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style1.xml" ContentType="application/vnd.ms-office.chartstyle+xml"/>
  <Override PartName="/xl/charts/colors1.xml" ContentType="application/vnd.ms-office.chartcolor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ntarioEnergyAssoc/Shared Documents/100568 - OEA 2024 Cost of Capital/Hearing/Undertakings/"/>
    </mc:Choice>
  </mc:AlternateContent>
  <xr:revisionPtr revIDLastSave="420" documentId="8_{824E99FC-7743-4D15-BF40-DD43AAC1ACAB}" xr6:coauthVersionLast="47" xr6:coauthVersionMax="47" xr10:uidLastSave="{D2DE2D81-E5EE-4014-8206-35D662B45D6B}"/>
  <bookViews>
    <workbookView xWindow="-120" yWindow="-120" windowWidth="29040" windowHeight="15720" tabRatio="788" firstSheet="6" activeTab="7" xr2:uid="{00000000-000D-0000-FFFF-FFFF00000000}"/>
  </bookViews>
  <sheets>
    <sheet name="S&amp;P TSX Download" sheetId="31" state="hidden" r:id="rId1"/>
    <sheet name="Prices &amp; Dividends " sheetId="30" state="hidden" r:id="rId2"/>
    <sheet name="S&amp;P_500_Download" sheetId="28" state="hidden" r:id="rId3"/>
    <sheet name="Beta_Download" sheetId="26" state="hidden" r:id="rId4"/>
    <sheet name="Growth Rates" sheetId="32" state="hidden" r:id="rId5"/>
    <sheet name="JMC -2 Proxy Group Screen" sheetId="55" state="hidden" r:id="rId6"/>
    <sheet name="CEA-1 Summary - J4.2" sheetId="61" r:id="rId7"/>
    <sheet name="CEA-2 Proxy Group" sheetId="78" r:id="rId8"/>
    <sheet name="CEA-4 Constant DCF" sheetId="36" r:id="rId9"/>
    <sheet name="CEA-5 Multi-Stage DCF" sheetId="37" r:id="rId10"/>
    <sheet name="CEA-6.2 US Forward MRP" sheetId="58" r:id="rId11"/>
    <sheet name="CEA-6.1 Canada Forward MRP" sheetId="57" r:id="rId12"/>
    <sheet name="CEA-7.1 Avg CAPM" sheetId="56" r:id="rId13"/>
    <sheet name="CEA-7.2 Fwd CAPM" sheetId="74" r:id="rId14"/>
    <sheet name="CEA-7.3 Hist CAPM" sheetId="76" r:id="rId15"/>
    <sheet name="CEA-8.1 US Risk Premium - Elec" sheetId="69" r:id="rId16"/>
    <sheet name="CEA-8.2 US Risk Premium - Gas" sheetId="71" r:id="rId17"/>
    <sheet name="CEA-9 Canadian Risk Premium" sheetId="7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localSheetId="16" hidden="1">[1]lt!#REF!</definedName>
    <definedName name="__123Graph_A" localSheetId="5" hidden="1">[1]lt!#REF!</definedName>
    <definedName name="__123Graph_A" hidden="1">[1]lt!#REF!</definedName>
    <definedName name="__123Graph_B" localSheetId="16" hidden="1">[1]lt!#REF!</definedName>
    <definedName name="__123Graph_B" localSheetId="5" hidden="1">[1]lt!#REF!</definedName>
    <definedName name="__123Graph_B" hidden="1">[1]lt!#REF!</definedName>
    <definedName name="__123Graph_C" localSheetId="16" hidden="1">[1]lt!#REF!</definedName>
    <definedName name="__123Graph_C" hidden="1">[1]lt!#REF!</definedName>
    <definedName name="__123Graph_D" hidden="1">[1]lt!#REF!</definedName>
    <definedName name="__123Graph_E" hidden="1">[1]lt!#REF!</definedName>
    <definedName name="__123Graph_F" hidden="1">[1]lt!#REF!</definedName>
    <definedName name="__123Graph_X" hidden="1">[1]lt!#REF!</definedName>
    <definedName name="__FDS_HYPERLINK_TOGGLE_STATE__" hidden="1">"ON"</definedName>
    <definedName name="_Fill" localSheetId="15" hidden="1">#REF!</definedName>
    <definedName name="_Fill" localSheetId="16" hidden="1">#REF!</definedName>
    <definedName name="_Fill" localSheetId="5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5" hidden="1">#REF!</definedName>
    <definedName name="_Key1" localSheetId="16" hidden="1">#REF!</definedName>
    <definedName name="_Key1" localSheetId="5" hidden="1">#REF!</definedName>
    <definedName name="_Key1" hidden="1">#REF!</definedName>
    <definedName name="_Key11" localSheetId="15" hidden="1">#REF!</definedName>
    <definedName name="_Key11" localSheetId="16" hidden="1">#REF!</definedName>
    <definedName name="_Key11" hidden="1">#REF!</definedName>
    <definedName name="_key2" localSheetId="15" hidden="1">#REF!</definedName>
    <definedName name="_key2" localSheetId="16" hidden="1">#REF!</definedName>
    <definedName name="_key2" hidden="1">#REF!</definedName>
    <definedName name="_new23" localSheetId="15" hidden="1">{#N/A,#N/A,FALSE,"SCA";#N/A,#N/A,FALSE,"NCA";#N/A,#N/A,FALSE,"SAZ";#N/A,#N/A,FALSE,"CAZ";#N/A,#N/A,FALSE,"SNV";#N/A,#N/A,FALSE,"NNV";#N/A,#N/A,FALSE,"PP";#N/A,#N/A,FALSE,"SA"}</definedName>
    <definedName name="_new23" localSheetId="16" hidden="1">{#N/A,#N/A,FALSE,"SCA";#N/A,#N/A,FALSE,"NCA";#N/A,#N/A,FALSE,"SAZ";#N/A,#N/A,FALSE,"CAZ";#N/A,#N/A,FALSE,"SNV";#N/A,#N/A,FALSE,"NNV";#N/A,#N/A,FALSE,"PP";#N/A,#N/A,FALSE,"SA"}</definedName>
    <definedName name="_new23" localSheetId="5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5" hidden="1">{#N/A,#N/A,FALSE,"SCA";#N/A,#N/A,FALSE,"NCA";#N/A,#N/A,FALSE,"SAZ";#N/A,#N/A,FALSE,"CAZ";#N/A,#N/A,FALSE,"SNV";#N/A,#N/A,FALSE,"NNV";#N/A,#N/A,FALSE,"PP";#N/A,#N/A,FALSE,"SA"}</definedName>
    <definedName name="_new37" localSheetId="16" hidden="1">{#N/A,#N/A,FALSE,"SCA";#N/A,#N/A,FALSE,"NCA";#N/A,#N/A,FALSE,"SAZ";#N/A,#N/A,FALSE,"CAZ";#N/A,#N/A,FALSE,"SNV";#N/A,#N/A,FALSE,"NNV";#N/A,#N/A,FALSE,"PP";#N/A,#N/A,FALSE,"SA"}</definedName>
    <definedName name="_new37" localSheetId="5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5" hidden="1">{#N/A,#N/A,FALSE,"SCA";#N/A,#N/A,FALSE,"NCA";#N/A,#N/A,FALSE,"SAZ";#N/A,#N/A,FALSE,"CAZ";#N/A,#N/A,FALSE,"SNV";#N/A,#N/A,FALSE,"NNV";#N/A,#N/A,FALSE,"PP";#N/A,#N/A,FALSE,"SA"}</definedName>
    <definedName name="_new43" localSheetId="16" hidden="1">{#N/A,#N/A,FALSE,"SCA";#N/A,#N/A,FALSE,"NCA";#N/A,#N/A,FALSE,"SAZ";#N/A,#N/A,FALSE,"CAZ";#N/A,#N/A,FALSE,"SNV";#N/A,#N/A,FALSE,"NNV";#N/A,#N/A,FALSE,"PP";#N/A,#N/A,FALSE,"SA"}</definedName>
    <definedName name="_new43" localSheetId="5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5" hidden="1">{#N/A,#N/A,FALSE,"SCA";#N/A,#N/A,FALSE,"NCA";#N/A,#N/A,FALSE,"SAZ";#N/A,#N/A,FALSE,"CAZ";#N/A,#N/A,FALSE,"SNV";#N/A,#N/A,FALSE,"NNV";#N/A,#N/A,FALSE,"PP";#N/A,#N/A,FALSE,"SA"}</definedName>
    <definedName name="_new57" localSheetId="16" hidden="1">{#N/A,#N/A,FALSE,"SCA";#N/A,#N/A,FALSE,"NCA";#N/A,#N/A,FALSE,"SAZ";#N/A,#N/A,FALSE,"CAZ";#N/A,#N/A,FALSE,"SNV";#N/A,#N/A,FALSE,"NNV";#N/A,#N/A,FALSE,"PP";#N/A,#N/A,FALSE,"SA"}</definedName>
    <definedName name="_new57" localSheetId="5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5" hidden="1">{#N/A,#N/A,FALSE,"SCA";#N/A,#N/A,FALSE,"NCA";#N/A,#N/A,FALSE,"SAZ";#N/A,#N/A,FALSE,"CAZ";#N/A,#N/A,FALSE,"SNV";#N/A,#N/A,FALSE,"NNV";#N/A,#N/A,FALSE,"PP";#N/A,#N/A,FALSE,"SA"}</definedName>
    <definedName name="_new58" localSheetId="16" hidden="1">{#N/A,#N/A,FALSE,"SCA";#N/A,#N/A,FALSE,"NCA";#N/A,#N/A,FALSE,"SAZ";#N/A,#N/A,FALSE,"CAZ";#N/A,#N/A,FALSE,"SNV";#N/A,#N/A,FALSE,"NNV";#N/A,#N/A,FALSE,"PP";#N/A,#N/A,FALSE,"SA"}</definedName>
    <definedName name="_new58" localSheetId="5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5" hidden="1">{#N/A,#N/A,FALSE,"SCA";#N/A,#N/A,FALSE,"NCA";#N/A,#N/A,FALSE,"SAZ";#N/A,#N/A,FALSE,"CAZ";#N/A,#N/A,FALSE,"SNV";#N/A,#N/A,FALSE,"NNV";#N/A,#N/A,FALSE,"PP";#N/A,#N/A,FALSE,"SA"}</definedName>
    <definedName name="_new71" localSheetId="16" hidden="1">{#N/A,#N/A,FALSE,"SCA";#N/A,#N/A,FALSE,"NCA";#N/A,#N/A,FALSE,"SAZ";#N/A,#N/A,FALSE,"CAZ";#N/A,#N/A,FALSE,"SNV";#N/A,#N/A,FALSE,"NNV";#N/A,#N/A,FALSE,"PP";#N/A,#N/A,FALSE,"SA"}</definedName>
    <definedName name="_new71" localSheetId="5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5" hidden="1">{#N/A,#N/A,FALSE,"SCA";#N/A,#N/A,FALSE,"NCA";#N/A,#N/A,FALSE,"SAZ";#N/A,#N/A,FALSE,"CAZ";#N/A,#N/A,FALSE,"SNV";#N/A,#N/A,FALSE,"NNV";#N/A,#N/A,FALSE,"PP";#N/A,#N/A,FALSE,"SA"}</definedName>
    <definedName name="_new72" localSheetId="16" hidden="1">{#N/A,#N/A,FALSE,"SCA";#N/A,#N/A,FALSE,"NCA";#N/A,#N/A,FALSE,"SAZ";#N/A,#N/A,FALSE,"CAZ";#N/A,#N/A,FALSE,"SNV";#N/A,#N/A,FALSE,"NNV";#N/A,#N/A,FALSE,"PP";#N/A,#N/A,FALSE,"SA"}</definedName>
    <definedName name="_new72" localSheetId="5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15" hidden="1">#REF!</definedName>
    <definedName name="_Regression_Out" localSheetId="16" hidden="1">#REF!</definedName>
    <definedName name="_Regression_Out" localSheetId="5" hidden="1">#REF!</definedName>
    <definedName name="_Regression_Out" hidden="1">#REF!</definedName>
    <definedName name="_Regression_X" localSheetId="15" hidden="1">#REF!</definedName>
    <definedName name="_Regression_X" localSheetId="16" hidden="1">#REF!</definedName>
    <definedName name="_Regression_X" localSheetId="5" hidden="1">#REF!</definedName>
    <definedName name="_Regression_X" hidden="1">#REF!</definedName>
    <definedName name="_Regression_Y" localSheetId="15" hidden="1">#REF!</definedName>
    <definedName name="_Regression_Y" localSheetId="16" hidden="1">#REF!</definedName>
    <definedName name="_Regression_Y" hidden="1">#REF!</definedName>
    <definedName name="_Sort" localSheetId="15" hidden="1">#REF!</definedName>
    <definedName name="_Sort" localSheetId="16" hidden="1">#REF!</definedName>
    <definedName name="_Sort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15" hidden="1">[2]DATABASE!#REF!</definedName>
    <definedName name="ACwvu.DATABASE." localSheetId="16" hidden="1">[2]DATABASE!#REF!</definedName>
    <definedName name="ACwvu.DATABASE." localSheetId="5" hidden="1">[3]DATABASE!#REF!</definedName>
    <definedName name="ACwvu.DATABASE." hidden="1">[3]DATABASE!#REF!</definedName>
    <definedName name="ACwvu.OP." localSheetId="15" hidden="1">#REF!</definedName>
    <definedName name="ACwvu.OP." localSheetId="16" hidden="1">#REF!</definedName>
    <definedName name="ACwvu.OP." localSheetId="5" hidden="1">#REF!</definedName>
    <definedName name="ACwvu.OP." hidden="1">#REF!</definedName>
    <definedName name="afd" localSheetId="1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GLCapExtoNetPlant" localSheetId="5">#REF!</definedName>
    <definedName name="AGLCapExtoNetPlant">#REF!</definedName>
    <definedName name="AGLCostofDebt">#REF!</definedName>
    <definedName name="AGLDebttoCapital">#REF!</definedName>
    <definedName name="AGLDebttoEBITDA">#REF!</definedName>
    <definedName name="AGLEBITtoInterest">#REF!</definedName>
    <definedName name="AGLFFO">#REF!</definedName>
    <definedName name="AGLFFOtoCapEx">#REF!</definedName>
    <definedName name="AGLFFOtoDebt">#REF!</definedName>
    <definedName name="AGLFFOtoInterest">#REF!</definedName>
    <definedName name="AGLGasCust">#REF!</definedName>
    <definedName name="AGLIndSalesPerc">#REF!</definedName>
    <definedName name="AGLNetPlant">#REF!</definedName>
    <definedName name="AGLOpRevGas">#REF!</definedName>
    <definedName name="AGLOpRevTot">#REF!</definedName>
    <definedName name="AGLYears">#REF!</definedName>
    <definedName name="anscount" hidden="1">3</definedName>
    <definedName name="AS2DocOpenMode" hidden="1">"AS2DocumentEdit"</definedName>
    <definedName name="AuthEquityRatio">#REF!</definedName>
    <definedName name="AuthROE">#REF!</definedName>
    <definedName name="Average_GasAuthEquityRatio">#REF!</definedName>
    <definedName name="Average_GasAuthROE">#REF!</definedName>
    <definedName name="Bloomberg_Beta" localSheetId="5">#REF!</definedName>
    <definedName name="Bloomberg_Beta">#REF!</definedName>
    <definedName name="Bloomberg_Beta_Ticker" localSheetId="5">#REF!</definedName>
    <definedName name="Bloomberg_Beta_Ticker">#REF!</definedName>
    <definedName name="Bloomberg_Earnings_Growth" localSheetId="5">#REF!</definedName>
    <definedName name="Bloomberg_Earnings_Growth">#REF!</definedName>
    <definedName name="BLPH2" localSheetId="15" hidden="1">'[4]Commercial Paper'!#REF!</definedName>
    <definedName name="BLPH2" localSheetId="16" hidden="1">'[4]Commercial Paper'!#REF!</definedName>
    <definedName name="BLPH2" localSheetId="5" hidden="1">'[5]Commercial Paper'!#REF!</definedName>
    <definedName name="BLPH2" hidden="1">'[5]Commercial Paper'!#REF!</definedName>
    <definedName name="BLPH3" localSheetId="15" hidden="1">'[4]Commercial Paper'!#REF!</definedName>
    <definedName name="BLPH3" localSheetId="16" hidden="1">'[4]Commercial Paper'!#REF!</definedName>
    <definedName name="BLPH3" localSheetId="5" hidden="1">'[5]Commercial Paper'!#REF!</definedName>
    <definedName name="BLPH3" hidden="1">'[5]Commercial Paper'!#REF!</definedName>
    <definedName name="BLPH4" localSheetId="15" hidden="1">'[4]Commercial Paper'!#REF!</definedName>
    <definedName name="BLPH4" localSheetId="16" hidden="1">'[4]Commercial Paper'!#REF!</definedName>
    <definedName name="BLPH4" localSheetId="5" hidden="1">'[5]Commercial Paper'!#REF!</definedName>
    <definedName name="BLPH4" hidden="1">'[5]Commercial Paper'!#REF!</definedName>
    <definedName name="BLPH5" localSheetId="15" hidden="1">'[4]Commercial Paper'!#REF!</definedName>
    <definedName name="BLPH5" localSheetId="16" hidden="1">'[4]Commercial Paper'!#REF!</definedName>
    <definedName name="BLPH5" localSheetId="5" hidden="1">'[5]Commercial Paper'!#REF!</definedName>
    <definedName name="BLPH5" hidden="1">'[5]Commercial Paper'!#REF!</definedName>
    <definedName name="BLPH6" localSheetId="15" hidden="1">'[4]Commercial Paper'!#REF!</definedName>
    <definedName name="BLPH6" localSheetId="16" hidden="1">'[4]Commercial Paper'!#REF!</definedName>
    <definedName name="BLPH6" localSheetId="5" hidden="1">'[5]Commercial Paper'!#REF!</definedName>
    <definedName name="BLPH6" hidden="1">'[5]Commercial Paper'!#REF!</definedName>
    <definedName name="BR" localSheetId="5">#REF!</definedName>
    <definedName name="BR">#REF!</definedName>
    <definedName name="BR_SV" localSheetId="5">#REF!</definedName>
    <definedName name="BR_SV">#REF!</definedName>
    <definedName name="c.LTMYear" hidden="1">#REF!</definedName>
    <definedName name="C29530Y_Values">#REF!</definedName>
    <definedName name="C29530Y_Years">#REF!</definedName>
    <definedName name="CIQWBGuid" localSheetId="15" hidden="1">"Peoples Gas ROE - 12-20-2019.xlsx"</definedName>
    <definedName name="CIQWBGuid" localSheetId="16" hidden="1">"Peoples Gas ROE - 12-20-2019.xlsx"</definedName>
    <definedName name="CIQWBGuid" hidden="1">"JMC ROE Exhibits - ENMAX 01.20.2020.xlsx"</definedName>
    <definedName name="COGE" localSheetId="6" hidden="1">{"VUE95",#N/A,TRUE,"D";"VUE96",#N/A,TRUE,"E";"VUE97",#N/A,TRUE,"F";"VUE98",#N/A,TRUE,"G"}</definedName>
    <definedName name="COGE" localSheetId="8" hidden="1">{"VUE95",#N/A,TRUE,"D";"VUE96",#N/A,TRUE,"E";"VUE97",#N/A,TRUE,"F";"VUE98",#N/A,TRUE,"G"}</definedName>
    <definedName name="COGE" localSheetId="9" hidden="1">{"VUE95",#N/A,TRUE,"D";"VUE96",#N/A,TRUE,"E";"VUE97",#N/A,TRUE,"F";"VUE98",#N/A,TRUE,"G"}</definedName>
    <definedName name="COGE" localSheetId="12" hidden="1">{"VUE95",#N/A,TRUE,"D";"VUE96",#N/A,TRUE,"E";"VUE97",#N/A,TRUE,"F";"VUE98",#N/A,TRUE,"G"}</definedName>
    <definedName name="COGE" localSheetId="13" hidden="1">{"VUE95",#N/A,TRUE,"D";"VUE96",#N/A,TRUE,"E";"VUE97",#N/A,TRUE,"F";"VUE98",#N/A,TRUE,"G"}</definedName>
    <definedName name="COGE" localSheetId="14" hidden="1">{"VUE95",#N/A,TRUE,"D";"VUE96",#N/A,TRUE,"E";"VUE97",#N/A,TRUE,"F";"VUE98",#N/A,TRUE,"G"}</definedName>
    <definedName name="COGE" localSheetId="16" hidden="1">{"VUE95",#N/A,TRUE,"D";"VUE96",#N/A,TRUE,"E";"VUE97",#N/A,TRUE,"F";"VUE98",#N/A,TRUE,"G"}</definedName>
    <definedName name="COGE" localSheetId="5" hidden="1">{"VUE95",#N/A,TRUE,"D";"VUE96",#N/A,TRUE,"E";"VUE97",#N/A,TRUE,"F";"VUE98",#N/A,TRUE,"G"}</definedName>
    <definedName name="COGE" hidden="1">{"VUE95",#N/A,TRUE,"D";"VUE96",#N/A,TRUE,"E";"VUE97",#N/A,TRUE,"F";"VUE98",#N/A,TRUE,"G"}</definedName>
    <definedName name="Common" localSheetId="15" hidden="1">{#N/A,#N/A,FALSE,"SCA";#N/A,#N/A,FALSE,"NCA";#N/A,#N/A,FALSE,"SAZ";#N/A,#N/A,FALSE,"CAZ";#N/A,#N/A,FALSE,"SNV";#N/A,#N/A,FALSE,"NNV";#N/A,#N/A,FALSE,"PP";#N/A,#N/A,FALSE,"SA"}</definedName>
    <definedName name="Common" localSheetId="16" hidden="1">{#N/A,#N/A,FALSE,"SCA";#N/A,#N/A,FALSE,"NCA";#N/A,#N/A,FALSE,"SAZ";#N/A,#N/A,FALSE,"CAZ";#N/A,#N/A,FALSE,"SNV";#N/A,#N/A,FALSE,"NNV";#N/A,#N/A,FALSE,"PP";#N/A,#N/A,FALSE,"SA"}</definedName>
    <definedName name="Common" localSheetId="5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anies">#REF!</definedName>
    <definedName name="Company_Data_Analysts" localSheetId="5">#REF!</definedName>
    <definedName name="Company_Data_Analysts">#REF!</definedName>
    <definedName name="Company_Data_Avg_Beta" localSheetId="5">#REF!</definedName>
    <definedName name="Company_Data_Avg_Beta">#REF!</definedName>
    <definedName name="Company_Data_B_Beta" localSheetId="5">#REF!</definedName>
    <definedName name="Company_Data_B_Beta">#REF!</definedName>
    <definedName name="Company_Data_Coal" localSheetId="5">#REF!</definedName>
    <definedName name="Company_Data_Coal">#REF!</definedName>
    <definedName name="Company_Data_Credit_Rating" localSheetId="5">#REF!</definedName>
    <definedName name="Company_Data_Credit_Rating">#REF!</definedName>
    <definedName name="Company_Data_Gen_Assets" localSheetId="5">#REF!</definedName>
    <definedName name="Company_Data_Gen_Assets">#REF!</definedName>
    <definedName name="Company_Data_Hydro" localSheetId="5">#REF!</definedName>
    <definedName name="Company_Data_Hydro">#REF!</definedName>
    <definedName name="Company_Data_MA" localSheetId="5">#REF!</definedName>
    <definedName name="Company_Data_MA">#REF!</definedName>
    <definedName name="Company_Data_Nuclear" localSheetId="5">#REF!</definedName>
    <definedName name="Company_Data_Nuclear">#REF!</definedName>
    <definedName name="Company_Data_Oil" localSheetId="5">#REF!</definedName>
    <definedName name="Company_Data_Oil">#REF!</definedName>
    <definedName name="Company_Data_Other" localSheetId="5">#REF!</definedName>
    <definedName name="Company_Data_Other">#REF!</definedName>
    <definedName name="Company_Data_Pays_Dividends" localSheetId="5">#REF!</definedName>
    <definedName name="Company_Data_Pays_Dividends">#REF!</definedName>
    <definedName name="Company_Data_Purchased_Power" localSheetId="5">#REF!</definedName>
    <definedName name="Company_Data_Purchased_Power">#REF!</definedName>
    <definedName name="Company_Data_Reg_Assets">#REF!</definedName>
    <definedName name="Company_Data_Reg_Elec_Assets_To_Total_Assets">#REF!</definedName>
    <definedName name="Company_Data_Reg_Elec_Assets_To_Total_Reg">#REF!</definedName>
    <definedName name="Company_Data_Reg_Elec_Inc" localSheetId="5">#REF!</definedName>
    <definedName name="Company_Data_Reg_Elec_Inc">#REF!</definedName>
    <definedName name="Company_Data_Reg_Elec_Inc_To_Total_Inc">#REF!</definedName>
    <definedName name="Company_Data_Reg_Elec_Inc_To_Total_Reg">#REF!</definedName>
    <definedName name="Company_Data_Reg_Elec_Rev" localSheetId="5">#REF!</definedName>
    <definedName name="Company_Data_Reg_Elec_Rev">#REF!</definedName>
    <definedName name="Company_Data_Reg_Elec_Rev_To_Total_Reg">#REF!</definedName>
    <definedName name="Company_Data_Reg_Elec_Rev_To_Total_Rev">#REF!</definedName>
    <definedName name="Company_Data_Reg_Gas_Assets_To_Total_Assets">#REF!</definedName>
    <definedName name="Company_Data_Reg_Gas_Assets_To_Total_Reg">#REF!</definedName>
    <definedName name="Company_Data_Reg_Gas_Inc" localSheetId="5">#REF!</definedName>
    <definedName name="Company_Data_Reg_Gas_Inc">#REF!</definedName>
    <definedName name="Company_Data_Reg_Gas_Inc_To_Total_Inc">#REF!</definedName>
    <definedName name="Company_Data_Reg_Gas_Inc_To_Total_Reg">#REF!</definedName>
    <definedName name="Company_Data_Reg_Gas_Rev" localSheetId="5">#REF!</definedName>
    <definedName name="Company_Data_Reg_Gas_Rev">#REF!</definedName>
    <definedName name="Company_Data_Reg_Gas_Rev_To_Total_Reg">#REF!</definedName>
    <definedName name="Company_Data_Reg_Gas_Rev_To_Total_Rev">#REF!</definedName>
    <definedName name="Company_Data_Reg_Gen_Assets" localSheetId="5">#REF!</definedName>
    <definedName name="Company_Data_Reg_Gen_Assets">#REF!</definedName>
    <definedName name="Company_Data_Reg_Inc" localSheetId="5">#REF!</definedName>
    <definedName name="Company_Data_Reg_Inc">#REF!</definedName>
    <definedName name="Company_Data_Reg_Market" localSheetId="5">#REF!</definedName>
    <definedName name="Company_Data_Reg_Market">#REF!</definedName>
    <definedName name="Company_Data_Reg_Rev" localSheetId="5">#REF!</definedName>
    <definedName name="Company_Data_Reg_Rev">#REF!</definedName>
    <definedName name="Company_Data_Ticker" localSheetId="5">#REF!</definedName>
    <definedName name="Company_Data_Ticker">#REF!</definedName>
    <definedName name="Company_Data_VL_Beta" localSheetId="5">#REF!</definedName>
    <definedName name="Company_Data_VL_Beta">#REF!</definedName>
    <definedName name="Constant_DCF_All_Growth" localSheetId="5">#REF!</definedName>
    <definedName name="Constant_DCF_All_Growth">#REF!</definedName>
    <definedName name="Constant_DCF_Average_Growth" localSheetId="5">#REF!</definedName>
    <definedName name="Constant_DCF_Average_Growth">#REF!</definedName>
    <definedName name="Constant_DCF_Ticker" localSheetId="5">#REF!</definedName>
    <definedName name="Constant_DCF_Ticker">#REF!</definedName>
    <definedName name="cover" localSheetId="15" hidden="1">#REF!</definedName>
    <definedName name="cover" localSheetId="16" hidden="1">#REF!</definedName>
    <definedName name="cover" localSheetId="5" hidden="1">#REF!</definedName>
    <definedName name="cover" hidden="1">#REF!</definedName>
    <definedName name="Credit_Rating" localSheetId="5">#REF!</definedName>
    <definedName name="Credit_Rating">#REF!</definedName>
    <definedName name="Credit_Rating_Ticker" localSheetId="5">#REF!</definedName>
    <definedName name="Credit_Rating_Ticker">#REF!</definedName>
    <definedName name="CreditRatingsSNLInstKeys" localSheetId="0">#REF!</definedName>
    <definedName name="CreditRatingsSNLInstKeys" localSheetId="2">#REF!</definedName>
    <definedName name="CreditRatingsSNLInstKeys">#REF!</definedName>
    <definedName name="CreditRatingsSP" localSheetId="0">#REF!</definedName>
    <definedName name="CreditRatingsSP" localSheetId="2">#REF!</definedName>
    <definedName name="CreditRatingsSP">#REF!</definedName>
    <definedName name="CreditRatingsSPDate">#REF!</definedName>
    <definedName name="CreditRatingsSPSenUnsec">#REF!</definedName>
    <definedName name="CreditRatingsSPSenUnsecDate">#REF!</definedName>
    <definedName name="d" localSheetId="15" hidden="1">#REF!</definedName>
    <definedName name="d" localSheetId="16" hidden="1">#REF!</definedName>
    <definedName name="d">#REF!</definedName>
    <definedName name="ddd" localSheetId="6" hidden="1">{"VUE95",#N/A,TRUE,"D";"VUE96",#N/A,TRUE,"E";"VUE97",#N/A,TRUE,"F";"VUE98",#N/A,TRUE,"G"}</definedName>
    <definedName name="ddd" localSheetId="8" hidden="1">{"VUE95",#N/A,TRUE,"D";"VUE96",#N/A,TRUE,"E";"VUE97",#N/A,TRUE,"F";"VUE98",#N/A,TRUE,"G"}</definedName>
    <definedName name="ddd" localSheetId="9" hidden="1">{"VUE95",#N/A,TRUE,"D";"VUE96",#N/A,TRUE,"E";"VUE97",#N/A,TRUE,"F";"VUE98",#N/A,TRUE,"G"}</definedName>
    <definedName name="ddd" localSheetId="12" hidden="1">{"VUE95",#N/A,TRUE,"D";"VUE96",#N/A,TRUE,"E";"VUE97",#N/A,TRUE,"F";"VUE98",#N/A,TRUE,"G"}</definedName>
    <definedName name="ddd" localSheetId="13" hidden="1">{"VUE95",#N/A,TRUE,"D";"VUE96",#N/A,TRUE,"E";"VUE97",#N/A,TRUE,"F";"VUE98",#N/A,TRUE,"G"}</definedName>
    <definedName name="ddd" localSheetId="14" hidden="1">{"VUE95",#N/A,TRUE,"D";"VUE96",#N/A,TRUE,"E";"VUE97",#N/A,TRUE,"F";"VUE98",#N/A,TRUE,"G"}</definedName>
    <definedName name="ddd" localSheetId="16" hidden="1">{"VUE95",#N/A,TRUE,"D";"VUE96",#N/A,TRUE,"E";"VUE97",#N/A,TRUE,"F";"VUE98",#N/A,TRUE,"G"}</definedName>
    <definedName name="ddd" localSheetId="5" hidden="1">{"VUE95",#N/A,TRUE,"D";"VUE96",#N/A,TRUE,"E";"VUE97",#N/A,TRUE,"F";"VUE98",#N/A,TRUE,"G"}</definedName>
    <definedName name="ddd" hidden="1">{"VUE95",#N/A,TRUE,"D";"VUE96",#N/A,TRUE,"E";"VUE97",#N/A,TRUE,"F";"VUE98",#N/A,TRUE,"G"}</definedName>
    <definedName name="ddddddddddddddddddddddddddddd" localSheetId="5">'[6]SNL Data'!$BD$4:$BD$168</definedName>
    <definedName name="ddddddddddddddddddddddddddddd">#REF!</definedName>
    <definedName name="Dividend" localSheetId="5">#REF!</definedName>
    <definedName name="Dividend">#REF!</definedName>
    <definedName name="Dividend_Ticker" localSheetId="5">#REF!</definedName>
    <definedName name="Dividend_Ticker">#REF!</definedName>
    <definedName name="DIVIDENDS">#REF!</definedName>
    <definedName name="er" localSheetId="1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15" hidden="1">#REF!</definedName>
    <definedName name="f" localSheetId="16" hidden="1">#REF!</definedName>
    <definedName name="f" localSheetId="5" hidden="1">#REF!</definedName>
    <definedName name="f" hidden="1">#REF!</definedName>
    <definedName name="Faib" localSheetId="6" hidden="1">{"VUE95",#N/A,TRUE,"D";"VUE96",#N/A,TRUE,"E";"VUE97",#N/A,TRUE,"F";"VUE98",#N/A,TRUE,"G"}</definedName>
    <definedName name="Faib" localSheetId="8" hidden="1">{"VUE95",#N/A,TRUE,"D";"VUE96",#N/A,TRUE,"E";"VUE97",#N/A,TRUE,"F";"VUE98",#N/A,TRUE,"G"}</definedName>
    <definedName name="Faib" localSheetId="9" hidden="1">{"VUE95",#N/A,TRUE,"D";"VUE96",#N/A,TRUE,"E";"VUE97",#N/A,TRUE,"F";"VUE98",#N/A,TRUE,"G"}</definedName>
    <definedName name="Faib" localSheetId="12" hidden="1">{"VUE95",#N/A,TRUE,"D";"VUE96",#N/A,TRUE,"E";"VUE97",#N/A,TRUE,"F";"VUE98",#N/A,TRUE,"G"}</definedName>
    <definedName name="Faib" localSheetId="13" hidden="1">{"VUE95",#N/A,TRUE,"D";"VUE96",#N/A,TRUE,"E";"VUE97",#N/A,TRUE,"F";"VUE98",#N/A,TRUE,"G"}</definedName>
    <definedName name="Faib" localSheetId="14" hidden="1">{"VUE95",#N/A,TRUE,"D";"VUE96",#N/A,TRUE,"E";"VUE97",#N/A,TRUE,"F";"VUE98",#N/A,TRUE,"G"}</definedName>
    <definedName name="Faib" localSheetId="16" hidden="1">{"VUE95",#N/A,TRUE,"D";"VUE96",#N/A,TRUE,"E";"VUE97",#N/A,TRUE,"F";"VUE98",#N/A,TRUE,"G"}</definedName>
    <definedName name="Faib" localSheetId="5" hidden="1">{"VUE95",#N/A,TRUE,"D";"VUE96",#N/A,TRUE,"E";"VUE97",#N/A,TRUE,"F";"VUE98",#N/A,TRUE,"G"}</definedName>
    <definedName name="Faib" hidden="1">{"VUE95",#N/A,TRUE,"D";"VUE96",#N/A,TRUE,"E";"VUE97",#N/A,TRUE,"F";"VUE98",#N/A,TRUE,"G"}</definedName>
    <definedName name="Faible" localSheetId="6" hidden="1">{"VUE95",#N/A,TRUE,"D";"VUE96",#N/A,TRUE,"E";"VUE97",#N/A,TRUE,"F";"VUE98",#N/A,TRUE,"G"}</definedName>
    <definedName name="Faible" localSheetId="8" hidden="1">{"VUE95",#N/A,TRUE,"D";"VUE96",#N/A,TRUE,"E";"VUE97",#N/A,TRUE,"F";"VUE98",#N/A,TRUE,"G"}</definedName>
    <definedName name="Faible" localSheetId="9" hidden="1">{"VUE95",#N/A,TRUE,"D";"VUE96",#N/A,TRUE,"E";"VUE97",#N/A,TRUE,"F";"VUE98",#N/A,TRUE,"G"}</definedName>
    <definedName name="Faible" localSheetId="12" hidden="1">{"VUE95",#N/A,TRUE,"D";"VUE96",#N/A,TRUE,"E";"VUE97",#N/A,TRUE,"F";"VUE98",#N/A,TRUE,"G"}</definedName>
    <definedName name="Faible" localSheetId="13" hidden="1">{"VUE95",#N/A,TRUE,"D";"VUE96",#N/A,TRUE,"E";"VUE97",#N/A,TRUE,"F";"VUE98",#N/A,TRUE,"G"}</definedName>
    <definedName name="Faible" localSheetId="14" hidden="1">{"VUE95",#N/A,TRUE,"D";"VUE96",#N/A,TRUE,"E";"VUE97",#N/A,TRUE,"F";"VUE98",#N/A,TRUE,"G"}</definedName>
    <definedName name="Faible" localSheetId="16" hidden="1">{"VUE95",#N/A,TRUE,"D";"VUE96",#N/A,TRUE,"E";"VUE97",#N/A,TRUE,"F";"VUE98",#N/A,TRUE,"G"}</definedName>
    <definedName name="Faible" localSheetId="5" hidden="1">{"VUE95",#N/A,TRUE,"D";"VUE96",#N/A,TRUE,"E";"VUE97",#N/A,TRUE,"F";"VUE98",#N/A,TRUE,"G"}</definedName>
    <definedName name="Faible" hidden="1">{"VUE95",#N/A,TRUE,"D";"VUE96",#N/A,TRUE,"E";"VUE97",#N/A,TRUE,"F";"VUE98",#N/A,TRUE,"G"}</definedName>
    <definedName name="fdv" localSheetId="16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localSheetId="15" hidden="1">#REF!</definedName>
    <definedName name="ff" localSheetId="16" hidden="1">#REF!</definedName>
    <definedName name="ff" localSheetId="5" hidden="1">#REF!</definedName>
    <definedName name="ff" hidden="1">#REF!</definedName>
    <definedName name="fffff" localSheetId="15" hidden="1">#REF!</definedName>
    <definedName name="fffff" localSheetId="16" hidden="1">#REF!</definedName>
    <definedName name="fffff" localSheetId="5" hidden="1">#REF!</definedName>
    <definedName name="fffff" hidden="1">#REF!</definedName>
    <definedName name="fffffffffffffffffffff" localSheetId="15" hidden="1">#REF!</definedName>
    <definedName name="fffffffffffffffffffff" localSheetId="16" hidden="1">#REF!</definedName>
    <definedName name="fffffffffffffffffffff" localSheetId="5" hidden="1">#REF!</definedName>
    <definedName name="fffffffffffffffffffff" hidden="1">#REF!</definedName>
    <definedName name="FMSTBYLT_Values">#REF!</definedName>
    <definedName name="FMSTBYLT_Years">#REF!</definedName>
    <definedName name="Fuel">#REF!</definedName>
    <definedName name="FuelCycle" localSheetId="16" hidden="1">{#N/A,#N/A,FALSE,"AltFuel"}</definedName>
    <definedName name="FuelCycle" hidden="1">{#N/A,#N/A,FALSE,"AltFuel"}</definedName>
    <definedName name="GDP_Growth">#REF!</definedName>
    <definedName name="Growth_Rates_Ticker" localSheetId="5">#REF!</definedName>
    <definedName name="Growth_Rates_Ticker">#REF!</definedName>
    <definedName name="H15T30Y_Values">#REF!</definedName>
    <definedName name="H15T30Y_Years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IncomeStatement" localSheetId="16" hidden="1">{#N/A,#N/A,FALSE,"FinStateUS"}</definedName>
    <definedName name="IncomeStatement" hidden="1">{#N/A,#N/A,FALSE,"FinStateUS"}</definedName>
    <definedName name="IncomeStatement6Years" localSheetId="16" hidden="1">{"IncStatement 6 years",#N/A,FALSE,"FinStateUS"}</definedName>
    <definedName name="IncomeStatement6Years" hidden="1">{"IncStatement 6 years",#N/A,FALSE,"FinStateUS"}</definedName>
    <definedName name="Indicateurs1" localSheetId="6" hidden="1">{"VUE95",#N/A,TRUE,"D";"VUE96",#N/A,TRUE,"E";"VUE97",#N/A,TRUE,"F";"VUE98",#N/A,TRUE,"G"}</definedName>
    <definedName name="Indicateurs1" localSheetId="8" hidden="1">{"VUE95",#N/A,TRUE,"D";"VUE96",#N/A,TRUE,"E";"VUE97",#N/A,TRUE,"F";"VUE98",#N/A,TRUE,"G"}</definedName>
    <definedName name="Indicateurs1" localSheetId="9" hidden="1">{"VUE95",#N/A,TRUE,"D";"VUE96",#N/A,TRUE,"E";"VUE97",#N/A,TRUE,"F";"VUE98",#N/A,TRUE,"G"}</definedName>
    <definedName name="Indicateurs1" localSheetId="12" hidden="1">{"VUE95",#N/A,TRUE,"D";"VUE96",#N/A,TRUE,"E";"VUE97",#N/A,TRUE,"F";"VUE98",#N/A,TRUE,"G"}</definedName>
    <definedName name="Indicateurs1" localSheetId="13" hidden="1">{"VUE95",#N/A,TRUE,"D";"VUE96",#N/A,TRUE,"E";"VUE97",#N/A,TRUE,"F";"VUE98",#N/A,TRUE,"G"}</definedName>
    <definedName name="Indicateurs1" localSheetId="14" hidden="1">{"VUE95",#N/A,TRUE,"D";"VUE96",#N/A,TRUE,"E";"VUE97",#N/A,TRUE,"F";"VUE98",#N/A,TRUE,"G"}</definedName>
    <definedName name="Indicateurs1" localSheetId="16" hidden="1">{"VUE95",#N/A,TRUE,"D";"VUE96",#N/A,TRUE,"E";"VUE97",#N/A,TRUE,"F";"VUE98",#N/A,TRUE,"G"}</definedName>
    <definedName name="Indicateurs1" localSheetId="5" hidden="1">{"VUE95",#N/A,TRUE,"D";"VUE96",#N/A,TRUE,"E";"VUE97",#N/A,TRUE,"F";"VUE98",#N/A,TRUE,"G"}</definedName>
    <definedName name="Indicateurs1" hidden="1">{"VUE95",#N/A,TRUE,"D";"VUE96",#N/A,TRUE,"E";"VUE97",#N/A,TRUE,"F";"VUE98",#N/A,TRUE,"G"}</definedName>
    <definedName name="Inputs_Credit_Rating" localSheetId="5">#REF!</definedName>
    <definedName name="Inputs_Credit_Rating">#REF!</definedName>
    <definedName name="Inputs_Credit_Rating_YesNo" localSheetId="5">#REF!</definedName>
    <definedName name="Inputs_Credit_Rating_YesNo">#REF!</definedName>
    <definedName name="Inputs_Group" localSheetId="5">#REF!</definedName>
    <definedName name="Inputs_Group">#REF!</definedName>
    <definedName name="Inputs_Ticker" localSheetId="5">#REF!</definedName>
    <definedName name="Inputs_Ticker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15" hidden="1">40164.5046875</definedName>
    <definedName name="IQ_NAMES_REVISION_DATE_" localSheetId="16" hidden="1">40164.5046875</definedName>
    <definedName name="IQ_NAMES_REVISION_DATE_" hidden="1">43885.5885648148</definedName>
    <definedName name="IQ_NTM">6000</definedName>
    <definedName name="IQ_OPENED55" hidden="1">1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15" hidden="1">{#N/A,#N/A,FALSE,"SCA";#N/A,#N/A,FALSE,"NCA";#N/A,#N/A,FALSE,"SAZ";#N/A,#N/A,FALSE,"CAZ";#N/A,#N/A,FALSE,"SNV";#N/A,#N/A,FALSE,"NNV";#N/A,#N/A,FALSE,"PP";#N/A,#N/A,FALSE,"SA"}</definedName>
    <definedName name="je" localSheetId="16" hidden="1">{#N/A,#N/A,FALSE,"SCA";#N/A,#N/A,FALSE,"NCA";#N/A,#N/A,FALSE,"SAZ";#N/A,#N/A,FALSE,"CAZ";#N/A,#N/A,FALSE,"SNV";#N/A,#N/A,FALSE,"NNV";#N/A,#N/A,FALSE,"PP";#N/A,#N/A,FALSE,"SA"}</definedName>
    <definedName name="je" localSheetId="5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" localSheetId="5">#REF!</definedName>
    <definedName name="k">#REF!</definedName>
    <definedName name="KI" localSheetId="15" hidden="1">#REF!,#REF!</definedName>
    <definedName name="KI" localSheetId="16" hidden="1">#REF!,#REF!</definedName>
    <definedName name="KI" localSheetId="5" hidden="1">#REF!,#REF!</definedName>
    <definedName name="KI" hidden="1">#REF!,#REF!</definedName>
    <definedName name="KL" localSheetId="15" hidden="1">#REF!</definedName>
    <definedName name="KL" localSheetId="16" hidden="1">#REF!</definedName>
    <definedName name="KL" localSheetId="5" hidden="1">#REF!</definedName>
    <definedName name="KL" hidden="1">#REF!</definedName>
    <definedName name="l" localSheetId="15" hidden="1">#REF!</definedName>
    <definedName name="l" localSheetId="16" hidden="1">#REF!</definedName>
    <definedName name="l" localSheetId="5" hidden="1">#REF!</definedName>
    <definedName name="l" hidden="1">#REF!</definedName>
    <definedName name="Median_GasAuthEquityRatio">#REF!</definedName>
    <definedName name="Median_GasAuthROE">#REF!</definedName>
    <definedName name="MOODUA_Values">#REF!</definedName>
    <definedName name="MOODUA_Years">#REF!</definedName>
    <definedName name="NADA" localSheetId="1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et_Gen">#REF!</definedName>
    <definedName name="NONE" localSheetId="15" hidden="1">{#N/A,#N/A,FALSE,"SCA";#N/A,#N/A,FALSE,"NCA";#N/A,#N/A,FALSE,"SAZ";#N/A,#N/A,FALSE,"CAZ";#N/A,#N/A,FALSE,"SNV";#N/A,#N/A,FALSE,"NNV";#N/A,#N/A,FALSE,"PP";#N/A,#N/A,FALSE,"SA"}</definedName>
    <definedName name="NONE" localSheetId="16" hidden="1">{#N/A,#N/A,FALSE,"SCA";#N/A,#N/A,FALSE,"NCA";#N/A,#N/A,FALSE,"SAZ";#N/A,#N/A,FALSE,"CAZ";#N/A,#N/A,FALSE,"SNV";#N/A,#N/A,FALSE,"NNV";#N/A,#N/A,FALSE,"PP";#N/A,#N/A,FALSE,"SA"}</definedName>
    <definedName name="NONE" localSheetId="5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Own_Gen">#REF!</definedName>
    <definedName name="Payout_Ratio_1" localSheetId="5">#REF!</definedName>
    <definedName name="Payout_Ratio_1">#REF!</definedName>
    <definedName name="Payout_Ratio_2" localSheetId="5">#REF!</definedName>
    <definedName name="Payout_Ratio_2">#REF!</definedName>
    <definedName name="Payout_Ratio_3" localSheetId="5">#REF!</definedName>
    <definedName name="Payout_Ratio_3">#REF!</definedName>
    <definedName name="PERO" localSheetId="15" hidden="1">{#N/A,#N/A,FALSE,"SCA";#N/A,#N/A,FALSE,"NCA";#N/A,#N/A,FALSE,"SAZ";#N/A,#N/A,FALSE,"CAZ";#N/A,#N/A,FALSE,"SNV";#N/A,#N/A,FALSE,"NNV";#N/A,#N/A,FALSE,"PP";#N/A,#N/A,FALSE,"SA"}</definedName>
    <definedName name="PERO" localSheetId="16" hidden="1">{#N/A,#N/A,FALSE,"SCA";#N/A,#N/A,FALSE,"NCA";#N/A,#N/A,FALSE,"SAZ";#N/A,#N/A,FALSE,"CAZ";#N/A,#N/A,FALSE,"SNV";#N/A,#N/A,FALSE,"NNV";#N/A,#N/A,FALSE,"PP";#N/A,#N/A,FALSE,"SA"}</definedName>
    <definedName name="PERO" localSheetId="5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NYCapExtoNetPlant" localSheetId="5">#REF!</definedName>
    <definedName name="PNYCapExtoNetPlant">#REF!</definedName>
    <definedName name="PNYCostofDebt" localSheetId="5">#REF!</definedName>
    <definedName name="PNYCostofDebt">#REF!</definedName>
    <definedName name="PNYDebttoCapital">#REF!</definedName>
    <definedName name="PNYDebttoEBITDA">#REF!</definedName>
    <definedName name="PNYEBITtoInterest">#REF!</definedName>
    <definedName name="PNYFFOtoCapEx">#REF!</definedName>
    <definedName name="PNYFFOtoDebt">#REF!</definedName>
    <definedName name="PNYFFOtoInterest">#REF!</definedName>
    <definedName name="PNYGasCust">#REF!</definedName>
    <definedName name="PNYGasSales">#REF!</definedName>
    <definedName name="PNYIndGasPerc">#REF!</definedName>
    <definedName name="PNYNetPlant">#REF!</definedName>
    <definedName name="PNYOpRevGas">#REF!</definedName>
    <definedName name="PNYOpRevTot">#REF!</definedName>
    <definedName name="PNYyear">#REF!</definedName>
    <definedName name="PopCache_GL_INTERFACE_REFERENCE7" localSheetId="15" hidden="1">[7]PopCache!$A$1:$A$2</definedName>
    <definedName name="PopCache_GL_INTERFACE_REFERENCE7" localSheetId="16" hidden="1">[7]PopCache!$A$1:$A$2</definedName>
    <definedName name="PopCache_GL_INTERFACE_REFERENCE7" hidden="1">[8]PopCache!$A$1:$A$2</definedName>
    <definedName name="Price" localSheetId="5">#REF!</definedName>
    <definedName name="Price">#REF!</definedName>
    <definedName name="Price_Ticker" localSheetId="5">#REF!</definedName>
    <definedName name="Price_Ticker">#REF!</definedName>
    <definedName name="_xlnm.Print_Area" localSheetId="6">'CEA-1 Summary - J4.2'!$A$14:$G$25</definedName>
    <definedName name="_xlnm.Print_Area" localSheetId="7">'CEA-2 Proxy Group'!$A$1:$J$78</definedName>
    <definedName name="_xlnm.Print_Area" localSheetId="8">'CEA-4 Constant DCF'!$A$1:$N$224</definedName>
    <definedName name="_xlnm.Print_Area" localSheetId="9">'CEA-5 Multi-Stage DCF'!$A$1:$L$222</definedName>
    <definedName name="_xlnm.Print_Area" localSheetId="11">'CEA-6.1 Canada Forward MRP'!$A$1:$J$253</definedName>
    <definedName name="_xlnm.Print_Area" localSheetId="10">'CEA-6.2 US Forward MRP'!$A$1:$J$534</definedName>
    <definedName name="_xlnm.Print_Area" localSheetId="12">'CEA-7.1 Avg CAPM'!$A$1:$J$121</definedName>
    <definedName name="_xlnm.Print_Area" localSheetId="13">'CEA-7.2 Fwd CAPM'!$A$1:$J$120</definedName>
    <definedName name="_xlnm.Print_Area" localSheetId="14">'CEA-7.3 Hist CAPM'!$A$1:$J$120</definedName>
    <definedName name="_xlnm.Print_Area" localSheetId="15">'CEA-8.1 US Risk Premium - Elec'!$B$1:$E$138,'CEA-8.1 US Risk Premium - Elec'!$G$1:$O$65</definedName>
    <definedName name="_xlnm.Print_Area" localSheetId="16">'CEA-8.2 US Risk Premium - Gas'!$B$1:$E$134,'CEA-8.2 US Risk Premium - Gas'!$G$1:$O$65</definedName>
    <definedName name="_xlnm.Print_Area" localSheetId="17">'CEA-9 Canadian Risk Premium'!$A$1:$Y$8583</definedName>
    <definedName name="_xlnm.Print_Area" localSheetId="5">'JMC -2 Proxy Group Screen'!$A$1:$P$124</definedName>
    <definedName name="_xlnm.Print_Titles" localSheetId="11">'CEA-6.1 Canada Forward MRP'!$1:$11</definedName>
    <definedName name="_xlnm.Print_Titles" localSheetId="10">'CEA-6.2 US Forward MRP'!$1:$11</definedName>
    <definedName name="_xlnm.Print_Titles" localSheetId="12">'CEA-7.1 Avg CAPM'!$1:$3</definedName>
    <definedName name="_xlnm.Print_Titles" localSheetId="13">'CEA-7.2 Fwd CAPM'!$1:$3</definedName>
    <definedName name="_xlnm.Print_Titles" localSheetId="14">'CEA-7.3 Hist CAPM'!$1:$3</definedName>
    <definedName name="_xlnm.Print_Titles" localSheetId="15">'CEA-8.1 US Risk Premium - Elec'!$1:$5</definedName>
    <definedName name="_xlnm.Print_Titles" localSheetId="16">'CEA-8.2 US Risk Premium - Gas'!$1:$5</definedName>
    <definedName name="Provinces">#REF!</definedName>
    <definedName name="q" localSheetId="6" hidden="1">{"VUE95",#N/A,TRUE,"D";"VUE96",#N/A,TRUE,"E";"VUE97",#N/A,TRUE,"F";"VUE98",#N/A,TRUE,"G"}</definedName>
    <definedName name="q" localSheetId="8" hidden="1">{"VUE95",#N/A,TRUE,"D";"VUE96",#N/A,TRUE,"E";"VUE97",#N/A,TRUE,"F";"VUE98",#N/A,TRUE,"G"}</definedName>
    <definedName name="q" localSheetId="9" hidden="1">{"VUE95",#N/A,TRUE,"D";"VUE96",#N/A,TRUE,"E";"VUE97",#N/A,TRUE,"F";"VUE98",#N/A,TRUE,"G"}</definedName>
    <definedName name="q" localSheetId="12" hidden="1">{"VUE95",#N/A,TRUE,"D";"VUE96",#N/A,TRUE,"E";"VUE97",#N/A,TRUE,"F";"VUE98",#N/A,TRUE,"G"}</definedName>
    <definedName name="q" localSheetId="13" hidden="1">{"VUE95",#N/A,TRUE,"D";"VUE96",#N/A,TRUE,"E";"VUE97",#N/A,TRUE,"F";"VUE98",#N/A,TRUE,"G"}</definedName>
    <definedName name="q" localSheetId="14" hidden="1">{"VUE95",#N/A,TRUE,"D";"VUE96",#N/A,TRUE,"E";"VUE97",#N/A,TRUE,"F";"VUE98",#N/A,TRUE,"G"}</definedName>
    <definedName name="q" localSheetId="16" hidden="1">{"VUE95",#N/A,TRUE,"D";"VUE96",#N/A,TRUE,"E";"VUE97",#N/A,TRUE,"F";"VUE98",#N/A,TRUE,"G"}</definedName>
    <definedName name="q" localSheetId="5" hidden="1">{"VUE95",#N/A,TRUE,"D";"VUE96",#N/A,TRUE,"E";"VUE97",#N/A,TRUE,"F";"VUE98",#N/A,TRUE,"G"}</definedName>
    <definedName name="q" hidden="1">{"VUE95",#N/A,TRUE,"D";"VUE96",#N/A,TRUE,"E";"VUE97",#N/A,TRUE,"F";"VUE98",#N/A,TRUE,"G"}</definedName>
    <definedName name="RateCaseDate">#REF!</definedName>
    <definedName name="RateCaseYear">#REF!</definedName>
    <definedName name="Ratios">#REF!</definedName>
    <definedName name="Reg_Status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k" localSheetId="15" hidden="1">{#N/A,#N/A,FALSE,"SCA";#N/A,#N/A,FALSE,"NCA";#N/A,#N/A,FALSE,"SAZ";#N/A,#N/A,FALSE,"CAZ";#N/A,#N/A,FALSE,"SNV";#N/A,#N/A,FALSE,"NNV";#N/A,#N/A,FALSE,"PP";#N/A,#N/A,FALSE,"SA"}</definedName>
    <definedName name="rk" localSheetId="16" hidden="1">{#N/A,#N/A,FALSE,"SCA";#N/A,#N/A,FALSE,"NCA";#N/A,#N/A,FALSE,"SAZ";#N/A,#N/A,FALSE,"CAZ";#N/A,#N/A,FALSE,"SNV";#N/A,#N/A,FALSE,"NNV";#N/A,#N/A,FALSE,"PP";#N/A,#N/A,FALSE,"SA"}</definedName>
    <definedName name="rk" localSheetId="5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15" hidden="1">#REF!</definedName>
    <definedName name="S" localSheetId="16" hidden="1">#REF!</definedName>
    <definedName name="S" localSheetId="5" hidden="1">#REF!</definedName>
    <definedName name="S" hidden="1">#REF!</definedName>
    <definedName name="Segment_Year">#REF!</definedName>
    <definedName name="Service">#REF!</definedName>
    <definedName name="Services">#REF!</definedName>
    <definedName name="SI" localSheetId="1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NLCanCapExtoNetPlant" localSheetId="5">#REF!</definedName>
    <definedName name="SNLCanCapExtoNetPlant">#REF!</definedName>
    <definedName name="SNLCanCostofDebt" localSheetId="5">#REF!</definedName>
    <definedName name="SNLCanCostofDebt">#REF!</definedName>
    <definedName name="SNLCanDebttoCap">#REF!</definedName>
    <definedName name="SNLCanDebttoEBITDA">#REF!</definedName>
    <definedName name="SNLCanEBITtoInt">#REF!</definedName>
    <definedName name="SNLCanElecCust">#REF!</definedName>
    <definedName name="SNLCanFFOtoCapEx">#REF!</definedName>
    <definedName name="SNLCanFFOtoDebt">#REF!</definedName>
    <definedName name="SNLCanFFOtoInterest">#REF!</definedName>
    <definedName name="SNLCanGasCust">#REF!</definedName>
    <definedName name="SNLCanIndSales">#REF!</definedName>
    <definedName name="SNLCanInstKeys">#REF!</definedName>
    <definedName name="SNLCanNetUtilPlant">#REF!</definedName>
    <definedName name="SNLCanRegRevElec">#REF!</definedName>
    <definedName name="SNLCanRegRevGas">#REF!</definedName>
    <definedName name="SNLCanRegRevTot">#REF!</definedName>
    <definedName name="SNLCanYears">#REF!</definedName>
    <definedName name="SNLDataCapExtoNetPlant">#REF!</definedName>
    <definedName name="SNLDataCompanyName">#REF!</definedName>
    <definedName name="SNLDataCostofDebt">#REF!</definedName>
    <definedName name="SNLDataDebttoCapital">#REF!</definedName>
    <definedName name="SNLDataDebtToEBITDA">#REF!</definedName>
    <definedName name="SNLDataEBITtoInt">#REF!</definedName>
    <definedName name="SNLDataElecStates">#REF!</definedName>
    <definedName name="SNLDataFFOtoCapEx">#REF!</definedName>
    <definedName name="SNLDataFFOtoDebt">#REF!</definedName>
    <definedName name="SNLDataFFOtoInt">#REF!</definedName>
    <definedName name="SNLDataGasStates">#REF!</definedName>
    <definedName name="SNLDataIndElecRev">#REF!</definedName>
    <definedName name="SNLDataInstKey">#REF!</definedName>
    <definedName name="SNLDataNatGasEndUserCusts">#REF!</definedName>
    <definedName name="SNLDataNetPlantTotal">#REF!</definedName>
    <definedName name="SNLDataOpRevGas">#REF!</definedName>
    <definedName name="SNLDataParentInstKey">#REF!</definedName>
    <definedName name="SNLDataPercIndGasSales">#REF!</definedName>
    <definedName name="SNLDataRetailElecCustTotal">#REF!</definedName>
    <definedName name="SNLDataTotElecSalesRev">#REF!</definedName>
    <definedName name="SNLDataTotOpRev">#REF!</definedName>
    <definedName name="SNLDataYear">#REF!</definedName>
    <definedName name="SNLHoldCoCapExtoNetPlant" localSheetId="5">'[9]SNL Data'!#REF!</definedName>
    <definedName name="SNLHoldCoCapExtoNetPlant">#REF!</definedName>
    <definedName name="SNLHoldCoCostofDebt" localSheetId="5">'[9]SNL Data'!#REF!</definedName>
    <definedName name="SNLHoldCoCostofDebt">#REF!</definedName>
    <definedName name="SNLHoldCoDebttoCapital">#REF!</definedName>
    <definedName name="SNLHoldCoDebttoEBITDA">#REF!</definedName>
    <definedName name="SNLHoldCoEBITtoInterest">#REF!</definedName>
    <definedName name="SNLHoldCoFFOtoCapEx">#REF!</definedName>
    <definedName name="SNLHoldCoFFOtoDebt">#REF!</definedName>
    <definedName name="SNLHoldCoFFOtoInterest">#REF!</definedName>
    <definedName name="SNLHoldCoInstKeysLong">#REF!</definedName>
    <definedName name="SNLHoldCoYearLong">#REF!</definedName>
    <definedName name="SNLRegRevElec" localSheetId="5">#REF!</definedName>
    <definedName name="SNLRegRevElec">#REF!</definedName>
    <definedName name="SNLRegRevTot" localSheetId="5">#REF!</definedName>
    <definedName name="SNLRegRevTot">#REF!</definedName>
    <definedName name="SNLSubCapEx">#REF!</definedName>
    <definedName name="SNLSubCapExtoNetPlant">#REF!</definedName>
    <definedName name="SNLSubCostofDebt">#REF!</definedName>
    <definedName name="SNLSubDebt">#REF!</definedName>
    <definedName name="SNLSubDebttoCapital">#REF!</definedName>
    <definedName name="SNLSubDebttoEBITDA">#REF!</definedName>
    <definedName name="SNLSubDebtYrEnd">#REF!</definedName>
    <definedName name="SNLSubEBIT">#REF!</definedName>
    <definedName name="SNLSubEBITDA">#REF!</definedName>
    <definedName name="SNLSubEBITtoInterest">#REF!</definedName>
    <definedName name="SNLSubFFO">#REF!</definedName>
    <definedName name="SNLSubFFOtoCapEx">#REF!</definedName>
    <definedName name="SNLSubFFOtoDebt">#REF!</definedName>
    <definedName name="SNLSubFFOtoInterest">#REF!</definedName>
    <definedName name="SNLSubFilerKeys">#REF!</definedName>
    <definedName name="SNLSubGasCustTot">#REF!</definedName>
    <definedName name="SNLSubIndGasPer">#REF!</definedName>
    <definedName name="SNLSubMaintGas">#REF!</definedName>
    <definedName name="SNLSubNetInterest">#REF!</definedName>
    <definedName name="SNLSubNetPlant">#REF!</definedName>
    <definedName name="SNLSubNetUtilOpIncGas">#REF!</definedName>
    <definedName name="SNLSubOpExpGas">#REF!</definedName>
    <definedName name="SNLSubOpRevGas">#REF!</definedName>
    <definedName name="SNLSubOpRevTot">#REF!</definedName>
    <definedName name="SNLSubTaxes1">#REF!</definedName>
    <definedName name="SNLSubTaxes2">#REF!</definedName>
    <definedName name="SNLSubTaxes3">#REF!</definedName>
    <definedName name="SNLSubTaxes4">#REF!</definedName>
    <definedName name="SNLSubTaxes5">#REF!</definedName>
    <definedName name="SNLSubTaxes6">#REF!</definedName>
    <definedName name="SNLSubTotPropCap">#REF!</definedName>
    <definedName name="SNLSubUtilEBITDAGas">#REF!</definedName>
    <definedName name="SNLSubYears">#REF!</definedName>
    <definedName name="SNLUtilDataEarnedROE">#REF!</definedName>
    <definedName name="Sources_Energy">#REF!</definedName>
    <definedName name="SPLTIssuer" localSheetId="5">#REF!</definedName>
    <definedName name="SPLTIssuer">#REF!</definedName>
    <definedName name="ssss" localSheetId="5">'[6]SNL Data'!$B$4:$B$168</definedName>
    <definedName name="ssss">#REF!</definedName>
    <definedName name="StateList">#REF!</definedName>
    <definedName name="Swvu.DATABASE." localSheetId="15" hidden="1">[2]DATABASE!#REF!</definedName>
    <definedName name="Swvu.DATABASE." localSheetId="16" hidden="1">[2]DATABASE!#REF!</definedName>
    <definedName name="Swvu.DATABASE." localSheetId="5" hidden="1">[3]DATABASE!#REF!</definedName>
    <definedName name="Swvu.DATABASE." hidden="1">[3]DATABASE!#REF!</definedName>
    <definedName name="Swvu.OP." localSheetId="15" hidden="1">#REF!</definedName>
    <definedName name="Swvu.OP." localSheetId="16" hidden="1">#REF!</definedName>
    <definedName name="Swvu.OP." localSheetId="5" hidden="1">#REF!</definedName>
    <definedName name="Swvu.OP." hidden="1">#REF!</definedName>
    <definedName name="SWXOpRevGas" localSheetId="5">#REF!</definedName>
    <definedName name="SWXOpRevGas">#REF!</definedName>
    <definedName name="SWXOpRevTot">#REF!</definedName>
    <definedName name="SWXYears">#REF!</definedName>
    <definedName name="TEST" localSheetId="1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Ult_Parent">#REF!</definedName>
    <definedName name="Ult_Parents">#REF!</definedName>
    <definedName name="USGG30YR_Values">#REF!</definedName>
    <definedName name="USGG30YR_Years">#REF!</definedName>
    <definedName name="UtilDataGasStates">#REF!</definedName>
    <definedName name="UtilDataSNLInstKey">#REF!</definedName>
    <definedName name="UtilDataSNLYear">#REF!</definedName>
    <definedName name="UtiliDataElecStates">#REF!</definedName>
    <definedName name="Utilities">#REF!</definedName>
    <definedName name="utility_yld" localSheetId="5">'[10]Industrial 20 Year Debt'!$E$1:$AS$54</definedName>
    <definedName name="utility_yld">#REF!</definedName>
    <definedName name="Value_Line_Book_Value_Growth" localSheetId="5">#REF!</definedName>
    <definedName name="Value_Line_Book_Value_Growth">#REF!</definedName>
    <definedName name="Value_Line_Dividends_Growth" localSheetId="5">#REF!</definedName>
    <definedName name="Value_Line_Dividends_Growth">#REF!</definedName>
    <definedName name="Value_Line_Earnings_Growth" localSheetId="5">#REF!</definedName>
    <definedName name="Value_Line_Earnings_Growth">#REF!</definedName>
    <definedName name="w" localSheetId="16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15" hidden="1">{"pb",#N/A,FALSE,"Sheet3";"pd",#N/A,FALSE,"Sheet3";"pe",#N/A,FALSE,"Sheet3"}</definedName>
    <definedName name="wrn.agexpense." localSheetId="16" hidden="1">{"pb",#N/A,FALSE,"Sheet3";"pd",#N/A,FALSE,"Sheet3";"pe",#N/A,FALSE,"Sheet3"}</definedName>
    <definedName name="wrn.agexpense." localSheetId="5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15" hidden="1">{#N/A,#N/A,FALSE,"SCA";#N/A,#N/A,FALSE,"NCA";#N/A,#N/A,FALSE,"SAZ";#N/A,#N/A,FALSE,"CAZ";#N/A,#N/A,FALSE,"SNV";#N/A,#N/A,FALSE,"NNV";#N/A,#N/A,FALSE,"PP";#N/A,#N/A,FALSE,"SA"}</definedName>
    <definedName name="wrn.AllRjs." localSheetId="16" hidden="1">{#N/A,#N/A,FALSE,"SCA";#N/A,#N/A,FALSE,"NCA";#N/A,#N/A,FALSE,"SAZ";#N/A,#N/A,FALSE,"CAZ";#N/A,#N/A,FALSE,"SNV";#N/A,#N/A,FALSE,"NNV";#N/A,#N/A,FALSE,"PP";#N/A,#N/A,FALSE,"SA"}</definedName>
    <definedName name="wrn.AllRjs." localSheetId="5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5" hidden="1">{#N/A,#N/A,FALSE,"SCA";#N/A,#N/A,FALSE,"NCA";#N/A,#N/A,FALSE,"SAZ";#N/A,#N/A,FALSE,"CAZ";#N/A,#N/A,FALSE,"SNV";#N/A,#N/A,FALSE,"NNV";#N/A,#N/A,FALSE,"PP";#N/A,#N/A,FALSE,"SA"}</definedName>
    <definedName name="wrn.alrjs." localSheetId="16" hidden="1">{#N/A,#N/A,FALSE,"SCA";#N/A,#N/A,FALSE,"NCA";#N/A,#N/A,FALSE,"SAZ";#N/A,#N/A,FALSE,"CAZ";#N/A,#N/A,FALSE,"SNV";#N/A,#N/A,FALSE,"NNV";#N/A,#N/A,FALSE,"PP";#N/A,#N/A,FALSE,"SA"}</definedName>
    <definedName name="wrn.alrjs." localSheetId="5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Comparaison." localSheetId="6" hidden="1">{"page1",#N/A,FALSE,"Comparaison";"page2",#N/A,FALSE,"Comparaison";"page3",#N/A,FALSE,"Comparaison";"page4",#N/A,FALSE,"Comparaison"}</definedName>
    <definedName name="wrn.Comparaison." localSheetId="8" hidden="1">{"page1",#N/A,FALSE,"Comparaison";"page2",#N/A,FALSE,"Comparaison";"page3",#N/A,FALSE,"Comparaison";"page4",#N/A,FALSE,"Comparaison"}</definedName>
    <definedName name="wrn.Comparaison." localSheetId="9" hidden="1">{"page1",#N/A,FALSE,"Comparaison";"page2",#N/A,FALSE,"Comparaison";"page3",#N/A,FALSE,"Comparaison";"page4",#N/A,FALSE,"Comparaison"}</definedName>
    <definedName name="wrn.Comparaison." localSheetId="12" hidden="1">{"page1",#N/A,FALSE,"Comparaison";"page2",#N/A,FALSE,"Comparaison";"page3",#N/A,FALSE,"Comparaison";"page4",#N/A,FALSE,"Comparaison"}</definedName>
    <definedName name="wrn.Comparaison." localSheetId="13" hidden="1">{"page1",#N/A,FALSE,"Comparaison";"page2",#N/A,FALSE,"Comparaison";"page3",#N/A,FALSE,"Comparaison";"page4",#N/A,FALSE,"Comparaison"}</definedName>
    <definedName name="wrn.Comparaison." localSheetId="14" hidden="1">{"page1",#N/A,FALSE,"Comparaison";"page2",#N/A,FALSE,"Comparaison";"page3",#N/A,FALSE,"Comparaison";"page4",#N/A,FALSE,"Comparaison"}</definedName>
    <definedName name="wrn.Comparaison." localSheetId="16" hidden="1">{"page1",#N/A,FALSE,"Comparaison";"page2",#N/A,FALSE,"Comparaison";"page3",#N/A,FALSE,"Comparaison";"page4",#N/A,FALSE,"Comparaison"}</definedName>
    <definedName name="wrn.Comparaison." localSheetId="5" hidden="1">{"page1",#N/A,FALSE,"Comparaison";"page2",#N/A,FALSE,"Comparaison";"page3",#N/A,FALSE,"Comparaison";"page4",#N/A,FALSE,"Comparaison"}</definedName>
    <definedName name="wrn.Comparaison." hidden="1">{"page1",#N/A,FALSE,"Comparaison";"page2",#N/A,FALSE,"Comparaison";"page3",#N/A,FALSE,"Comparaison";"page4",#N/A,FALSE,"Comparaison"}</definedName>
    <definedName name="wrn.Earnings._.Model." localSheetId="1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localSheetId="16" hidden="1">{#N/A,#N/A,FALSE,"AltFuel"}</definedName>
    <definedName name="wrn.Fuel._.Cycle." hidden="1">{#N/A,#N/A,FALSE,"AltFuel"}</definedName>
    <definedName name="wrn.handout." localSheetId="16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localSheetId="16" hidden="1">{#N/A,#N/A,FALSE,"FinStateUS"}</definedName>
    <definedName name="wrn.IncStatement._.15._.years." hidden="1">{#N/A,#N/A,FALSE,"FinStateUS"}</definedName>
    <definedName name="wrn.IncStatement._.6._.years." localSheetId="16" hidden="1">{"IncStatement 6 years",#N/A,FALSE,"FinStateUS"}</definedName>
    <definedName name="wrn.IncStatement._.6._.years." hidden="1">{"IncStatement 6 years",#N/A,FALSE,"FinStateUS"}</definedName>
    <definedName name="wrn.market._.share." localSheetId="16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1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6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5" hidden="1">{"PF",#N/A,FALSE,"Sheet4";"PG",#N/A,FALSE,"Sheet4";"PH",#N/A,FALSE,"Sheet4";"PI",#N/A,FALSE,"Sheet4";"PJ",#N/A,FALSE,"Sheet4"}</definedName>
    <definedName name="wrn.OMEXPENSE." localSheetId="16" hidden="1">{"PF",#N/A,FALSE,"Sheet4";"PG",#N/A,FALSE,"Sheet4";"PH",#N/A,FALSE,"Sheet4";"PI",#N/A,FALSE,"Sheet4";"PJ",#N/A,FALSE,"Sheet4"}</definedName>
    <definedName name="wrn.OMEXPENSE." localSheetId="5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localSheetId="16" hidden="1">{"page1",#N/A,FALSE,"A";"page2",#N/A,FALSE,"A"}</definedName>
    <definedName name="wrn.one." hidden="1">{"page1",#N/A,FALSE,"A";"page2",#N/A,FALSE,"A"}</definedName>
    <definedName name="wrn.PPJOURNAL._.ENTRY." localSheetId="15" hidden="1">{"PPDEFERREDBAL",#N/A,FALSE,"PRIOR PERIOD ADJMT";#N/A,#N/A,FALSE,"PRIOR PERIOD ADJMT";"PPJOURNALENTRY",#N/A,FALSE,"PRIOR PERIOD ADJMT"}</definedName>
    <definedName name="wrn.PPJOURNAL._.ENTRY." localSheetId="16" hidden="1">{"PPDEFERREDBAL",#N/A,FALSE,"PRIOR PERIOD ADJMT";#N/A,#N/A,FALSE,"PRIOR PERIOD ADJMT";"PPJOURNALENTRY",#N/A,FALSE,"PRIOR PERIOD ADJMT"}</definedName>
    <definedName name="wrn.PPJOURNAL._.ENTRY." localSheetId="5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15" hidden="1">{"print1",#N/A,FALSE,"D21CUSTS"}</definedName>
    <definedName name="wrn.printtable1." localSheetId="16" hidden="1">{"print1",#N/A,FALSE,"D21CUSTS"}</definedName>
    <definedName name="wrn.printtable1." localSheetId="5" hidden="1">{"print1",#N/A,FALSE,"D21CUSTS"}</definedName>
    <definedName name="wrn.printtable1." hidden="1">{"print1",#N/A,FALSE,"D21CUSTS"}</definedName>
    <definedName name="wrn.printtable2." localSheetId="15" hidden="1">{"print2",#N/A,FALSE,"D21CUSTS"}</definedName>
    <definedName name="wrn.printtable2." localSheetId="16" hidden="1">{"print2",#N/A,FALSE,"D21CUSTS"}</definedName>
    <definedName name="wrn.printtable2." localSheetId="5" hidden="1">{"print2",#N/A,FALSE,"D21CUSTS"}</definedName>
    <definedName name="wrn.printtable2." hidden="1">{"print2",#N/A,FALSE,"D21CUSTS"}</definedName>
    <definedName name="wrn.printtable3." localSheetId="15" hidden="1">{"print3",#N/A,FALSE,"D21CUSTS"}</definedName>
    <definedName name="wrn.printtable3." localSheetId="16" hidden="1">{"print3",#N/A,FALSE,"D21CUSTS"}</definedName>
    <definedName name="wrn.printtable3." localSheetId="5" hidden="1">{"print3",#N/A,FALSE,"D21CUSTS"}</definedName>
    <definedName name="wrn.printtable3." hidden="1">{"print3",#N/A,FALSE,"D21CUSTS"}</definedName>
    <definedName name="wrn.printtable4." localSheetId="15" hidden="1">{"print4",#N/A,FALSE,"D21CUSTS"}</definedName>
    <definedName name="wrn.printtable4." localSheetId="16" hidden="1">{"print4",#N/A,FALSE,"D21CUSTS"}</definedName>
    <definedName name="wrn.printtable4." localSheetId="5" hidden="1">{"print4",#N/A,FALSE,"D21CUSTS"}</definedName>
    <definedName name="wrn.printtable4." hidden="1">{"print4",#N/A,FALSE,"D21CUSTS"}</definedName>
    <definedName name="wrn.PRIOR._.PERIOD._.ADJMT." localSheetId="15" hidden="1">{#N/A,#N/A,FALSE,"PRIOR PERIOD ADJMT"}</definedName>
    <definedName name="wrn.PRIOR._.PERIOD._.ADJMT." localSheetId="16" hidden="1">{#N/A,#N/A,FALSE,"PRIOR PERIOD ADJMT"}</definedName>
    <definedName name="wrn.PRIOR._.PERIOD._.ADJMT." localSheetId="5" hidden="1">{#N/A,#N/A,FALSE,"PRIOR PERIOD ADJMT"}</definedName>
    <definedName name="wrn.PRIOR._.PERIOD._.ADJMT." hidden="1">{#N/A,#N/A,FALSE,"PRIOR PERIOD ADJMT"}</definedName>
    <definedName name="wrn.Projected._.Def._.Adjustments." localSheetId="1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localSheetId="16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1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6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9510." localSheetId="6" hidden="1">{"VUE95",#N/A,TRUE,"D";"VUE96",#N/A,TRUE,"E";"VUE97",#N/A,TRUE,"F";"VUE98",#N/A,TRUE,"G"}</definedName>
    <definedName name="wrn.TAB9510." localSheetId="8" hidden="1">{"VUE95",#N/A,TRUE,"D";"VUE96",#N/A,TRUE,"E";"VUE97",#N/A,TRUE,"F";"VUE98",#N/A,TRUE,"G"}</definedName>
    <definedName name="wrn.TAB9510." localSheetId="9" hidden="1">{"VUE95",#N/A,TRUE,"D";"VUE96",#N/A,TRUE,"E";"VUE97",#N/A,TRUE,"F";"VUE98",#N/A,TRUE,"G"}</definedName>
    <definedName name="wrn.TAB9510." localSheetId="12" hidden="1">{"VUE95",#N/A,TRUE,"D";"VUE96",#N/A,TRUE,"E";"VUE97",#N/A,TRUE,"F";"VUE98",#N/A,TRUE,"G"}</definedName>
    <definedName name="wrn.TAB9510." localSheetId="13" hidden="1">{"VUE95",#N/A,TRUE,"D";"VUE96",#N/A,TRUE,"E";"VUE97",#N/A,TRUE,"F";"VUE98",#N/A,TRUE,"G"}</definedName>
    <definedName name="wrn.TAB9510." localSheetId="14" hidden="1">{"VUE95",#N/A,TRUE,"D";"VUE96",#N/A,TRUE,"E";"VUE97",#N/A,TRUE,"F";"VUE98",#N/A,TRUE,"G"}</definedName>
    <definedName name="wrn.TAB9510." localSheetId="16" hidden="1">{"VUE95",#N/A,TRUE,"D";"VUE96",#N/A,TRUE,"E";"VUE97",#N/A,TRUE,"F";"VUE98",#N/A,TRUE,"G"}</definedName>
    <definedName name="wrn.TAB9510." localSheetId="5" hidden="1">{"VUE95",#N/A,TRUE,"D";"VUE96",#N/A,TRUE,"E";"VUE97",#N/A,TRUE,"F";"VUE98",#N/A,TRUE,"G"}</definedName>
    <definedName name="wrn.TAB9510." hidden="1">{"VUE95",#N/A,TRUE,"D";"VUE96",#N/A,TRUE,"E";"VUE97",#N/A,TRUE,"F";"VUE98",#N/A,TRUE,"G"}</definedName>
    <definedName name="wrn.tables." localSheetId="15" hidden="1">{"print1",#N/A,FALSE,"D21CUSTS";"print2",#N/A,FALSE,"D21CUSTS";"print3",#N/A,FALSE,"D21CUSTS";"print4",#N/A,FALSE,"D21CUSTS"}</definedName>
    <definedName name="wrn.tables." localSheetId="16" hidden="1">{"print1",#N/A,FALSE,"D21CUSTS";"print2",#N/A,FALSE,"D21CUSTS";"print3",#N/A,FALSE,"D21CUSTS";"print4",#N/A,FALSE,"D21CUSTS"}</definedName>
    <definedName name="wrn.tables." localSheetId="5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15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6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5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5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6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5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15" hidden="1">#REF!</definedName>
    <definedName name="X" localSheetId="16" hidden="1">#REF!</definedName>
    <definedName name="X" localSheetId="5" hidden="1">#REF!</definedName>
    <definedName name="X" hidden="1">#REF!</definedName>
    <definedName name="xxx" localSheetId="5" hidden="1">[1]lt!#REF!</definedName>
    <definedName name="xxx" hidden="1">[1]lt!#REF!</definedName>
    <definedName name="Y" localSheetId="15" hidden="1">#REF!</definedName>
    <definedName name="Y" localSheetId="16" hidden="1">#REF!</definedName>
    <definedName name="Y" localSheetId="5" hidden="1">#REF!</definedName>
    <definedName name="Y" hidden="1">#REF!</definedName>
    <definedName name="Yahoo_Earnings_Growth" localSheetId="5">#REF!</definedName>
    <definedName name="Yahoo_Earnings_Growth">#REF!</definedName>
    <definedName name="Yvan" localSheetId="6" hidden="1">{"VUE95",#N/A,TRUE,"D";"VUE96",#N/A,TRUE,"E";"VUE97",#N/A,TRUE,"F";"VUE98",#N/A,TRUE,"G"}</definedName>
    <definedName name="Yvan" localSheetId="8" hidden="1">{"VUE95",#N/A,TRUE,"D";"VUE96",#N/A,TRUE,"E";"VUE97",#N/A,TRUE,"F";"VUE98",#N/A,TRUE,"G"}</definedName>
    <definedName name="Yvan" localSheetId="9" hidden="1">{"VUE95",#N/A,TRUE,"D";"VUE96",#N/A,TRUE,"E";"VUE97",#N/A,TRUE,"F";"VUE98",#N/A,TRUE,"G"}</definedName>
    <definedName name="Yvan" localSheetId="12" hidden="1">{"VUE95",#N/A,TRUE,"D";"VUE96",#N/A,TRUE,"E";"VUE97",#N/A,TRUE,"F";"VUE98",#N/A,TRUE,"G"}</definedName>
    <definedName name="Yvan" localSheetId="13" hidden="1">{"VUE95",#N/A,TRUE,"D";"VUE96",#N/A,TRUE,"E";"VUE97",#N/A,TRUE,"F";"VUE98",#N/A,TRUE,"G"}</definedName>
    <definedName name="Yvan" localSheetId="14" hidden="1">{"VUE95",#N/A,TRUE,"D";"VUE96",#N/A,TRUE,"E";"VUE97",#N/A,TRUE,"F";"VUE98",#N/A,TRUE,"G"}</definedName>
    <definedName name="Yvan" localSheetId="16" hidden="1">{"VUE95",#N/A,TRUE,"D";"VUE96",#N/A,TRUE,"E";"VUE97",#N/A,TRUE,"F";"VUE98",#N/A,TRUE,"G"}</definedName>
    <definedName name="Yvan" localSheetId="5" hidden="1">{"VUE95",#N/A,TRUE,"D";"VUE96",#N/A,TRUE,"E";"VUE97",#N/A,TRUE,"F";"VUE98",#N/A,TRUE,"G"}</definedName>
    <definedName name="Yvan" hidden="1">{"VUE95",#N/A,TRUE,"D";"VUE96",#N/A,TRUE,"E";"VUE97",#N/A,TRUE,"F";"VUE98",#N/A,TRUE,"G"}</definedName>
    <definedName name="Z" localSheetId="6" hidden="1">{"VUE95",#N/A,TRUE,"D";"VUE96",#N/A,TRUE,"E";"VUE97",#N/A,TRUE,"F";"VUE98",#N/A,TRUE,"G"}</definedName>
    <definedName name="Z" localSheetId="8" hidden="1">{"VUE95",#N/A,TRUE,"D";"VUE96",#N/A,TRUE,"E";"VUE97",#N/A,TRUE,"F";"VUE98",#N/A,TRUE,"G"}</definedName>
    <definedName name="Z" localSheetId="9" hidden="1">{"VUE95",#N/A,TRUE,"D";"VUE96",#N/A,TRUE,"E";"VUE97",#N/A,TRUE,"F";"VUE98",#N/A,TRUE,"G"}</definedName>
    <definedName name="Z" localSheetId="12" hidden="1">{"VUE95",#N/A,TRUE,"D";"VUE96",#N/A,TRUE,"E";"VUE97",#N/A,TRUE,"F";"VUE98",#N/A,TRUE,"G"}</definedName>
    <definedName name="Z" localSheetId="13" hidden="1">{"VUE95",#N/A,TRUE,"D";"VUE96",#N/A,TRUE,"E";"VUE97",#N/A,TRUE,"F";"VUE98",#N/A,TRUE,"G"}</definedName>
    <definedName name="Z" localSheetId="14" hidden="1">{"VUE95",#N/A,TRUE,"D";"VUE96",#N/A,TRUE,"E";"VUE97",#N/A,TRUE,"F";"VUE98",#N/A,TRUE,"G"}</definedName>
    <definedName name="Z" localSheetId="15" hidden="1">#REF!</definedName>
    <definedName name="Z" localSheetId="16" hidden="1">#REF!</definedName>
    <definedName name="Z" localSheetId="5" hidden="1">{"VUE95",#N/A,TRUE,"D";"VUE96",#N/A,TRUE,"E";"VUE97",#N/A,TRUE,"F";"VUE98",#N/A,TRUE,"G"}</definedName>
    <definedName name="Z" hidden="1">{"VUE95",#N/A,TRUE,"D";"VUE96",#N/A,TRUE,"E";"VUE97",#N/A,TRUE,"F";"VUE98",#N/A,TRUE,"G"}</definedName>
    <definedName name="Z_055ABE5A_5E06_11D2_8EED_0008C7BCAF29_.wvu.PrintArea" localSheetId="15" hidden="1">#REF!</definedName>
    <definedName name="Z_055ABE5A_5E06_11D2_8EED_0008C7BCAF29_.wvu.PrintArea" localSheetId="16" hidden="1">#REF!</definedName>
    <definedName name="Z_055ABE5A_5E06_11D2_8EED_0008C7BCAF29_.wvu.PrintArea" localSheetId="5" hidden="1">#REF!</definedName>
    <definedName name="Z_055ABE5A_5E06_11D2_8EED_0008C7BCAF29_.wvu.PrintArea" hidden="1">#REF!</definedName>
    <definedName name="Z_055ABE5A_5E06_11D2_8EED_0008C7BCAF29_.wvu.PrintTitles" localSheetId="15" hidden="1">#REF!</definedName>
    <definedName name="Z_055ABE5A_5E06_11D2_8EED_0008C7BCAF29_.wvu.PrintTitles" localSheetId="16" hidden="1">#REF!</definedName>
    <definedName name="Z_055ABE5A_5E06_11D2_8EED_0008C7BCAF29_.wvu.PrintTitles" localSheetId="5" hidden="1">#REF!</definedName>
    <definedName name="Z_055ABE5A_5E06_11D2_8EED_0008C7BCAF29_.wvu.PrintTitles" hidden="1">#REF!</definedName>
    <definedName name="Z_055ABE69_5E06_11D2_8EED_0008C7BCAF29_.wvu.PrintArea" localSheetId="15" hidden="1">#REF!</definedName>
    <definedName name="Z_055ABE69_5E06_11D2_8EED_0008C7BCAF29_.wvu.PrintArea" localSheetId="16" hidden="1">#REF!</definedName>
    <definedName name="Z_055ABE69_5E06_11D2_8EED_0008C7BCAF29_.wvu.PrintArea" localSheetId="5" hidden="1">#REF!</definedName>
    <definedName name="Z_055ABE69_5E06_11D2_8EED_0008C7BCAF29_.wvu.PrintArea" hidden="1">#REF!</definedName>
    <definedName name="Z_055ABE69_5E06_11D2_8EED_0008C7BCAF29_.wvu.PrintTitles" localSheetId="15" hidden="1">#REF!</definedName>
    <definedName name="Z_055ABE69_5E06_11D2_8EED_0008C7BCAF29_.wvu.PrintTitles" localSheetId="16" hidden="1">#REF!</definedName>
    <definedName name="Z_055ABE69_5E06_11D2_8EED_0008C7BCAF29_.wvu.PrintTitles" hidden="1">#REF!</definedName>
    <definedName name="Z_055ABE76_5E06_11D2_8EED_0008C7BCAF29_.wvu.PrintArea" localSheetId="15" hidden="1">#REF!</definedName>
    <definedName name="Z_055ABE76_5E06_11D2_8EED_0008C7BCAF29_.wvu.PrintArea" localSheetId="16" hidden="1">#REF!</definedName>
    <definedName name="Z_055ABE76_5E06_11D2_8EED_0008C7BCAF29_.wvu.PrintArea" hidden="1">#REF!</definedName>
    <definedName name="Z_055ABE76_5E06_11D2_8EED_0008C7BCAF29_.wvu.PrintTitles" localSheetId="15" hidden="1">#REF!,#REF!</definedName>
    <definedName name="Z_055ABE76_5E06_11D2_8EED_0008C7BCAF29_.wvu.PrintTitles" localSheetId="16" hidden="1">#REF!,#REF!</definedName>
    <definedName name="Z_055ABE76_5E06_11D2_8EED_0008C7BCAF29_.wvu.PrintTitles" localSheetId="5" hidden="1">#REF!,#REF!</definedName>
    <definedName name="Z_055ABE76_5E06_11D2_8EED_0008C7BCAF29_.wvu.PrintTitles" hidden="1">#REF!,#REF!</definedName>
    <definedName name="Z_055ABE84_5E06_11D2_8EED_0008C7BCAF29_.wvu.PrintArea" localSheetId="15" hidden="1">#REF!</definedName>
    <definedName name="Z_055ABE84_5E06_11D2_8EED_0008C7BCAF29_.wvu.PrintArea" localSheetId="16" hidden="1">#REF!</definedName>
    <definedName name="Z_055ABE84_5E06_11D2_8EED_0008C7BCAF29_.wvu.PrintArea" localSheetId="5" hidden="1">#REF!</definedName>
    <definedName name="Z_055ABE84_5E06_11D2_8EED_0008C7BCAF29_.wvu.PrintArea" hidden="1">#REF!</definedName>
    <definedName name="Z_055ABE84_5E06_11D2_8EED_0008C7BCAF29_.wvu.PrintTitles" localSheetId="15" hidden="1">#REF!</definedName>
    <definedName name="Z_055ABE84_5E06_11D2_8EED_0008C7BCAF29_.wvu.PrintTitles" localSheetId="16" hidden="1">#REF!</definedName>
    <definedName name="Z_055ABE84_5E06_11D2_8EED_0008C7BCAF29_.wvu.PrintTitles" localSheetId="5" hidden="1">#REF!</definedName>
    <definedName name="Z_055ABE84_5E06_11D2_8EED_0008C7BCAF29_.wvu.PrintTitles" hidden="1">#REF!</definedName>
    <definedName name="Z_055ABE93_5E06_11D2_8EED_0008C7BCAF29_.wvu.PrintArea" localSheetId="15" hidden="1">#REF!</definedName>
    <definedName name="Z_055ABE93_5E06_11D2_8EED_0008C7BCAF29_.wvu.PrintArea" localSheetId="16" hidden="1">#REF!</definedName>
    <definedName name="Z_055ABE93_5E06_11D2_8EED_0008C7BCAF29_.wvu.PrintArea" localSheetId="5" hidden="1">#REF!</definedName>
    <definedName name="Z_055ABE93_5E06_11D2_8EED_0008C7BCAF29_.wvu.PrintArea" hidden="1">#REF!</definedName>
    <definedName name="Z_055ABE93_5E06_11D2_8EED_0008C7BCAF29_.wvu.PrintTitles" localSheetId="15" hidden="1">#REF!</definedName>
    <definedName name="Z_055ABE93_5E06_11D2_8EED_0008C7BCAF29_.wvu.PrintTitles" localSheetId="16" hidden="1">#REF!</definedName>
    <definedName name="Z_055ABE93_5E06_11D2_8EED_0008C7BCAF29_.wvu.PrintTitles" hidden="1">#REF!</definedName>
    <definedName name="Z_055ABEA0_5E06_11D2_8EED_0008C7BCAF29_.wvu.PrintArea" localSheetId="15" hidden="1">#REF!</definedName>
    <definedName name="Z_055ABEA0_5E06_11D2_8EED_0008C7BCAF29_.wvu.PrintArea" localSheetId="16" hidden="1">#REF!</definedName>
    <definedName name="Z_055ABEA0_5E06_11D2_8EED_0008C7BCAF29_.wvu.PrintArea" hidden="1">#REF!</definedName>
    <definedName name="Z_055ABEA0_5E06_11D2_8EED_0008C7BCAF29_.wvu.PrintTitles" localSheetId="15" hidden="1">#REF!,#REF!</definedName>
    <definedName name="Z_055ABEA0_5E06_11D2_8EED_0008C7BCAF29_.wvu.PrintTitles" localSheetId="16" hidden="1">#REF!,#REF!</definedName>
    <definedName name="Z_055ABEA0_5E06_11D2_8EED_0008C7BCAF29_.wvu.PrintTitles" localSheetId="5" hidden="1">#REF!,#REF!</definedName>
    <definedName name="Z_055ABEA0_5E06_11D2_8EED_0008C7BCAF29_.wvu.PrintTitles" hidden="1">#REF!,#REF!</definedName>
    <definedName name="Z_05DE23E1_1046_11D2_8E70_0008C77C0743_.wvu.PrintArea" localSheetId="15" hidden="1">#REF!</definedName>
    <definedName name="Z_05DE23E1_1046_11D2_8E70_0008C77C0743_.wvu.PrintArea" localSheetId="16" hidden="1">#REF!</definedName>
    <definedName name="Z_05DE23E1_1046_11D2_8E70_0008C77C0743_.wvu.PrintArea" localSheetId="5" hidden="1">#REF!</definedName>
    <definedName name="Z_05DE23E1_1046_11D2_8E70_0008C77C0743_.wvu.PrintArea" hidden="1">#REF!</definedName>
    <definedName name="Z_05DE23E1_1046_11D2_8E70_0008C77C0743_.wvu.PrintTitles" localSheetId="15" hidden="1">#REF!,#REF!</definedName>
    <definedName name="Z_05DE23E1_1046_11D2_8E70_0008C77C0743_.wvu.PrintTitles" localSheetId="16" hidden="1">#REF!,#REF!</definedName>
    <definedName name="Z_05DE23E1_1046_11D2_8E70_0008C77C0743_.wvu.PrintTitles" localSheetId="5" hidden="1">#REF!,#REF!</definedName>
    <definedName name="Z_05DE23E1_1046_11D2_8E70_0008C77C0743_.wvu.PrintTitles" hidden="1">#REF!,#REF!</definedName>
    <definedName name="Z_05DE23E4_1046_11D2_8E70_0008C77C0743_.wvu.PrintArea" localSheetId="15" hidden="1">#REF!</definedName>
    <definedName name="Z_05DE23E4_1046_11D2_8E70_0008C77C0743_.wvu.PrintArea" localSheetId="16" hidden="1">#REF!</definedName>
    <definedName name="Z_05DE23E4_1046_11D2_8E70_0008C77C0743_.wvu.PrintArea" localSheetId="5" hidden="1">#REF!</definedName>
    <definedName name="Z_05DE23E4_1046_11D2_8E70_0008C77C0743_.wvu.PrintArea" hidden="1">#REF!</definedName>
    <definedName name="Z_05DE23E4_1046_11D2_8E70_0008C77C0743_.wvu.PrintTitles" localSheetId="15" hidden="1">#REF!</definedName>
    <definedName name="Z_05DE23E4_1046_11D2_8E70_0008C77C0743_.wvu.PrintTitles" localSheetId="16" hidden="1">#REF!</definedName>
    <definedName name="Z_05DE23E4_1046_11D2_8E70_0008C77C0743_.wvu.PrintTitles" localSheetId="5" hidden="1">#REF!</definedName>
    <definedName name="Z_05DE23E4_1046_11D2_8E70_0008C77C0743_.wvu.PrintTitles" hidden="1">#REF!</definedName>
    <definedName name="Z_05DE23E9_1046_11D2_8E70_0008C77C0743_.wvu.PrintArea" localSheetId="15" hidden="1">#REF!</definedName>
    <definedName name="Z_05DE23E9_1046_11D2_8E70_0008C77C0743_.wvu.PrintArea" localSheetId="16" hidden="1">#REF!</definedName>
    <definedName name="Z_05DE23E9_1046_11D2_8E70_0008C77C0743_.wvu.PrintArea" localSheetId="5" hidden="1">#REF!</definedName>
    <definedName name="Z_05DE23E9_1046_11D2_8E70_0008C77C0743_.wvu.PrintArea" hidden="1">#REF!</definedName>
    <definedName name="Z_05DE23E9_1046_11D2_8E70_0008C77C0743_.wvu.PrintTitles" localSheetId="15" hidden="1">#REF!,#REF!</definedName>
    <definedName name="Z_05DE23E9_1046_11D2_8E70_0008C77C0743_.wvu.PrintTitles" localSheetId="16" hidden="1">#REF!,#REF!</definedName>
    <definedName name="Z_05DE23E9_1046_11D2_8E70_0008C77C0743_.wvu.PrintTitles" localSheetId="5" hidden="1">#REF!,#REF!</definedName>
    <definedName name="Z_05DE23E9_1046_11D2_8E70_0008C77C0743_.wvu.PrintTitles" hidden="1">#REF!,#REF!</definedName>
    <definedName name="Z_05DE23EB_1046_11D2_8E70_0008C77C0743_.wvu.PrintArea" localSheetId="15" hidden="1">#REF!</definedName>
    <definedName name="Z_05DE23EB_1046_11D2_8E70_0008C77C0743_.wvu.PrintArea" localSheetId="16" hidden="1">#REF!</definedName>
    <definedName name="Z_05DE23EB_1046_11D2_8E70_0008C77C0743_.wvu.PrintArea" localSheetId="5" hidden="1">#REF!</definedName>
    <definedName name="Z_05DE23EB_1046_11D2_8E70_0008C77C0743_.wvu.PrintArea" hidden="1">#REF!</definedName>
    <definedName name="Z_05DE23EB_1046_11D2_8E70_0008C77C0743_.wvu.PrintTitles" localSheetId="15" hidden="1">#REF!,#REF!</definedName>
    <definedName name="Z_05DE23EB_1046_11D2_8E70_0008C77C0743_.wvu.PrintTitles" localSheetId="16" hidden="1">#REF!,#REF!</definedName>
    <definedName name="Z_05DE23EB_1046_11D2_8E70_0008C77C0743_.wvu.PrintTitles" localSheetId="5" hidden="1">#REF!,#REF!</definedName>
    <definedName name="Z_05DE23EB_1046_11D2_8E70_0008C77C0743_.wvu.PrintTitles" hidden="1">#REF!,#REF!</definedName>
    <definedName name="Z_05DE23EE_1046_11D2_8E70_0008C77C0743_.wvu.PrintArea" localSheetId="15" hidden="1">#REF!</definedName>
    <definedName name="Z_05DE23EE_1046_11D2_8E70_0008C77C0743_.wvu.PrintArea" localSheetId="16" hidden="1">#REF!</definedName>
    <definedName name="Z_05DE23EE_1046_11D2_8E70_0008C77C0743_.wvu.PrintArea" localSheetId="5" hidden="1">#REF!</definedName>
    <definedName name="Z_05DE23EE_1046_11D2_8E70_0008C77C0743_.wvu.PrintArea" hidden="1">#REF!</definedName>
    <definedName name="Z_05DE23EE_1046_11D2_8E70_0008C77C0743_.wvu.PrintTitles" localSheetId="15" hidden="1">#REF!</definedName>
    <definedName name="Z_05DE23EE_1046_11D2_8E70_0008C77C0743_.wvu.PrintTitles" localSheetId="16" hidden="1">#REF!</definedName>
    <definedName name="Z_05DE23EE_1046_11D2_8E70_0008C77C0743_.wvu.PrintTitles" localSheetId="5" hidden="1">#REF!</definedName>
    <definedName name="Z_05DE23EE_1046_11D2_8E70_0008C77C0743_.wvu.PrintTitles" hidden="1">#REF!</definedName>
    <definedName name="Z_05DE23F3_1046_11D2_8E70_0008C77C0743_.wvu.PrintArea" localSheetId="15" hidden="1">#REF!</definedName>
    <definedName name="Z_05DE23F3_1046_11D2_8E70_0008C77C0743_.wvu.PrintArea" localSheetId="16" hidden="1">#REF!</definedName>
    <definedName name="Z_05DE23F3_1046_11D2_8E70_0008C77C0743_.wvu.PrintArea" localSheetId="5" hidden="1">#REF!</definedName>
    <definedName name="Z_05DE23F3_1046_11D2_8E70_0008C77C0743_.wvu.PrintArea" hidden="1">#REF!</definedName>
    <definedName name="Z_05DE23F3_1046_11D2_8E70_0008C77C0743_.wvu.PrintTitles" localSheetId="15" hidden="1">#REF!,#REF!</definedName>
    <definedName name="Z_05DE23F3_1046_11D2_8E70_0008C77C0743_.wvu.PrintTitles" localSheetId="16" hidden="1">#REF!,#REF!</definedName>
    <definedName name="Z_05DE23F3_1046_11D2_8E70_0008C77C0743_.wvu.PrintTitles" localSheetId="5" hidden="1">#REF!,#REF!</definedName>
    <definedName name="Z_05DE23F3_1046_11D2_8E70_0008C77C0743_.wvu.PrintTitles" hidden="1">#REF!,#REF!</definedName>
    <definedName name="Z_05DE23F6_1046_11D2_8E70_0008C77C0743_.wvu.PrintArea" localSheetId="15" hidden="1">#REF!</definedName>
    <definedName name="Z_05DE23F6_1046_11D2_8E70_0008C77C0743_.wvu.PrintArea" localSheetId="16" hidden="1">#REF!</definedName>
    <definedName name="Z_05DE23F6_1046_11D2_8E70_0008C77C0743_.wvu.PrintArea" localSheetId="5" hidden="1">#REF!</definedName>
    <definedName name="Z_05DE23F6_1046_11D2_8E70_0008C77C0743_.wvu.PrintArea" hidden="1">#REF!</definedName>
    <definedName name="Z_05DE23F6_1046_11D2_8E70_0008C77C0743_.wvu.PrintTitles" localSheetId="15" hidden="1">#REF!,#REF!</definedName>
    <definedName name="Z_05DE23F6_1046_11D2_8E70_0008C77C0743_.wvu.PrintTitles" localSheetId="16" hidden="1">#REF!,#REF!</definedName>
    <definedName name="Z_05DE23F6_1046_11D2_8E70_0008C77C0743_.wvu.PrintTitles" localSheetId="5" hidden="1">#REF!,#REF!</definedName>
    <definedName name="Z_05DE23F6_1046_11D2_8E70_0008C77C0743_.wvu.PrintTitles" hidden="1">#REF!,#REF!</definedName>
    <definedName name="Z_0CE6A482_5DEF_11D2_8EC3_0008C77C0743_.wvu.PrintArea" localSheetId="15" hidden="1">#REF!</definedName>
    <definedName name="Z_0CE6A482_5DEF_11D2_8EC3_0008C77C0743_.wvu.PrintArea" localSheetId="16" hidden="1">#REF!</definedName>
    <definedName name="Z_0CE6A482_5DEF_11D2_8EC3_0008C77C0743_.wvu.PrintArea" localSheetId="5" hidden="1">#REF!</definedName>
    <definedName name="Z_0CE6A482_5DEF_11D2_8EC3_0008C77C0743_.wvu.PrintArea" hidden="1">#REF!</definedName>
    <definedName name="Z_0CE6A482_5DEF_11D2_8EC3_0008C77C0743_.wvu.PrintTitles" localSheetId="15" hidden="1">#REF!</definedName>
    <definedName name="Z_0CE6A482_5DEF_11D2_8EC3_0008C77C0743_.wvu.PrintTitles" localSheetId="16" hidden="1">#REF!</definedName>
    <definedName name="Z_0CE6A482_5DEF_11D2_8EC3_0008C77C0743_.wvu.PrintTitles" localSheetId="5" hidden="1">#REF!</definedName>
    <definedName name="Z_0CE6A482_5DEF_11D2_8EC3_0008C77C0743_.wvu.PrintTitles" hidden="1">#REF!</definedName>
    <definedName name="Z_0CE6A491_5DEF_11D2_8EC3_0008C77C0743_.wvu.PrintArea" localSheetId="15" hidden="1">#REF!</definedName>
    <definedName name="Z_0CE6A491_5DEF_11D2_8EC3_0008C77C0743_.wvu.PrintArea" localSheetId="16" hidden="1">#REF!</definedName>
    <definedName name="Z_0CE6A491_5DEF_11D2_8EC3_0008C77C0743_.wvu.PrintArea" localSheetId="5" hidden="1">#REF!</definedName>
    <definedName name="Z_0CE6A491_5DEF_11D2_8EC3_0008C77C0743_.wvu.PrintArea" hidden="1">#REF!</definedName>
    <definedName name="Z_0CE6A491_5DEF_11D2_8EC3_0008C77C0743_.wvu.PrintTitles" localSheetId="15" hidden="1">#REF!</definedName>
    <definedName name="Z_0CE6A491_5DEF_11D2_8EC3_0008C77C0743_.wvu.PrintTitles" localSheetId="16" hidden="1">#REF!</definedName>
    <definedName name="Z_0CE6A491_5DEF_11D2_8EC3_0008C77C0743_.wvu.PrintTitles" hidden="1">#REF!</definedName>
    <definedName name="Z_0CE6A49E_5DEF_11D2_8EC3_0008C77C0743_.wvu.PrintArea" localSheetId="15" hidden="1">#REF!</definedName>
    <definedName name="Z_0CE6A49E_5DEF_11D2_8EC3_0008C77C0743_.wvu.PrintArea" localSheetId="16" hidden="1">#REF!</definedName>
    <definedName name="Z_0CE6A49E_5DEF_11D2_8EC3_0008C77C0743_.wvu.PrintArea" hidden="1">#REF!</definedName>
    <definedName name="Z_0CE6A49E_5DEF_11D2_8EC3_0008C77C0743_.wvu.PrintTitles" localSheetId="15" hidden="1">#REF!,#REF!</definedName>
    <definedName name="Z_0CE6A49E_5DEF_11D2_8EC3_0008C77C0743_.wvu.PrintTitles" localSheetId="16" hidden="1">#REF!,#REF!</definedName>
    <definedName name="Z_0CE6A49E_5DEF_11D2_8EC3_0008C77C0743_.wvu.PrintTitles" localSheetId="5" hidden="1">#REF!,#REF!</definedName>
    <definedName name="Z_0CE6A49E_5DEF_11D2_8EC3_0008C77C0743_.wvu.PrintTitles" hidden="1">#REF!,#REF!</definedName>
    <definedName name="Z_0CE6A4AB_5DEF_11D2_8EC3_0008C77C0743_.wvu.PrintArea" localSheetId="15" hidden="1">#REF!</definedName>
    <definedName name="Z_0CE6A4AB_5DEF_11D2_8EC3_0008C77C0743_.wvu.PrintArea" localSheetId="16" hidden="1">#REF!</definedName>
    <definedName name="Z_0CE6A4AB_5DEF_11D2_8EC3_0008C77C0743_.wvu.PrintArea" localSheetId="5" hidden="1">#REF!</definedName>
    <definedName name="Z_0CE6A4AB_5DEF_11D2_8EC3_0008C77C0743_.wvu.PrintArea" hidden="1">#REF!</definedName>
    <definedName name="Z_0CE6A4AB_5DEF_11D2_8EC3_0008C77C0743_.wvu.PrintTitles" localSheetId="15" hidden="1">#REF!</definedName>
    <definedName name="Z_0CE6A4AB_5DEF_11D2_8EC3_0008C77C0743_.wvu.PrintTitles" localSheetId="16" hidden="1">#REF!</definedName>
    <definedName name="Z_0CE6A4AB_5DEF_11D2_8EC3_0008C77C0743_.wvu.PrintTitles" localSheetId="5" hidden="1">#REF!</definedName>
    <definedName name="Z_0CE6A4AB_5DEF_11D2_8EC3_0008C77C0743_.wvu.PrintTitles" hidden="1">#REF!</definedName>
    <definedName name="Z_0CE6A4BA_5DEF_11D2_8EC3_0008C77C0743_.wvu.PrintArea" localSheetId="15" hidden="1">#REF!</definedName>
    <definedName name="Z_0CE6A4BA_5DEF_11D2_8EC3_0008C77C0743_.wvu.PrintArea" localSheetId="16" hidden="1">#REF!</definedName>
    <definedName name="Z_0CE6A4BA_5DEF_11D2_8EC3_0008C77C0743_.wvu.PrintArea" localSheetId="5" hidden="1">#REF!</definedName>
    <definedName name="Z_0CE6A4BA_5DEF_11D2_8EC3_0008C77C0743_.wvu.PrintArea" hidden="1">#REF!</definedName>
    <definedName name="Z_0CE6A4BA_5DEF_11D2_8EC3_0008C77C0743_.wvu.PrintTitles" localSheetId="15" hidden="1">#REF!</definedName>
    <definedName name="Z_0CE6A4BA_5DEF_11D2_8EC3_0008C77C0743_.wvu.PrintTitles" localSheetId="16" hidden="1">#REF!</definedName>
    <definedName name="Z_0CE6A4BA_5DEF_11D2_8EC3_0008C77C0743_.wvu.PrintTitles" hidden="1">#REF!</definedName>
    <definedName name="Z_0CE6A4C7_5DEF_11D2_8EC3_0008C77C0743_.wvu.PrintArea" localSheetId="15" hidden="1">#REF!</definedName>
    <definedName name="Z_0CE6A4C7_5DEF_11D2_8EC3_0008C77C0743_.wvu.PrintArea" localSheetId="16" hidden="1">#REF!</definedName>
    <definedName name="Z_0CE6A4C7_5DEF_11D2_8EC3_0008C77C0743_.wvu.PrintArea" hidden="1">#REF!</definedName>
    <definedName name="Z_0CE6A4C7_5DEF_11D2_8EC3_0008C77C0743_.wvu.PrintTitles" localSheetId="15" hidden="1">#REF!,#REF!</definedName>
    <definedName name="Z_0CE6A4C7_5DEF_11D2_8EC3_0008C77C0743_.wvu.PrintTitles" localSheetId="16" hidden="1">#REF!,#REF!</definedName>
    <definedName name="Z_0CE6A4C7_5DEF_11D2_8EC3_0008C77C0743_.wvu.PrintTitles" localSheetId="5" hidden="1">#REF!,#REF!</definedName>
    <definedName name="Z_0CE6A4C7_5DEF_11D2_8EC3_0008C77C0743_.wvu.PrintTitles" hidden="1">#REF!,#REF!</definedName>
    <definedName name="Z_0CE6A4D4_5DEF_11D2_8EC3_0008C77C0743_.wvu.PrintArea" localSheetId="15" hidden="1">#REF!</definedName>
    <definedName name="Z_0CE6A4D4_5DEF_11D2_8EC3_0008C77C0743_.wvu.PrintArea" localSheetId="16" hidden="1">#REF!</definedName>
    <definedName name="Z_0CE6A4D4_5DEF_11D2_8EC3_0008C77C0743_.wvu.PrintArea" localSheetId="5" hidden="1">#REF!</definedName>
    <definedName name="Z_0CE6A4D4_5DEF_11D2_8EC3_0008C77C0743_.wvu.PrintArea" hidden="1">#REF!</definedName>
    <definedName name="Z_0CE6A4D4_5DEF_11D2_8EC3_0008C77C0743_.wvu.PrintTitles" localSheetId="15" hidden="1">#REF!</definedName>
    <definedName name="Z_0CE6A4D4_5DEF_11D2_8EC3_0008C77C0743_.wvu.PrintTitles" localSheetId="16" hidden="1">#REF!</definedName>
    <definedName name="Z_0CE6A4D4_5DEF_11D2_8EC3_0008C77C0743_.wvu.PrintTitles" localSheetId="5" hidden="1">#REF!</definedName>
    <definedName name="Z_0CE6A4D4_5DEF_11D2_8EC3_0008C77C0743_.wvu.PrintTitles" hidden="1">#REF!</definedName>
    <definedName name="Z_0CE6A4E3_5DEF_11D2_8EC3_0008C77C0743_.wvu.PrintArea" localSheetId="15" hidden="1">#REF!</definedName>
    <definedName name="Z_0CE6A4E3_5DEF_11D2_8EC3_0008C77C0743_.wvu.PrintArea" localSheetId="16" hidden="1">#REF!</definedName>
    <definedName name="Z_0CE6A4E3_5DEF_11D2_8EC3_0008C77C0743_.wvu.PrintArea" localSheetId="5" hidden="1">#REF!</definedName>
    <definedName name="Z_0CE6A4E3_5DEF_11D2_8EC3_0008C77C0743_.wvu.PrintArea" hidden="1">#REF!</definedName>
    <definedName name="Z_0CE6A4E3_5DEF_11D2_8EC3_0008C77C0743_.wvu.PrintTitles" localSheetId="15" hidden="1">#REF!</definedName>
    <definedName name="Z_0CE6A4E3_5DEF_11D2_8EC3_0008C77C0743_.wvu.PrintTitles" localSheetId="16" hidden="1">#REF!</definedName>
    <definedName name="Z_0CE6A4E3_5DEF_11D2_8EC3_0008C77C0743_.wvu.PrintTitles" hidden="1">#REF!</definedName>
    <definedName name="Z_0CE6A4F0_5DEF_11D2_8EC3_0008C77C0743_.wvu.PrintArea" localSheetId="15" hidden="1">#REF!</definedName>
    <definedName name="Z_0CE6A4F0_5DEF_11D2_8EC3_0008C77C0743_.wvu.PrintArea" localSheetId="16" hidden="1">#REF!</definedName>
    <definedName name="Z_0CE6A4F0_5DEF_11D2_8EC3_0008C77C0743_.wvu.PrintArea" hidden="1">#REF!</definedName>
    <definedName name="Z_0CE6A4F0_5DEF_11D2_8EC3_0008C77C0743_.wvu.PrintTitles" localSheetId="15" hidden="1">#REF!,#REF!</definedName>
    <definedName name="Z_0CE6A4F0_5DEF_11D2_8EC3_0008C77C0743_.wvu.PrintTitles" localSheetId="16" hidden="1">#REF!,#REF!</definedName>
    <definedName name="Z_0CE6A4F0_5DEF_11D2_8EC3_0008C77C0743_.wvu.PrintTitles" localSheetId="5" hidden="1">#REF!,#REF!</definedName>
    <definedName name="Z_0CE6A4F0_5DEF_11D2_8EC3_0008C77C0743_.wvu.PrintTitles" hidden="1">#REF!,#REF!</definedName>
    <definedName name="Z_0CE6A4FD_5DEF_11D2_8EC3_0008C77C0743_.wvu.PrintArea" localSheetId="15" hidden="1">#REF!</definedName>
    <definedName name="Z_0CE6A4FD_5DEF_11D2_8EC3_0008C77C0743_.wvu.PrintArea" localSheetId="16" hidden="1">#REF!</definedName>
    <definedName name="Z_0CE6A4FD_5DEF_11D2_8EC3_0008C77C0743_.wvu.PrintArea" localSheetId="5" hidden="1">#REF!</definedName>
    <definedName name="Z_0CE6A4FD_5DEF_11D2_8EC3_0008C77C0743_.wvu.PrintArea" hidden="1">#REF!</definedName>
    <definedName name="Z_0CE6A4FD_5DEF_11D2_8EC3_0008C77C0743_.wvu.PrintTitles" localSheetId="15" hidden="1">#REF!</definedName>
    <definedName name="Z_0CE6A4FD_5DEF_11D2_8EC3_0008C77C0743_.wvu.PrintTitles" localSheetId="16" hidden="1">#REF!</definedName>
    <definedName name="Z_0CE6A4FD_5DEF_11D2_8EC3_0008C77C0743_.wvu.PrintTitles" localSheetId="5" hidden="1">#REF!</definedName>
    <definedName name="Z_0CE6A4FD_5DEF_11D2_8EC3_0008C77C0743_.wvu.PrintTitles" hidden="1">#REF!</definedName>
    <definedName name="Z_0CE6A50C_5DEF_11D2_8EC3_0008C77C0743_.wvu.PrintArea" localSheetId="15" hidden="1">#REF!</definedName>
    <definedName name="Z_0CE6A50C_5DEF_11D2_8EC3_0008C77C0743_.wvu.PrintArea" localSheetId="16" hidden="1">#REF!</definedName>
    <definedName name="Z_0CE6A50C_5DEF_11D2_8EC3_0008C77C0743_.wvu.PrintArea" localSheetId="5" hidden="1">#REF!</definedName>
    <definedName name="Z_0CE6A50C_5DEF_11D2_8EC3_0008C77C0743_.wvu.PrintArea" hidden="1">#REF!</definedName>
    <definedName name="Z_0CE6A50C_5DEF_11D2_8EC3_0008C77C0743_.wvu.PrintTitles" localSheetId="15" hidden="1">#REF!</definedName>
    <definedName name="Z_0CE6A50C_5DEF_11D2_8EC3_0008C77C0743_.wvu.PrintTitles" localSheetId="16" hidden="1">#REF!</definedName>
    <definedName name="Z_0CE6A50C_5DEF_11D2_8EC3_0008C77C0743_.wvu.PrintTitles" hidden="1">#REF!</definedName>
    <definedName name="Z_0CE6A519_5DEF_11D2_8EC3_0008C77C0743_.wvu.PrintArea" localSheetId="15" hidden="1">#REF!</definedName>
    <definedName name="Z_0CE6A519_5DEF_11D2_8EC3_0008C77C0743_.wvu.PrintArea" localSheetId="16" hidden="1">#REF!</definedName>
    <definedName name="Z_0CE6A519_5DEF_11D2_8EC3_0008C77C0743_.wvu.PrintArea" hidden="1">#REF!</definedName>
    <definedName name="Z_0CE6A519_5DEF_11D2_8EC3_0008C77C0743_.wvu.PrintTitles" localSheetId="15" hidden="1">#REF!,#REF!</definedName>
    <definedName name="Z_0CE6A519_5DEF_11D2_8EC3_0008C77C0743_.wvu.PrintTitles" localSheetId="16" hidden="1">#REF!,#REF!</definedName>
    <definedName name="Z_0CE6A519_5DEF_11D2_8EC3_0008C77C0743_.wvu.PrintTitles" localSheetId="5" hidden="1">#REF!,#REF!</definedName>
    <definedName name="Z_0CE6A519_5DEF_11D2_8EC3_0008C77C0743_.wvu.PrintTitles" hidden="1">#REF!,#REF!</definedName>
    <definedName name="Z_0E8DEF60_5D61_11D2_8EEB_0008C7BCAF29_.wvu.PrintArea" localSheetId="15" hidden="1">#REF!</definedName>
    <definedName name="Z_0E8DEF60_5D61_11D2_8EEB_0008C7BCAF29_.wvu.PrintArea" localSheetId="16" hidden="1">#REF!</definedName>
    <definedName name="Z_0E8DEF60_5D61_11D2_8EEB_0008C7BCAF29_.wvu.PrintArea" localSheetId="5" hidden="1">#REF!</definedName>
    <definedName name="Z_0E8DEF60_5D61_11D2_8EEB_0008C7BCAF29_.wvu.PrintArea" hidden="1">#REF!</definedName>
    <definedName name="Z_0E8DEF60_5D61_11D2_8EEB_0008C7BCAF29_.wvu.PrintTitles" localSheetId="15" hidden="1">#REF!,#REF!</definedName>
    <definedName name="Z_0E8DEF60_5D61_11D2_8EEB_0008C7BCAF29_.wvu.PrintTitles" localSheetId="16" hidden="1">#REF!,#REF!</definedName>
    <definedName name="Z_0E8DEF60_5D61_11D2_8EEB_0008C7BCAF29_.wvu.PrintTitles" localSheetId="5" hidden="1">#REF!,#REF!</definedName>
    <definedName name="Z_0E8DEF60_5D61_11D2_8EEB_0008C7BCAF29_.wvu.PrintTitles" hidden="1">#REF!,#REF!</definedName>
    <definedName name="Z_0E8DEF63_5D61_11D2_8EEB_0008C7BCAF29_.wvu.PrintArea" localSheetId="15" hidden="1">#REF!</definedName>
    <definedName name="Z_0E8DEF63_5D61_11D2_8EEB_0008C7BCAF29_.wvu.PrintArea" localSheetId="16" hidden="1">#REF!</definedName>
    <definedName name="Z_0E8DEF63_5D61_11D2_8EEB_0008C7BCAF29_.wvu.PrintArea" localSheetId="5" hidden="1">#REF!</definedName>
    <definedName name="Z_0E8DEF63_5D61_11D2_8EEB_0008C7BCAF29_.wvu.PrintArea" hidden="1">#REF!</definedName>
    <definedName name="Z_0E8DEF63_5D61_11D2_8EEB_0008C7BCAF29_.wvu.PrintTitles" localSheetId="15" hidden="1">#REF!</definedName>
    <definedName name="Z_0E8DEF63_5D61_11D2_8EEB_0008C7BCAF29_.wvu.PrintTitles" localSheetId="16" hidden="1">#REF!</definedName>
    <definedName name="Z_0E8DEF63_5D61_11D2_8EEB_0008C7BCAF29_.wvu.PrintTitles" localSheetId="5" hidden="1">#REF!</definedName>
    <definedName name="Z_0E8DEF63_5D61_11D2_8EEB_0008C7BCAF29_.wvu.PrintTitles" hidden="1">#REF!</definedName>
    <definedName name="Z_0E8DEF68_5D61_11D2_8EEB_0008C7BCAF29_.wvu.PrintArea" localSheetId="15" hidden="1">#REF!</definedName>
    <definedName name="Z_0E8DEF68_5D61_11D2_8EEB_0008C7BCAF29_.wvu.PrintArea" localSheetId="16" hidden="1">#REF!</definedName>
    <definedName name="Z_0E8DEF68_5D61_11D2_8EEB_0008C7BCAF29_.wvu.PrintArea" localSheetId="5" hidden="1">#REF!</definedName>
    <definedName name="Z_0E8DEF68_5D61_11D2_8EEB_0008C7BCAF29_.wvu.PrintArea" hidden="1">#REF!</definedName>
    <definedName name="Z_0E8DEF68_5D61_11D2_8EEB_0008C7BCAF29_.wvu.PrintTitles" localSheetId="15" hidden="1">#REF!,#REF!</definedName>
    <definedName name="Z_0E8DEF68_5D61_11D2_8EEB_0008C7BCAF29_.wvu.PrintTitles" localSheetId="16" hidden="1">#REF!,#REF!</definedName>
    <definedName name="Z_0E8DEF68_5D61_11D2_8EEB_0008C7BCAF29_.wvu.PrintTitles" localSheetId="5" hidden="1">#REF!,#REF!</definedName>
    <definedName name="Z_0E8DEF68_5D61_11D2_8EEB_0008C7BCAF29_.wvu.PrintTitles" hidden="1">#REF!,#REF!</definedName>
    <definedName name="Z_0E8DEF6A_5D61_11D2_8EEB_0008C7BCAF29_.wvu.PrintArea" localSheetId="15" hidden="1">#REF!</definedName>
    <definedName name="Z_0E8DEF6A_5D61_11D2_8EEB_0008C7BCAF29_.wvu.PrintArea" localSheetId="16" hidden="1">#REF!</definedName>
    <definedName name="Z_0E8DEF6A_5D61_11D2_8EEB_0008C7BCAF29_.wvu.PrintArea" localSheetId="5" hidden="1">#REF!</definedName>
    <definedName name="Z_0E8DEF6A_5D61_11D2_8EEB_0008C7BCAF29_.wvu.PrintArea" hidden="1">#REF!</definedName>
    <definedName name="Z_0E8DEF6A_5D61_11D2_8EEB_0008C7BCAF29_.wvu.PrintTitles" localSheetId="15" hidden="1">#REF!,#REF!</definedName>
    <definedName name="Z_0E8DEF6A_5D61_11D2_8EEB_0008C7BCAF29_.wvu.PrintTitles" localSheetId="16" hidden="1">#REF!,#REF!</definedName>
    <definedName name="Z_0E8DEF6A_5D61_11D2_8EEB_0008C7BCAF29_.wvu.PrintTitles" localSheetId="5" hidden="1">#REF!,#REF!</definedName>
    <definedName name="Z_0E8DEF6A_5D61_11D2_8EEB_0008C7BCAF29_.wvu.PrintTitles" hidden="1">#REF!,#REF!</definedName>
    <definedName name="Z_0E8DEF6D_5D61_11D2_8EEB_0008C7BCAF29_.wvu.PrintArea" localSheetId="15" hidden="1">#REF!</definedName>
    <definedName name="Z_0E8DEF6D_5D61_11D2_8EEB_0008C7BCAF29_.wvu.PrintArea" localSheetId="16" hidden="1">#REF!</definedName>
    <definedName name="Z_0E8DEF6D_5D61_11D2_8EEB_0008C7BCAF29_.wvu.PrintArea" localSheetId="5" hidden="1">#REF!</definedName>
    <definedName name="Z_0E8DEF6D_5D61_11D2_8EEB_0008C7BCAF29_.wvu.PrintArea" hidden="1">#REF!</definedName>
    <definedName name="Z_0E8DEF6D_5D61_11D2_8EEB_0008C7BCAF29_.wvu.PrintTitles" localSheetId="15" hidden="1">#REF!</definedName>
    <definedName name="Z_0E8DEF6D_5D61_11D2_8EEB_0008C7BCAF29_.wvu.PrintTitles" localSheetId="16" hidden="1">#REF!</definedName>
    <definedName name="Z_0E8DEF6D_5D61_11D2_8EEB_0008C7BCAF29_.wvu.PrintTitles" localSheetId="5" hidden="1">#REF!</definedName>
    <definedName name="Z_0E8DEF6D_5D61_11D2_8EEB_0008C7BCAF29_.wvu.PrintTitles" hidden="1">#REF!</definedName>
    <definedName name="Z_0E8DEF72_5D61_11D2_8EEB_0008C7BCAF29_.wvu.PrintArea" localSheetId="15" hidden="1">#REF!</definedName>
    <definedName name="Z_0E8DEF72_5D61_11D2_8EEB_0008C7BCAF29_.wvu.PrintArea" localSheetId="16" hidden="1">#REF!</definedName>
    <definedName name="Z_0E8DEF72_5D61_11D2_8EEB_0008C7BCAF29_.wvu.PrintArea" localSheetId="5" hidden="1">#REF!</definedName>
    <definedName name="Z_0E8DEF72_5D61_11D2_8EEB_0008C7BCAF29_.wvu.PrintArea" hidden="1">#REF!</definedName>
    <definedName name="Z_0E8DEF72_5D61_11D2_8EEB_0008C7BCAF29_.wvu.PrintTitles" localSheetId="15" hidden="1">#REF!,#REF!</definedName>
    <definedName name="Z_0E8DEF72_5D61_11D2_8EEB_0008C7BCAF29_.wvu.PrintTitles" localSheetId="16" hidden="1">#REF!,#REF!</definedName>
    <definedName name="Z_0E8DEF72_5D61_11D2_8EEB_0008C7BCAF29_.wvu.PrintTitles" localSheetId="5" hidden="1">#REF!,#REF!</definedName>
    <definedName name="Z_0E8DEF72_5D61_11D2_8EEB_0008C7BCAF29_.wvu.PrintTitles" hidden="1">#REF!,#REF!</definedName>
    <definedName name="Z_0E8DEF75_5D61_11D2_8EEB_0008C7BCAF29_.wvu.PrintArea" localSheetId="15" hidden="1">#REF!</definedName>
    <definedName name="Z_0E8DEF75_5D61_11D2_8EEB_0008C7BCAF29_.wvu.PrintArea" localSheetId="16" hidden="1">#REF!</definedName>
    <definedName name="Z_0E8DEF75_5D61_11D2_8EEB_0008C7BCAF29_.wvu.PrintArea" localSheetId="5" hidden="1">#REF!</definedName>
    <definedName name="Z_0E8DEF75_5D61_11D2_8EEB_0008C7BCAF29_.wvu.PrintArea" hidden="1">#REF!</definedName>
    <definedName name="Z_0E8DEF75_5D61_11D2_8EEB_0008C7BCAF29_.wvu.PrintTitles" localSheetId="15" hidden="1">#REF!,#REF!</definedName>
    <definedName name="Z_0E8DEF75_5D61_11D2_8EEB_0008C7BCAF29_.wvu.PrintTitles" localSheetId="16" hidden="1">#REF!,#REF!</definedName>
    <definedName name="Z_0E8DEF75_5D61_11D2_8EEB_0008C7BCAF29_.wvu.PrintTitles" localSheetId="5" hidden="1">#REF!,#REF!</definedName>
    <definedName name="Z_0E8DEF75_5D61_11D2_8EEB_0008C7BCAF29_.wvu.PrintTitles" hidden="1">#REF!,#REF!</definedName>
    <definedName name="Z_179EFDC8_A1B1_11D3_8FA9_0008C7809E09_.wvu.PrintArea" localSheetId="15" hidden="1">#REF!</definedName>
    <definedName name="Z_179EFDC8_A1B1_11D3_8FA9_0008C7809E09_.wvu.PrintArea" localSheetId="16" hidden="1">#REF!</definedName>
    <definedName name="Z_179EFDC8_A1B1_11D3_8FA9_0008C7809E09_.wvu.PrintArea" localSheetId="5" hidden="1">#REF!</definedName>
    <definedName name="Z_179EFDC8_A1B1_11D3_8FA9_0008C7809E09_.wvu.PrintArea" hidden="1">#REF!</definedName>
    <definedName name="Z_179EFDC8_A1B1_11D3_8FA9_0008C7809E09_.wvu.PrintTitles" localSheetId="15" hidden="1">#REF!,#REF!</definedName>
    <definedName name="Z_179EFDC8_A1B1_11D3_8FA9_0008C7809E09_.wvu.PrintTitles" localSheetId="16" hidden="1">#REF!,#REF!</definedName>
    <definedName name="Z_179EFDC8_A1B1_11D3_8FA9_0008C7809E09_.wvu.PrintTitles" localSheetId="5" hidden="1">#REF!,#REF!</definedName>
    <definedName name="Z_179EFDC8_A1B1_11D3_8FA9_0008C7809E09_.wvu.PrintTitles" hidden="1">#REF!,#REF!</definedName>
    <definedName name="Z_179EFDC9_A1B1_11D3_8FA9_0008C7809E09_.wvu.PrintArea" localSheetId="15" hidden="1">#REF!</definedName>
    <definedName name="Z_179EFDC9_A1B1_11D3_8FA9_0008C7809E09_.wvu.PrintArea" localSheetId="16" hidden="1">#REF!</definedName>
    <definedName name="Z_179EFDC9_A1B1_11D3_8FA9_0008C7809E09_.wvu.PrintArea" localSheetId="5" hidden="1">#REF!</definedName>
    <definedName name="Z_179EFDC9_A1B1_11D3_8FA9_0008C7809E09_.wvu.PrintArea" hidden="1">#REF!</definedName>
    <definedName name="Z_179EFDC9_A1B1_11D3_8FA9_0008C7809E09_.wvu.PrintTitles" localSheetId="15" hidden="1">#REF!,#REF!</definedName>
    <definedName name="Z_179EFDC9_A1B1_11D3_8FA9_0008C7809E09_.wvu.PrintTitles" localSheetId="16" hidden="1">#REF!,#REF!</definedName>
    <definedName name="Z_179EFDC9_A1B1_11D3_8FA9_0008C7809E09_.wvu.PrintTitles" localSheetId="5" hidden="1">#REF!,#REF!</definedName>
    <definedName name="Z_179EFDC9_A1B1_11D3_8FA9_0008C7809E09_.wvu.PrintTitles" hidden="1">#REF!,#REF!</definedName>
    <definedName name="Z_179EFDCA_A1B1_11D3_8FA9_0008C7809E09_.wvu.PrintArea" localSheetId="15" hidden="1">#REF!</definedName>
    <definedName name="Z_179EFDCA_A1B1_11D3_8FA9_0008C7809E09_.wvu.PrintArea" localSheetId="16" hidden="1">#REF!</definedName>
    <definedName name="Z_179EFDCA_A1B1_11D3_8FA9_0008C7809E09_.wvu.PrintArea" localSheetId="5" hidden="1">#REF!</definedName>
    <definedName name="Z_179EFDCA_A1B1_11D3_8FA9_0008C7809E09_.wvu.PrintArea" hidden="1">#REF!</definedName>
    <definedName name="Z_179EFDCA_A1B1_11D3_8FA9_0008C7809E09_.wvu.PrintTitles" localSheetId="15" hidden="1">#REF!,#REF!</definedName>
    <definedName name="Z_179EFDCA_A1B1_11D3_8FA9_0008C7809E09_.wvu.PrintTitles" localSheetId="16" hidden="1">#REF!,#REF!</definedName>
    <definedName name="Z_179EFDCA_A1B1_11D3_8FA9_0008C7809E09_.wvu.PrintTitles" localSheetId="5" hidden="1">#REF!,#REF!</definedName>
    <definedName name="Z_179EFDCA_A1B1_11D3_8FA9_0008C7809E09_.wvu.PrintTitles" hidden="1">#REF!,#REF!</definedName>
    <definedName name="Z_179EFDCB_A1B1_11D3_8FA9_0008C7809E09_.wvu.PrintArea" localSheetId="15" hidden="1">#REF!</definedName>
    <definedName name="Z_179EFDCB_A1B1_11D3_8FA9_0008C7809E09_.wvu.PrintArea" localSheetId="16" hidden="1">#REF!</definedName>
    <definedName name="Z_179EFDCB_A1B1_11D3_8FA9_0008C7809E09_.wvu.PrintArea" localSheetId="5" hidden="1">#REF!</definedName>
    <definedName name="Z_179EFDCB_A1B1_11D3_8FA9_0008C7809E09_.wvu.PrintArea" hidden="1">#REF!</definedName>
    <definedName name="Z_179EFDCB_A1B1_11D3_8FA9_0008C7809E09_.wvu.PrintTitles" localSheetId="15" hidden="1">#REF!,#REF!</definedName>
    <definedName name="Z_179EFDCB_A1B1_11D3_8FA9_0008C7809E09_.wvu.PrintTitles" localSheetId="16" hidden="1">#REF!,#REF!</definedName>
    <definedName name="Z_179EFDCB_A1B1_11D3_8FA9_0008C7809E09_.wvu.PrintTitles" localSheetId="5" hidden="1">#REF!,#REF!</definedName>
    <definedName name="Z_179EFDCB_A1B1_11D3_8FA9_0008C7809E09_.wvu.PrintTitles" hidden="1">#REF!,#REF!</definedName>
    <definedName name="Z_179EFDCC_A1B1_11D3_8FA9_0008C7809E09_.wvu.PrintArea" localSheetId="15" hidden="1">#REF!</definedName>
    <definedName name="Z_179EFDCC_A1B1_11D3_8FA9_0008C7809E09_.wvu.PrintArea" localSheetId="16" hidden="1">#REF!</definedName>
    <definedName name="Z_179EFDCC_A1B1_11D3_8FA9_0008C7809E09_.wvu.PrintArea" localSheetId="5" hidden="1">#REF!</definedName>
    <definedName name="Z_179EFDCC_A1B1_11D3_8FA9_0008C7809E09_.wvu.PrintArea" hidden="1">#REF!</definedName>
    <definedName name="Z_179EFDCC_A1B1_11D3_8FA9_0008C7809E09_.wvu.PrintTitles" localSheetId="15" hidden="1">#REF!,#REF!</definedName>
    <definedName name="Z_179EFDCC_A1B1_11D3_8FA9_0008C7809E09_.wvu.PrintTitles" localSheetId="16" hidden="1">#REF!,#REF!</definedName>
    <definedName name="Z_179EFDCC_A1B1_11D3_8FA9_0008C7809E09_.wvu.PrintTitles" localSheetId="5" hidden="1">#REF!,#REF!</definedName>
    <definedName name="Z_179EFDCC_A1B1_11D3_8FA9_0008C7809E09_.wvu.PrintTitles" hidden="1">#REF!,#REF!</definedName>
    <definedName name="Z_179EFDCD_A1B1_11D3_8FA9_0008C7809E09_.wvu.PrintArea" localSheetId="15" hidden="1">#REF!</definedName>
    <definedName name="Z_179EFDCD_A1B1_11D3_8FA9_0008C7809E09_.wvu.PrintArea" localSheetId="16" hidden="1">#REF!</definedName>
    <definedName name="Z_179EFDCD_A1B1_11D3_8FA9_0008C7809E09_.wvu.PrintArea" localSheetId="5" hidden="1">#REF!</definedName>
    <definedName name="Z_179EFDCD_A1B1_11D3_8FA9_0008C7809E09_.wvu.PrintArea" hidden="1">#REF!</definedName>
    <definedName name="Z_179EFDCD_A1B1_11D3_8FA9_0008C7809E09_.wvu.PrintTitles" localSheetId="15" hidden="1">#REF!,#REF!</definedName>
    <definedName name="Z_179EFDCD_A1B1_11D3_8FA9_0008C7809E09_.wvu.PrintTitles" localSheetId="16" hidden="1">#REF!,#REF!</definedName>
    <definedName name="Z_179EFDCD_A1B1_11D3_8FA9_0008C7809E09_.wvu.PrintTitles" localSheetId="5" hidden="1">#REF!,#REF!</definedName>
    <definedName name="Z_179EFDCD_A1B1_11D3_8FA9_0008C7809E09_.wvu.PrintTitles" hidden="1">#REF!,#REF!</definedName>
    <definedName name="Z_179EFDCE_A1B1_11D3_8FA9_0008C7809E09_.wvu.PrintArea" localSheetId="15" hidden="1">#REF!</definedName>
    <definedName name="Z_179EFDCE_A1B1_11D3_8FA9_0008C7809E09_.wvu.PrintArea" localSheetId="16" hidden="1">#REF!</definedName>
    <definedName name="Z_179EFDCE_A1B1_11D3_8FA9_0008C7809E09_.wvu.PrintArea" localSheetId="5" hidden="1">#REF!</definedName>
    <definedName name="Z_179EFDCE_A1B1_11D3_8FA9_0008C7809E09_.wvu.PrintArea" hidden="1">#REF!</definedName>
    <definedName name="Z_179EFDCE_A1B1_11D3_8FA9_0008C7809E09_.wvu.PrintTitles" localSheetId="15" hidden="1">#REF!,#REF!</definedName>
    <definedName name="Z_179EFDCE_A1B1_11D3_8FA9_0008C7809E09_.wvu.PrintTitles" localSheetId="16" hidden="1">#REF!,#REF!</definedName>
    <definedName name="Z_179EFDCE_A1B1_11D3_8FA9_0008C7809E09_.wvu.PrintTitles" localSheetId="5" hidden="1">#REF!,#REF!</definedName>
    <definedName name="Z_179EFDCE_A1B1_11D3_8FA9_0008C7809E09_.wvu.PrintTitles" hidden="1">#REF!,#REF!</definedName>
    <definedName name="Z_179EFDCF_A1B1_11D3_8FA9_0008C7809E09_.wvu.PrintArea" localSheetId="15" hidden="1">#REF!</definedName>
    <definedName name="Z_179EFDCF_A1B1_11D3_8FA9_0008C7809E09_.wvu.PrintArea" localSheetId="16" hidden="1">#REF!</definedName>
    <definedName name="Z_179EFDCF_A1B1_11D3_8FA9_0008C7809E09_.wvu.PrintArea" localSheetId="5" hidden="1">#REF!</definedName>
    <definedName name="Z_179EFDCF_A1B1_11D3_8FA9_0008C7809E09_.wvu.PrintArea" hidden="1">#REF!</definedName>
    <definedName name="Z_179EFDCF_A1B1_11D3_8FA9_0008C7809E09_.wvu.PrintTitles" localSheetId="15" hidden="1">#REF!,#REF!</definedName>
    <definedName name="Z_179EFDCF_A1B1_11D3_8FA9_0008C7809E09_.wvu.PrintTitles" localSheetId="16" hidden="1">#REF!,#REF!</definedName>
    <definedName name="Z_179EFDCF_A1B1_11D3_8FA9_0008C7809E09_.wvu.PrintTitles" localSheetId="5" hidden="1">#REF!,#REF!</definedName>
    <definedName name="Z_179EFDCF_A1B1_11D3_8FA9_0008C7809E09_.wvu.PrintTitles" hidden="1">#REF!,#REF!</definedName>
    <definedName name="Z_179EFDD0_A1B1_11D3_8FA9_0008C7809E09_.wvu.PrintArea" localSheetId="15" hidden="1">#REF!</definedName>
    <definedName name="Z_179EFDD0_A1B1_11D3_8FA9_0008C7809E09_.wvu.PrintArea" localSheetId="16" hidden="1">#REF!</definedName>
    <definedName name="Z_179EFDD0_A1B1_11D3_8FA9_0008C7809E09_.wvu.PrintArea" localSheetId="5" hidden="1">#REF!</definedName>
    <definedName name="Z_179EFDD0_A1B1_11D3_8FA9_0008C7809E09_.wvu.PrintArea" hidden="1">#REF!</definedName>
    <definedName name="Z_179EFDD0_A1B1_11D3_8FA9_0008C7809E09_.wvu.PrintTitles" localSheetId="15" hidden="1">#REF!,#REF!</definedName>
    <definedName name="Z_179EFDD0_A1B1_11D3_8FA9_0008C7809E09_.wvu.PrintTitles" localSheetId="16" hidden="1">#REF!,#REF!</definedName>
    <definedName name="Z_179EFDD0_A1B1_11D3_8FA9_0008C7809E09_.wvu.PrintTitles" localSheetId="5" hidden="1">#REF!,#REF!</definedName>
    <definedName name="Z_179EFDD0_A1B1_11D3_8FA9_0008C7809E09_.wvu.PrintTitles" hidden="1">#REF!,#REF!</definedName>
    <definedName name="Z_179EFDD1_A1B1_11D3_8FA9_0008C7809E09_.wvu.PrintArea" localSheetId="15" hidden="1">#REF!</definedName>
    <definedName name="Z_179EFDD1_A1B1_11D3_8FA9_0008C7809E09_.wvu.PrintArea" localSheetId="16" hidden="1">#REF!</definedName>
    <definedName name="Z_179EFDD1_A1B1_11D3_8FA9_0008C7809E09_.wvu.PrintArea" localSheetId="5" hidden="1">#REF!</definedName>
    <definedName name="Z_179EFDD1_A1B1_11D3_8FA9_0008C7809E09_.wvu.PrintArea" hidden="1">#REF!</definedName>
    <definedName name="Z_179EFDD1_A1B1_11D3_8FA9_0008C7809E09_.wvu.PrintTitles" localSheetId="15" hidden="1">#REF!,#REF!</definedName>
    <definedName name="Z_179EFDD1_A1B1_11D3_8FA9_0008C7809E09_.wvu.PrintTitles" localSheetId="16" hidden="1">#REF!,#REF!</definedName>
    <definedName name="Z_179EFDD1_A1B1_11D3_8FA9_0008C7809E09_.wvu.PrintTitles" localSheetId="5" hidden="1">#REF!,#REF!</definedName>
    <definedName name="Z_179EFDD1_A1B1_11D3_8FA9_0008C7809E09_.wvu.PrintTitles" hidden="1">#REF!,#REF!</definedName>
    <definedName name="Z_179EFDD2_A1B1_11D3_8FA9_0008C7809E09_.wvu.PrintArea" localSheetId="15" hidden="1">#REF!</definedName>
    <definedName name="Z_179EFDD2_A1B1_11D3_8FA9_0008C7809E09_.wvu.PrintArea" localSheetId="16" hidden="1">#REF!</definedName>
    <definedName name="Z_179EFDD2_A1B1_11D3_8FA9_0008C7809E09_.wvu.PrintArea" localSheetId="5" hidden="1">#REF!</definedName>
    <definedName name="Z_179EFDD2_A1B1_11D3_8FA9_0008C7809E09_.wvu.PrintArea" hidden="1">#REF!</definedName>
    <definedName name="Z_179EFDD2_A1B1_11D3_8FA9_0008C7809E09_.wvu.PrintTitles" localSheetId="15" hidden="1">#REF!,#REF!</definedName>
    <definedName name="Z_179EFDD2_A1B1_11D3_8FA9_0008C7809E09_.wvu.PrintTitles" localSheetId="16" hidden="1">#REF!,#REF!</definedName>
    <definedName name="Z_179EFDD2_A1B1_11D3_8FA9_0008C7809E09_.wvu.PrintTitles" localSheetId="5" hidden="1">#REF!,#REF!</definedName>
    <definedName name="Z_179EFDD2_A1B1_11D3_8FA9_0008C7809E09_.wvu.PrintTitles" hidden="1">#REF!,#REF!</definedName>
    <definedName name="Z_179EFDD3_A1B1_11D3_8FA9_0008C7809E09_.wvu.PrintArea" localSheetId="15" hidden="1">#REF!</definedName>
    <definedName name="Z_179EFDD3_A1B1_11D3_8FA9_0008C7809E09_.wvu.PrintArea" localSheetId="16" hidden="1">#REF!</definedName>
    <definedName name="Z_179EFDD3_A1B1_11D3_8FA9_0008C7809E09_.wvu.PrintArea" localSheetId="5" hidden="1">#REF!</definedName>
    <definedName name="Z_179EFDD3_A1B1_11D3_8FA9_0008C7809E09_.wvu.PrintArea" hidden="1">#REF!</definedName>
    <definedName name="Z_179EFDD3_A1B1_11D3_8FA9_0008C7809E09_.wvu.PrintTitles" localSheetId="15" hidden="1">#REF!,#REF!</definedName>
    <definedName name="Z_179EFDD3_A1B1_11D3_8FA9_0008C7809E09_.wvu.PrintTitles" localSheetId="16" hidden="1">#REF!,#REF!</definedName>
    <definedName name="Z_179EFDD3_A1B1_11D3_8FA9_0008C7809E09_.wvu.PrintTitles" localSheetId="5" hidden="1">#REF!,#REF!</definedName>
    <definedName name="Z_179EFDD3_A1B1_11D3_8FA9_0008C7809E09_.wvu.PrintTitles" hidden="1">#REF!,#REF!</definedName>
    <definedName name="Z_179EFDD4_A1B1_11D3_8FA9_0008C7809E09_.wvu.PrintArea" localSheetId="15" hidden="1">#REF!</definedName>
    <definedName name="Z_179EFDD4_A1B1_11D3_8FA9_0008C7809E09_.wvu.PrintArea" localSheetId="16" hidden="1">#REF!</definedName>
    <definedName name="Z_179EFDD4_A1B1_11D3_8FA9_0008C7809E09_.wvu.PrintArea" localSheetId="5" hidden="1">#REF!</definedName>
    <definedName name="Z_179EFDD4_A1B1_11D3_8FA9_0008C7809E09_.wvu.PrintArea" hidden="1">#REF!</definedName>
    <definedName name="Z_179EFDD4_A1B1_11D3_8FA9_0008C7809E09_.wvu.PrintTitles" localSheetId="15" hidden="1">#REF!,#REF!</definedName>
    <definedName name="Z_179EFDD4_A1B1_11D3_8FA9_0008C7809E09_.wvu.PrintTitles" localSheetId="16" hidden="1">#REF!,#REF!</definedName>
    <definedName name="Z_179EFDD4_A1B1_11D3_8FA9_0008C7809E09_.wvu.PrintTitles" localSheetId="5" hidden="1">#REF!,#REF!</definedName>
    <definedName name="Z_179EFDD4_A1B1_11D3_8FA9_0008C7809E09_.wvu.PrintTitles" hidden="1">#REF!,#REF!</definedName>
    <definedName name="Z_179EFDD5_A1B1_11D3_8FA9_0008C7809E09_.wvu.PrintArea" localSheetId="15" hidden="1">#REF!</definedName>
    <definedName name="Z_179EFDD5_A1B1_11D3_8FA9_0008C7809E09_.wvu.PrintArea" localSheetId="16" hidden="1">#REF!</definedName>
    <definedName name="Z_179EFDD5_A1B1_11D3_8FA9_0008C7809E09_.wvu.PrintArea" localSheetId="5" hidden="1">#REF!</definedName>
    <definedName name="Z_179EFDD5_A1B1_11D3_8FA9_0008C7809E09_.wvu.PrintArea" hidden="1">#REF!</definedName>
    <definedName name="Z_179EFDD5_A1B1_11D3_8FA9_0008C7809E09_.wvu.PrintTitles" localSheetId="15" hidden="1">#REF!,#REF!</definedName>
    <definedName name="Z_179EFDD5_A1B1_11D3_8FA9_0008C7809E09_.wvu.PrintTitles" localSheetId="16" hidden="1">#REF!,#REF!</definedName>
    <definedName name="Z_179EFDD5_A1B1_11D3_8FA9_0008C7809E09_.wvu.PrintTitles" localSheetId="5" hidden="1">#REF!,#REF!</definedName>
    <definedName name="Z_179EFDD5_A1B1_11D3_8FA9_0008C7809E09_.wvu.PrintTitles" hidden="1">#REF!,#REF!</definedName>
    <definedName name="Z_179EFDD6_A1B1_11D3_8FA9_0008C7809E09_.wvu.PrintArea" localSheetId="15" hidden="1">#REF!</definedName>
    <definedName name="Z_179EFDD6_A1B1_11D3_8FA9_0008C7809E09_.wvu.PrintArea" localSheetId="16" hidden="1">#REF!</definedName>
    <definedName name="Z_179EFDD6_A1B1_11D3_8FA9_0008C7809E09_.wvu.PrintArea" localSheetId="5" hidden="1">#REF!</definedName>
    <definedName name="Z_179EFDD6_A1B1_11D3_8FA9_0008C7809E09_.wvu.PrintArea" hidden="1">#REF!</definedName>
    <definedName name="Z_179EFDD6_A1B1_11D3_8FA9_0008C7809E09_.wvu.PrintTitles" localSheetId="15" hidden="1">#REF!,#REF!</definedName>
    <definedName name="Z_179EFDD6_A1B1_11D3_8FA9_0008C7809E09_.wvu.PrintTitles" localSheetId="16" hidden="1">#REF!,#REF!</definedName>
    <definedName name="Z_179EFDD6_A1B1_11D3_8FA9_0008C7809E09_.wvu.PrintTitles" localSheetId="5" hidden="1">#REF!,#REF!</definedName>
    <definedName name="Z_179EFDD6_A1B1_11D3_8FA9_0008C7809E09_.wvu.PrintTitles" hidden="1">#REF!,#REF!</definedName>
    <definedName name="Z_179EFDD7_A1B1_11D3_8FA9_0008C7809E09_.wvu.PrintArea" localSheetId="15" hidden="1">#REF!</definedName>
    <definedName name="Z_179EFDD7_A1B1_11D3_8FA9_0008C7809E09_.wvu.PrintArea" localSheetId="16" hidden="1">#REF!</definedName>
    <definedName name="Z_179EFDD7_A1B1_11D3_8FA9_0008C7809E09_.wvu.PrintArea" localSheetId="5" hidden="1">#REF!</definedName>
    <definedName name="Z_179EFDD7_A1B1_11D3_8FA9_0008C7809E09_.wvu.PrintArea" hidden="1">#REF!</definedName>
    <definedName name="Z_179EFDD7_A1B1_11D3_8FA9_0008C7809E09_.wvu.PrintTitles" localSheetId="15" hidden="1">#REF!,#REF!</definedName>
    <definedName name="Z_179EFDD7_A1B1_11D3_8FA9_0008C7809E09_.wvu.PrintTitles" localSheetId="16" hidden="1">#REF!,#REF!</definedName>
    <definedName name="Z_179EFDD7_A1B1_11D3_8FA9_0008C7809E09_.wvu.PrintTitles" localSheetId="5" hidden="1">#REF!,#REF!</definedName>
    <definedName name="Z_179EFDD7_A1B1_11D3_8FA9_0008C7809E09_.wvu.PrintTitles" hidden="1">#REF!,#REF!</definedName>
    <definedName name="Z_179EFDD8_A1B1_11D3_8FA9_0008C7809E09_.wvu.PrintArea" localSheetId="15" hidden="1">#REF!</definedName>
    <definedName name="Z_179EFDD8_A1B1_11D3_8FA9_0008C7809E09_.wvu.PrintArea" localSheetId="16" hidden="1">#REF!</definedName>
    <definedName name="Z_179EFDD8_A1B1_11D3_8FA9_0008C7809E09_.wvu.PrintArea" localSheetId="5" hidden="1">#REF!</definedName>
    <definedName name="Z_179EFDD8_A1B1_11D3_8FA9_0008C7809E09_.wvu.PrintArea" hidden="1">#REF!</definedName>
    <definedName name="Z_179EFDD8_A1B1_11D3_8FA9_0008C7809E09_.wvu.PrintTitles" localSheetId="15" hidden="1">#REF!,#REF!</definedName>
    <definedName name="Z_179EFDD8_A1B1_11D3_8FA9_0008C7809E09_.wvu.PrintTitles" localSheetId="16" hidden="1">#REF!,#REF!</definedName>
    <definedName name="Z_179EFDD8_A1B1_11D3_8FA9_0008C7809E09_.wvu.PrintTitles" localSheetId="5" hidden="1">#REF!,#REF!</definedName>
    <definedName name="Z_179EFDD8_A1B1_11D3_8FA9_0008C7809E09_.wvu.PrintTitles" hidden="1">#REF!,#REF!</definedName>
    <definedName name="Z_179EFDD9_A1B1_11D3_8FA9_0008C7809E09_.wvu.PrintArea" localSheetId="15" hidden="1">#REF!</definedName>
    <definedName name="Z_179EFDD9_A1B1_11D3_8FA9_0008C7809E09_.wvu.PrintArea" localSheetId="16" hidden="1">#REF!</definedName>
    <definedName name="Z_179EFDD9_A1B1_11D3_8FA9_0008C7809E09_.wvu.PrintArea" localSheetId="5" hidden="1">#REF!</definedName>
    <definedName name="Z_179EFDD9_A1B1_11D3_8FA9_0008C7809E09_.wvu.PrintArea" hidden="1">#REF!</definedName>
    <definedName name="Z_179EFDD9_A1B1_11D3_8FA9_0008C7809E09_.wvu.PrintTitles" localSheetId="15" hidden="1">#REF!,#REF!</definedName>
    <definedName name="Z_179EFDD9_A1B1_11D3_8FA9_0008C7809E09_.wvu.PrintTitles" localSheetId="16" hidden="1">#REF!,#REF!</definedName>
    <definedName name="Z_179EFDD9_A1B1_11D3_8FA9_0008C7809E09_.wvu.PrintTitles" localSheetId="5" hidden="1">#REF!,#REF!</definedName>
    <definedName name="Z_179EFDD9_A1B1_11D3_8FA9_0008C7809E09_.wvu.PrintTitles" hidden="1">#REF!,#REF!</definedName>
    <definedName name="Z_179EFDDA_A1B1_11D3_8FA9_0008C7809E09_.wvu.PrintArea" localSheetId="15" hidden="1">#REF!</definedName>
    <definedName name="Z_179EFDDA_A1B1_11D3_8FA9_0008C7809E09_.wvu.PrintArea" localSheetId="16" hidden="1">#REF!</definedName>
    <definedName name="Z_179EFDDA_A1B1_11D3_8FA9_0008C7809E09_.wvu.PrintArea" localSheetId="5" hidden="1">#REF!</definedName>
    <definedName name="Z_179EFDDA_A1B1_11D3_8FA9_0008C7809E09_.wvu.PrintArea" hidden="1">#REF!</definedName>
    <definedName name="Z_179EFDDA_A1B1_11D3_8FA9_0008C7809E09_.wvu.PrintTitles" localSheetId="15" hidden="1">#REF!,#REF!</definedName>
    <definedName name="Z_179EFDDA_A1B1_11D3_8FA9_0008C7809E09_.wvu.PrintTitles" localSheetId="16" hidden="1">#REF!,#REF!</definedName>
    <definedName name="Z_179EFDDA_A1B1_11D3_8FA9_0008C7809E09_.wvu.PrintTitles" localSheetId="5" hidden="1">#REF!,#REF!</definedName>
    <definedName name="Z_179EFDDA_A1B1_11D3_8FA9_0008C7809E09_.wvu.PrintTitles" hidden="1">#REF!,#REF!</definedName>
    <definedName name="Z_179EFDDB_A1B1_11D3_8FA9_0008C7809E09_.wvu.PrintArea" localSheetId="15" hidden="1">#REF!</definedName>
    <definedName name="Z_179EFDDB_A1B1_11D3_8FA9_0008C7809E09_.wvu.PrintArea" localSheetId="16" hidden="1">#REF!</definedName>
    <definedName name="Z_179EFDDB_A1B1_11D3_8FA9_0008C7809E09_.wvu.PrintArea" localSheetId="5" hidden="1">#REF!</definedName>
    <definedName name="Z_179EFDDB_A1B1_11D3_8FA9_0008C7809E09_.wvu.PrintArea" hidden="1">#REF!</definedName>
    <definedName name="Z_179EFDDB_A1B1_11D3_8FA9_0008C7809E09_.wvu.PrintTitles" localSheetId="15" hidden="1">#REF!,#REF!</definedName>
    <definedName name="Z_179EFDDB_A1B1_11D3_8FA9_0008C7809E09_.wvu.PrintTitles" localSheetId="16" hidden="1">#REF!,#REF!</definedName>
    <definedName name="Z_179EFDDB_A1B1_11D3_8FA9_0008C7809E09_.wvu.PrintTitles" localSheetId="5" hidden="1">#REF!,#REF!</definedName>
    <definedName name="Z_179EFDDB_A1B1_11D3_8FA9_0008C7809E09_.wvu.PrintTitles" hidden="1">#REF!,#REF!</definedName>
    <definedName name="Z_179EFDDC_A1B1_11D3_8FA9_0008C7809E09_.wvu.PrintArea" localSheetId="15" hidden="1">#REF!</definedName>
    <definedName name="Z_179EFDDC_A1B1_11D3_8FA9_0008C7809E09_.wvu.PrintArea" localSheetId="16" hidden="1">#REF!</definedName>
    <definedName name="Z_179EFDDC_A1B1_11D3_8FA9_0008C7809E09_.wvu.PrintArea" localSheetId="5" hidden="1">#REF!</definedName>
    <definedName name="Z_179EFDDC_A1B1_11D3_8FA9_0008C7809E09_.wvu.PrintArea" hidden="1">#REF!</definedName>
    <definedName name="Z_179EFDDC_A1B1_11D3_8FA9_0008C7809E09_.wvu.PrintTitles" localSheetId="15" hidden="1">#REF!,#REF!</definedName>
    <definedName name="Z_179EFDDC_A1B1_11D3_8FA9_0008C7809E09_.wvu.PrintTitles" localSheetId="16" hidden="1">#REF!,#REF!</definedName>
    <definedName name="Z_179EFDDC_A1B1_11D3_8FA9_0008C7809E09_.wvu.PrintTitles" localSheetId="5" hidden="1">#REF!,#REF!</definedName>
    <definedName name="Z_179EFDDC_A1B1_11D3_8FA9_0008C7809E09_.wvu.PrintTitles" hidden="1">#REF!,#REF!</definedName>
    <definedName name="Z_179EFDDD_A1B1_11D3_8FA9_0008C7809E09_.wvu.PrintArea" localSheetId="15" hidden="1">#REF!</definedName>
    <definedName name="Z_179EFDDD_A1B1_11D3_8FA9_0008C7809E09_.wvu.PrintArea" localSheetId="16" hidden="1">#REF!</definedName>
    <definedName name="Z_179EFDDD_A1B1_11D3_8FA9_0008C7809E09_.wvu.PrintArea" localSheetId="5" hidden="1">#REF!</definedName>
    <definedName name="Z_179EFDDD_A1B1_11D3_8FA9_0008C7809E09_.wvu.PrintArea" hidden="1">#REF!</definedName>
    <definedName name="Z_179EFDDD_A1B1_11D3_8FA9_0008C7809E09_.wvu.PrintTitles" localSheetId="15" hidden="1">#REF!,#REF!</definedName>
    <definedName name="Z_179EFDDD_A1B1_11D3_8FA9_0008C7809E09_.wvu.PrintTitles" localSheetId="16" hidden="1">#REF!,#REF!</definedName>
    <definedName name="Z_179EFDDD_A1B1_11D3_8FA9_0008C7809E09_.wvu.PrintTitles" localSheetId="5" hidden="1">#REF!,#REF!</definedName>
    <definedName name="Z_179EFDDD_A1B1_11D3_8FA9_0008C7809E09_.wvu.PrintTitles" hidden="1">#REF!,#REF!</definedName>
    <definedName name="Z_179EFDDE_A1B1_11D3_8FA9_0008C7809E09_.wvu.PrintArea" localSheetId="15" hidden="1">#REF!</definedName>
    <definedName name="Z_179EFDDE_A1B1_11D3_8FA9_0008C7809E09_.wvu.PrintArea" localSheetId="16" hidden="1">#REF!</definedName>
    <definedName name="Z_179EFDDE_A1B1_11D3_8FA9_0008C7809E09_.wvu.PrintArea" localSheetId="5" hidden="1">#REF!</definedName>
    <definedName name="Z_179EFDDE_A1B1_11D3_8FA9_0008C7809E09_.wvu.PrintArea" hidden="1">#REF!</definedName>
    <definedName name="Z_179EFDDE_A1B1_11D3_8FA9_0008C7809E09_.wvu.PrintTitles" localSheetId="15" hidden="1">#REF!,#REF!</definedName>
    <definedName name="Z_179EFDDE_A1B1_11D3_8FA9_0008C7809E09_.wvu.PrintTitles" localSheetId="16" hidden="1">#REF!,#REF!</definedName>
    <definedName name="Z_179EFDDE_A1B1_11D3_8FA9_0008C7809E09_.wvu.PrintTitles" localSheetId="5" hidden="1">#REF!,#REF!</definedName>
    <definedName name="Z_179EFDDE_A1B1_11D3_8FA9_0008C7809E09_.wvu.PrintTitles" hidden="1">#REF!,#REF!</definedName>
    <definedName name="Z_179EFDDF_A1B1_11D3_8FA9_0008C7809E09_.wvu.PrintArea" localSheetId="15" hidden="1">#REF!</definedName>
    <definedName name="Z_179EFDDF_A1B1_11D3_8FA9_0008C7809E09_.wvu.PrintArea" localSheetId="16" hidden="1">#REF!</definedName>
    <definedName name="Z_179EFDDF_A1B1_11D3_8FA9_0008C7809E09_.wvu.PrintArea" localSheetId="5" hidden="1">#REF!</definedName>
    <definedName name="Z_179EFDDF_A1B1_11D3_8FA9_0008C7809E09_.wvu.PrintArea" hidden="1">#REF!</definedName>
    <definedName name="Z_179EFDDF_A1B1_11D3_8FA9_0008C7809E09_.wvu.PrintTitles" localSheetId="15" hidden="1">#REF!,#REF!</definedName>
    <definedName name="Z_179EFDDF_A1B1_11D3_8FA9_0008C7809E09_.wvu.PrintTitles" localSheetId="16" hidden="1">#REF!,#REF!</definedName>
    <definedName name="Z_179EFDDF_A1B1_11D3_8FA9_0008C7809E09_.wvu.PrintTitles" localSheetId="5" hidden="1">#REF!,#REF!</definedName>
    <definedName name="Z_179EFDDF_A1B1_11D3_8FA9_0008C7809E09_.wvu.PrintTitles" hidden="1">#REF!,#REF!</definedName>
    <definedName name="Z_179EFDE0_A1B1_11D3_8FA9_0008C7809E09_.wvu.PrintArea" localSheetId="15" hidden="1">#REF!</definedName>
    <definedName name="Z_179EFDE0_A1B1_11D3_8FA9_0008C7809E09_.wvu.PrintArea" localSheetId="16" hidden="1">#REF!</definedName>
    <definedName name="Z_179EFDE0_A1B1_11D3_8FA9_0008C7809E09_.wvu.PrintArea" localSheetId="5" hidden="1">#REF!</definedName>
    <definedName name="Z_179EFDE0_A1B1_11D3_8FA9_0008C7809E09_.wvu.PrintArea" hidden="1">#REF!</definedName>
    <definedName name="Z_179EFDE0_A1B1_11D3_8FA9_0008C7809E09_.wvu.PrintTitles" localSheetId="15" hidden="1">#REF!,#REF!</definedName>
    <definedName name="Z_179EFDE0_A1B1_11D3_8FA9_0008C7809E09_.wvu.PrintTitles" localSheetId="16" hidden="1">#REF!,#REF!</definedName>
    <definedName name="Z_179EFDE0_A1B1_11D3_8FA9_0008C7809E09_.wvu.PrintTitles" localSheetId="5" hidden="1">#REF!,#REF!</definedName>
    <definedName name="Z_179EFDE0_A1B1_11D3_8FA9_0008C7809E09_.wvu.PrintTitles" hidden="1">#REF!,#REF!</definedName>
    <definedName name="Z_179EFDE1_A1B1_11D3_8FA9_0008C7809E09_.wvu.PrintArea" localSheetId="15" hidden="1">#REF!</definedName>
    <definedName name="Z_179EFDE1_A1B1_11D3_8FA9_0008C7809E09_.wvu.PrintArea" localSheetId="16" hidden="1">#REF!</definedName>
    <definedName name="Z_179EFDE1_A1B1_11D3_8FA9_0008C7809E09_.wvu.PrintArea" localSheetId="5" hidden="1">#REF!</definedName>
    <definedName name="Z_179EFDE1_A1B1_11D3_8FA9_0008C7809E09_.wvu.PrintArea" hidden="1">#REF!</definedName>
    <definedName name="Z_179EFDE1_A1B1_11D3_8FA9_0008C7809E09_.wvu.PrintTitles" localSheetId="15" hidden="1">#REF!,#REF!</definedName>
    <definedName name="Z_179EFDE1_A1B1_11D3_8FA9_0008C7809E09_.wvu.PrintTitles" localSheetId="16" hidden="1">#REF!,#REF!</definedName>
    <definedName name="Z_179EFDE1_A1B1_11D3_8FA9_0008C7809E09_.wvu.PrintTitles" localSheetId="5" hidden="1">#REF!,#REF!</definedName>
    <definedName name="Z_179EFDE1_A1B1_11D3_8FA9_0008C7809E09_.wvu.PrintTitles" hidden="1">#REF!,#REF!</definedName>
    <definedName name="Z_179EFDE2_A1B1_11D3_8FA9_0008C7809E09_.wvu.PrintArea" localSheetId="15" hidden="1">#REF!</definedName>
    <definedName name="Z_179EFDE2_A1B1_11D3_8FA9_0008C7809E09_.wvu.PrintArea" localSheetId="16" hidden="1">#REF!</definedName>
    <definedName name="Z_179EFDE2_A1B1_11D3_8FA9_0008C7809E09_.wvu.PrintArea" localSheetId="5" hidden="1">#REF!</definedName>
    <definedName name="Z_179EFDE2_A1B1_11D3_8FA9_0008C7809E09_.wvu.PrintArea" hidden="1">#REF!</definedName>
    <definedName name="Z_179EFDE2_A1B1_11D3_8FA9_0008C7809E09_.wvu.PrintTitles" localSheetId="15" hidden="1">#REF!,#REF!</definedName>
    <definedName name="Z_179EFDE2_A1B1_11D3_8FA9_0008C7809E09_.wvu.PrintTitles" localSheetId="16" hidden="1">#REF!,#REF!</definedName>
    <definedName name="Z_179EFDE2_A1B1_11D3_8FA9_0008C7809E09_.wvu.PrintTitles" localSheetId="5" hidden="1">#REF!,#REF!</definedName>
    <definedName name="Z_179EFDE2_A1B1_11D3_8FA9_0008C7809E09_.wvu.PrintTitles" hidden="1">#REF!,#REF!</definedName>
    <definedName name="Z_179EFDE3_A1B1_11D3_8FA9_0008C7809E09_.wvu.PrintArea" localSheetId="15" hidden="1">#REF!</definedName>
    <definedName name="Z_179EFDE3_A1B1_11D3_8FA9_0008C7809E09_.wvu.PrintArea" localSheetId="16" hidden="1">#REF!</definedName>
    <definedName name="Z_179EFDE3_A1B1_11D3_8FA9_0008C7809E09_.wvu.PrintArea" localSheetId="5" hidden="1">#REF!</definedName>
    <definedName name="Z_179EFDE3_A1B1_11D3_8FA9_0008C7809E09_.wvu.PrintArea" hidden="1">#REF!</definedName>
    <definedName name="Z_179EFDE3_A1B1_11D3_8FA9_0008C7809E09_.wvu.PrintTitles" localSheetId="15" hidden="1">#REF!,#REF!</definedName>
    <definedName name="Z_179EFDE3_A1B1_11D3_8FA9_0008C7809E09_.wvu.PrintTitles" localSheetId="16" hidden="1">#REF!,#REF!</definedName>
    <definedName name="Z_179EFDE3_A1B1_11D3_8FA9_0008C7809E09_.wvu.PrintTitles" localSheetId="5" hidden="1">#REF!,#REF!</definedName>
    <definedName name="Z_179EFDE3_A1B1_11D3_8FA9_0008C7809E09_.wvu.PrintTitles" hidden="1">#REF!,#REF!</definedName>
    <definedName name="Z_179EFDE4_A1B1_11D3_8FA9_0008C7809E09_.wvu.PrintArea" localSheetId="15" hidden="1">#REF!</definedName>
    <definedName name="Z_179EFDE4_A1B1_11D3_8FA9_0008C7809E09_.wvu.PrintArea" localSheetId="16" hidden="1">#REF!</definedName>
    <definedName name="Z_179EFDE4_A1B1_11D3_8FA9_0008C7809E09_.wvu.PrintArea" localSheetId="5" hidden="1">#REF!</definedName>
    <definedName name="Z_179EFDE4_A1B1_11D3_8FA9_0008C7809E09_.wvu.PrintArea" hidden="1">#REF!</definedName>
    <definedName name="Z_179EFDE4_A1B1_11D3_8FA9_0008C7809E09_.wvu.PrintTitles" localSheetId="15" hidden="1">#REF!,#REF!</definedName>
    <definedName name="Z_179EFDE4_A1B1_11D3_8FA9_0008C7809E09_.wvu.PrintTitles" localSheetId="16" hidden="1">#REF!,#REF!</definedName>
    <definedName name="Z_179EFDE4_A1B1_11D3_8FA9_0008C7809E09_.wvu.PrintTitles" localSheetId="5" hidden="1">#REF!,#REF!</definedName>
    <definedName name="Z_179EFDE4_A1B1_11D3_8FA9_0008C7809E09_.wvu.PrintTitles" hidden="1">#REF!,#REF!</definedName>
    <definedName name="Z_179EFDE5_A1B1_11D3_8FA9_0008C7809E09_.wvu.PrintArea" localSheetId="15" hidden="1">#REF!</definedName>
    <definedName name="Z_179EFDE5_A1B1_11D3_8FA9_0008C7809E09_.wvu.PrintArea" localSheetId="16" hidden="1">#REF!</definedName>
    <definedName name="Z_179EFDE5_A1B1_11D3_8FA9_0008C7809E09_.wvu.PrintArea" localSheetId="5" hidden="1">#REF!</definedName>
    <definedName name="Z_179EFDE5_A1B1_11D3_8FA9_0008C7809E09_.wvu.PrintArea" hidden="1">#REF!</definedName>
    <definedName name="Z_179EFDE5_A1B1_11D3_8FA9_0008C7809E09_.wvu.PrintTitles" localSheetId="15" hidden="1">#REF!,#REF!</definedName>
    <definedName name="Z_179EFDE5_A1B1_11D3_8FA9_0008C7809E09_.wvu.PrintTitles" localSheetId="16" hidden="1">#REF!,#REF!</definedName>
    <definedName name="Z_179EFDE5_A1B1_11D3_8FA9_0008C7809E09_.wvu.PrintTitles" localSheetId="5" hidden="1">#REF!,#REF!</definedName>
    <definedName name="Z_179EFDE5_A1B1_11D3_8FA9_0008C7809E09_.wvu.PrintTitles" hidden="1">#REF!,#REF!</definedName>
    <definedName name="Z_179EFDE6_A1B1_11D3_8FA9_0008C7809E09_.wvu.PrintArea" localSheetId="15" hidden="1">#REF!</definedName>
    <definedName name="Z_179EFDE6_A1B1_11D3_8FA9_0008C7809E09_.wvu.PrintArea" localSheetId="16" hidden="1">#REF!</definedName>
    <definedName name="Z_179EFDE6_A1B1_11D3_8FA9_0008C7809E09_.wvu.PrintArea" localSheetId="5" hidden="1">#REF!</definedName>
    <definedName name="Z_179EFDE6_A1B1_11D3_8FA9_0008C7809E09_.wvu.PrintArea" hidden="1">#REF!</definedName>
    <definedName name="Z_179EFDE6_A1B1_11D3_8FA9_0008C7809E09_.wvu.PrintTitles" localSheetId="15" hidden="1">#REF!</definedName>
    <definedName name="Z_179EFDE6_A1B1_11D3_8FA9_0008C7809E09_.wvu.PrintTitles" localSheetId="16" hidden="1">#REF!</definedName>
    <definedName name="Z_179EFDE6_A1B1_11D3_8FA9_0008C7809E09_.wvu.PrintTitles" localSheetId="5" hidden="1">#REF!</definedName>
    <definedName name="Z_179EFDE6_A1B1_11D3_8FA9_0008C7809E09_.wvu.PrintTitles" hidden="1">#REF!</definedName>
    <definedName name="Z_179EFDE7_A1B1_11D3_8FA9_0008C7809E09_.wvu.PrintArea" localSheetId="15" hidden="1">#REF!</definedName>
    <definedName name="Z_179EFDE7_A1B1_11D3_8FA9_0008C7809E09_.wvu.PrintArea" localSheetId="16" hidden="1">#REF!</definedName>
    <definedName name="Z_179EFDE7_A1B1_11D3_8FA9_0008C7809E09_.wvu.PrintArea" localSheetId="5" hidden="1">#REF!</definedName>
    <definedName name="Z_179EFDE7_A1B1_11D3_8FA9_0008C7809E09_.wvu.PrintArea" hidden="1">#REF!</definedName>
    <definedName name="Z_179EFDE7_A1B1_11D3_8FA9_0008C7809E09_.wvu.PrintTitles" localSheetId="15" hidden="1">#REF!</definedName>
    <definedName name="Z_179EFDE7_A1B1_11D3_8FA9_0008C7809E09_.wvu.PrintTitles" localSheetId="16" hidden="1">#REF!</definedName>
    <definedName name="Z_179EFDE7_A1B1_11D3_8FA9_0008C7809E09_.wvu.PrintTitles" hidden="1">#REF!</definedName>
    <definedName name="Z_179EFDE8_A1B1_11D3_8FA9_0008C7809E09_.wvu.PrintArea" localSheetId="15" hidden="1">#REF!</definedName>
    <definedName name="Z_179EFDE8_A1B1_11D3_8FA9_0008C7809E09_.wvu.PrintArea" localSheetId="16" hidden="1">#REF!</definedName>
    <definedName name="Z_179EFDE8_A1B1_11D3_8FA9_0008C7809E09_.wvu.PrintArea" hidden="1">#REF!</definedName>
    <definedName name="Z_179EFDE8_A1B1_11D3_8FA9_0008C7809E09_.wvu.PrintTitles" localSheetId="15" hidden="1">#REF!</definedName>
    <definedName name="Z_179EFDE8_A1B1_11D3_8FA9_0008C7809E09_.wvu.PrintTitles" localSheetId="16" hidden="1">#REF!</definedName>
    <definedName name="Z_179EFDE8_A1B1_11D3_8FA9_0008C7809E09_.wvu.PrintTitles" hidden="1">#REF!</definedName>
    <definedName name="Z_179EFDE9_A1B1_11D3_8FA9_0008C7809E09_.wvu.PrintArea" localSheetId="15" hidden="1">#REF!</definedName>
    <definedName name="Z_179EFDE9_A1B1_11D3_8FA9_0008C7809E09_.wvu.PrintArea" localSheetId="16" hidden="1">#REF!</definedName>
    <definedName name="Z_179EFDE9_A1B1_11D3_8FA9_0008C7809E09_.wvu.PrintArea" hidden="1">#REF!</definedName>
    <definedName name="Z_179EFDE9_A1B1_11D3_8FA9_0008C7809E09_.wvu.PrintTitles" localSheetId="15" hidden="1">#REF!</definedName>
    <definedName name="Z_179EFDE9_A1B1_11D3_8FA9_0008C7809E09_.wvu.PrintTitles" localSheetId="16" hidden="1">#REF!</definedName>
    <definedName name="Z_179EFDE9_A1B1_11D3_8FA9_0008C7809E09_.wvu.PrintTitles" hidden="1">#REF!</definedName>
    <definedName name="Z_179EFDEA_A1B1_11D3_8FA9_0008C7809E09_.wvu.PrintArea" localSheetId="15" hidden="1">#REF!</definedName>
    <definedName name="Z_179EFDEA_A1B1_11D3_8FA9_0008C7809E09_.wvu.PrintArea" localSheetId="16" hidden="1">#REF!</definedName>
    <definedName name="Z_179EFDEA_A1B1_11D3_8FA9_0008C7809E09_.wvu.PrintArea" hidden="1">#REF!</definedName>
    <definedName name="Z_179EFDEA_A1B1_11D3_8FA9_0008C7809E09_.wvu.PrintTitles" localSheetId="15" hidden="1">#REF!</definedName>
    <definedName name="Z_179EFDEA_A1B1_11D3_8FA9_0008C7809E09_.wvu.PrintTitles" localSheetId="16" hidden="1">#REF!</definedName>
    <definedName name="Z_179EFDEA_A1B1_11D3_8FA9_0008C7809E09_.wvu.PrintTitles" hidden="1">#REF!</definedName>
    <definedName name="Z_179EFDEB_A1B1_11D3_8FA9_0008C7809E09_.wvu.PrintArea" localSheetId="15" hidden="1">#REF!</definedName>
    <definedName name="Z_179EFDEB_A1B1_11D3_8FA9_0008C7809E09_.wvu.PrintArea" localSheetId="16" hidden="1">#REF!</definedName>
    <definedName name="Z_179EFDEB_A1B1_11D3_8FA9_0008C7809E09_.wvu.PrintArea" hidden="1">#REF!</definedName>
    <definedName name="Z_179EFDEB_A1B1_11D3_8FA9_0008C7809E09_.wvu.PrintTitles" localSheetId="15" hidden="1">#REF!</definedName>
    <definedName name="Z_179EFDEB_A1B1_11D3_8FA9_0008C7809E09_.wvu.PrintTitles" localSheetId="16" hidden="1">#REF!</definedName>
    <definedName name="Z_179EFDEB_A1B1_11D3_8FA9_0008C7809E09_.wvu.PrintTitles" hidden="1">#REF!</definedName>
    <definedName name="Z_179EFDEC_A1B1_11D3_8FA9_0008C7809E09_.wvu.PrintArea" localSheetId="15" hidden="1">#REF!</definedName>
    <definedName name="Z_179EFDEC_A1B1_11D3_8FA9_0008C7809E09_.wvu.PrintArea" localSheetId="16" hidden="1">#REF!</definedName>
    <definedName name="Z_179EFDEC_A1B1_11D3_8FA9_0008C7809E09_.wvu.PrintArea" hidden="1">#REF!</definedName>
    <definedName name="Z_179EFDEC_A1B1_11D3_8FA9_0008C7809E09_.wvu.PrintTitles" localSheetId="15" hidden="1">#REF!</definedName>
    <definedName name="Z_179EFDEC_A1B1_11D3_8FA9_0008C7809E09_.wvu.PrintTitles" localSheetId="16" hidden="1">#REF!</definedName>
    <definedName name="Z_179EFDEC_A1B1_11D3_8FA9_0008C7809E09_.wvu.PrintTitles" hidden="1">#REF!</definedName>
    <definedName name="Z_179EFDED_A1B1_11D3_8FA9_0008C7809E09_.wvu.PrintArea" localSheetId="15" hidden="1">#REF!</definedName>
    <definedName name="Z_179EFDED_A1B1_11D3_8FA9_0008C7809E09_.wvu.PrintArea" localSheetId="16" hidden="1">#REF!</definedName>
    <definedName name="Z_179EFDED_A1B1_11D3_8FA9_0008C7809E09_.wvu.PrintArea" hidden="1">#REF!</definedName>
    <definedName name="Z_179EFDED_A1B1_11D3_8FA9_0008C7809E09_.wvu.PrintTitles" localSheetId="15" hidden="1">#REF!</definedName>
    <definedName name="Z_179EFDED_A1B1_11D3_8FA9_0008C7809E09_.wvu.PrintTitles" localSheetId="16" hidden="1">#REF!</definedName>
    <definedName name="Z_179EFDED_A1B1_11D3_8FA9_0008C7809E09_.wvu.PrintTitles" hidden="1">#REF!</definedName>
    <definedName name="Z_179EFDEE_A1B1_11D3_8FA9_0008C7809E09_.wvu.PrintArea" localSheetId="15" hidden="1">#REF!</definedName>
    <definedName name="Z_179EFDEE_A1B1_11D3_8FA9_0008C7809E09_.wvu.PrintArea" localSheetId="16" hidden="1">#REF!</definedName>
    <definedName name="Z_179EFDEE_A1B1_11D3_8FA9_0008C7809E09_.wvu.PrintArea" hidden="1">#REF!</definedName>
    <definedName name="Z_179EFDEE_A1B1_11D3_8FA9_0008C7809E09_.wvu.PrintTitles" localSheetId="15" hidden="1">#REF!</definedName>
    <definedName name="Z_179EFDEE_A1B1_11D3_8FA9_0008C7809E09_.wvu.PrintTitles" localSheetId="16" hidden="1">#REF!</definedName>
    <definedName name="Z_179EFDEE_A1B1_11D3_8FA9_0008C7809E09_.wvu.PrintTitles" hidden="1">#REF!</definedName>
    <definedName name="Z_179EFDEF_A1B1_11D3_8FA9_0008C7809E09_.wvu.PrintArea" localSheetId="15" hidden="1">#REF!</definedName>
    <definedName name="Z_179EFDEF_A1B1_11D3_8FA9_0008C7809E09_.wvu.PrintArea" localSheetId="16" hidden="1">#REF!</definedName>
    <definedName name="Z_179EFDEF_A1B1_11D3_8FA9_0008C7809E09_.wvu.PrintArea" hidden="1">#REF!</definedName>
    <definedName name="Z_179EFDEF_A1B1_11D3_8FA9_0008C7809E09_.wvu.PrintTitles" localSheetId="15" hidden="1">#REF!</definedName>
    <definedName name="Z_179EFDEF_A1B1_11D3_8FA9_0008C7809E09_.wvu.PrintTitles" localSheetId="16" hidden="1">#REF!</definedName>
    <definedName name="Z_179EFDEF_A1B1_11D3_8FA9_0008C7809E09_.wvu.PrintTitles" hidden="1">#REF!</definedName>
    <definedName name="Z_179EFDF0_A1B1_11D3_8FA9_0008C7809E09_.wvu.PrintArea" localSheetId="15" hidden="1">#REF!</definedName>
    <definedName name="Z_179EFDF0_A1B1_11D3_8FA9_0008C7809E09_.wvu.PrintArea" localSheetId="16" hidden="1">#REF!</definedName>
    <definedName name="Z_179EFDF0_A1B1_11D3_8FA9_0008C7809E09_.wvu.PrintArea" hidden="1">#REF!</definedName>
    <definedName name="Z_179EFDF0_A1B1_11D3_8FA9_0008C7809E09_.wvu.PrintTitles" localSheetId="15" hidden="1">#REF!</definedName>
    <definedName name="Z_179EFDF0_A1B1_11D3_8FA9_0008C7809E09_.wvu.PrintTitles" localSheetId="16" hidden="1">#REF!</definedName>
    <definedName name="Z_179EFDF0_A1B1_11D3_8FA9_0008C7809E09_.wvu.PrintTitles" hidden="1">#REF!</definedName>
    <definedName name="Z_179EFDF1_A1B1_11D3_8FA9_0008C7809E09_.wvu.PrintArea" localSheetId="15" hidden="1">#REF!</definedName>
    <definedName name="Z_179EFDF1_A1B1_11D3_8FA9_0008C7809E09_.wvu.PrintArea" localSheetId="16" hidden="1">#REF!</definedName>
    <definedName name="Z_179EFDF1_A1B1_11D3_8FA9_0008C7809E09_.wvu.PrintArea" hidden="1">#REF!</definedName>
    <definedName name="Z_179EFDF1_A1B1_11D3_8FA9_0008C7809E09_.wvu.PrintTitles" localSheetId="15" hidden="1">#REF!</definedName>
    <definedName name="Z_179EFDF1_A1B1_11D3_8FA9_0008C7809E09_.wvu.PrintTitles" localSheetId="16" hidden="1">#REF!</definedName>
    <definedName name="Z_179EFDF1_A1B1_11D3_8FA9_0008C7809E09_.wvu.PrintTitles" hidden="1">#REF!</definedName>
    <definedName name="Z_179EFDF2_A1B1_11D3_8FA9_0008C7809E09_.wvu.PrintArea" localSheetId="15" hidden="1">#REF!</definedName>
    <definedName name="Z_179EFDF2_A1B1_11D3_8FA9_0008C7809E09_.wvu.PrintArea" localSheetId="16" hidden="1">#REF!</definedName>
    <definedName name="Z_179EFDF2_A1B1_11D3_8FA9_0008C7809E09_.wvu.PrintArea" hidden="1">#REF!</definedName>
    <definedName name="Z_179EFDF2_A1B1_11D3_8FA9_0008C7809E09_.wvu.PrintTitles" localSheetId="15" hidden="1">#REF!</definedName>
    <definedName name="Z_179EFDF2_A1B1_11D3_8FA9_0008C7809E09_.wvu.PrintTitles" localSheetId="16" hidden="1">#REF!</definedName>
    <definedName name="Z_179EFDF2_A1B1_11D3_8FA9_0008C7809E09_.wvu.PrintTitles" hidden="1">#REF!</definedName>
    <definedName name="Z_179EFDF3_A1B1_11D3_8FA9_0008C7809E09_.wvu.PrintArea" localSheetId="15" hidden="1">#REF!</definedName>
    <definedName name="Z_179EFDF3_A1B1_11D3_8FA9_0008C7809E09_.wvu.PrintArea" localSheetId="16" hidden="1">#REF!</definedName>
    <definedName name="Z_179EFDF3_A1B1_11D3_8FA9_0008C7809E09_.wvu.PrintArea" hidden="1">#REF!</definedName>
    <definedName name="Z_179EFDF3_A1B1_11D3_8FA9_0008C7809E09_.wvu.PrintTitles" localSheetId="15" hidden="1">#REF!,#REF!</definedName>
    <definedName name="Z_179EFDF3_A1B1_11D3_8FA9_0008C7809E09_.wvu.PrintTitles" localSheetId="16" hidden="1">#REF!,#REF!</definedName>
    <definedName name="Z_179EFDF3_A1B1_11D3_8FA9_0008C7809E09_.wvu.PrintTitles" localSheetId="5" hidden="1">#REF!,#REF!</definedName>
    <definedName name="Z_179EFDF3_A1B1_11D3_8FA9_0008C7809E09_.wvu.PrintTitles" hidden="1">#REF!,#REF!</definedName>
    <definedName name="Z_179EFDF4_A1B1_11D3_8FA9_0008C7809E09_.wvu.PrintArea" localSheetId="15" hidden="1">#REF!</definedName>
    <definedName name="Z_179EFDF4_A1B1_11D3_8FA9_0008C7809E09_.wvu.PrintArea" localSheetId="16" hidden="1">#REF!</definedName>
    <definedName name="Z_179EFDF4_A1B1_11D3_8FA9_0008C7809E09_.wvu.PrintArea" localSheetId="5" hidden="1">#REF!</definedName>
    <definedName name="Z_179EFDF4_A1B1_11D3_8FA9_0008C7809E09_.wvu.PrintArea" hidden="1">#REF!</definedName>
    <definedName name="Z_179EFDF4_A1B1_11D3_8FA9_0008C7809E09_.wvu.PrintTitles" localSheetId="15" hidden="1">#REF!,#REF!</definedName>
    <definedName name="Z_179EFDF4_A1B1_11D3_8FA9_0008C7809E09_.wvu.PrintTitles" localSheetId="16" hidden="1">#REF!,#REF!</definedName>
    <definedName name="Z_179EFDF4_A1B1_11D3_8FA9_0008C7809E09_.wvu.PrintTitles" localSheetId="5" hidden="1">#REF!,#REF!</definedName>
    <definedName name="Z_179EFDF4_A1B1_11D3_8FA9_0008C7809E09_.wvu.PrintTitles" hidden="1">#REF!,#REF!</definedName>
    <definedName name="Z_179EFDF5_A1B1_11D3_8FA9_0008C7809E09_.wvu.PrintArea" localSheetId="15" hidden="1">#REF!</definedName>
    <definedName name="Z_179EFDF5_A1B1_11D3_8FA9_0008C7809E09_.wvu.PrintArea" localSheetId="16" hidden="1">#REF!</definedName>
    <definedName name="Z_179EFDF5_A1B1_11D3_8FA9_0008C7809E09_.wvu.PrintArea" localSheetId="5" hidden="1">#REF!</definedName>
    <definedName name="Z_179EFDF5_A1B1_11D3_8FA9_0008C7809E09_.wvu.PrintArea" hidden="1">#REF!</definedName>
    <definedName name="Z_179EFDF5_A1B1_11D3_8FA9_0008C7809E09_.wvu.PrintTitles" localSheetId="15" hidden="1">#REF!,#REF!</definedName>
    <definedName name="Z_179EFDF5_A1B1_11D3_8FA9_0008C7809E09_.wvu.PrintTitles" localSheetId="16" hidden="1">#REF!,#REF!</definedName>
    <definedName name="Z_179EFDF5_A1B1_11D3_8FA9_0008C7809E09_.wvu.PrintTitles" localSheetId="5" hidden="1">#REF!,#REF!</definedName>
    <definedName name="Z_179EFDF5_A1B1_11D3_8FA9_0008C7809E09_.wvu.PrintTitles" hidden="1">#REF!,#REF!</definedName>
    <definedName name="Z_179EFDF6_A1B1_11D3_8FA9_0008C7809E09_.wvu.PrintArea" localSheetId="15" hidden="1">#REF!</definedName>
    <definedName name="Z_179EFDF6_A1B1_11D3_8FA9_0008C7809E09_.wvu.PrintArea" localSheetId="16" hidden="1">#REF!</definedName>
    <definedName name="Z_179EFDF6_A1B1_11D3_8FA9_0008C7809E09_.wvu.PrintArea" localSheetId="5" hidden="1">#REF!</definedName>
    <definedName name="Z_179EFDF6_A1B1_11D3_8FA9_0008C7809E09_.wvu.PrintArea" hidden="1">#REF!</definedName>
    <definedName name="Z_179EFDF6_A1B1_11D3_8FA9_0008C7809E09_.wvu.PrintTitles" localSheetId="15" hidden="1">#REF!,#REF!</definedName>
    <definedName name="Z_179EFDF6_A1B1_11D3_8FA9_0008C7809E09_.wvu.PrintTitles" localSheetId="16" hidden="1">#REF!,#REF!</definedName>
    <definedName name="Z_179EFDF6_A1B1_11D3_8FA9_0008C7809E09_.wvu.PrintTitles" localSheetId="5" hidden="1">#REF!,#REF!</definedName>
    <definedName name="Z_179EFDF6_A1B1_11D3_8FA9_0008C7809E09_.wvu.PrintTitles" hidden="1">#REF!,#REF!</definedName>
    <definedName name="Z_179EFDF7_A1B1_11D3_8FA9_0008C7809E09_.wvu.PrintArea" localSheetId="15" hidden="1">#REF!</definedName>
    <definedName name="Z_179EFDF7_A1B1_11D3_8FA9_0008C7809E09_.wvu.PrintArea" localSheetId="16" hidden="1">#REF!</definedName>
    <definedName name="Z_179EFDF7_A1B1_11D3_8FA9_0008C7809E09_.wvu.PrintArea" localSheetId="5" hidden="1">#REF!</definedName>
    <definedName name="Z_179EFDF7_A1B1_11D3_8FA9_0008C7809E09_.wvu.PrintArea" hidden="1">#REF!</definedName>
    <definedName name="Z_179EFDF7_A1B1_11D3_8FA9_0008C7809E09_.wvu.PrintTitles" localSheetId="15" hidden="1">#REF!,#REF!</definedName>
    <definedName name="Z_179EFDF7_A1B1_11D3_8FA9_0008C7809E09_.wvu.PrintTitles" localSheetId="16" hidden="1">#REF!,#REF!</definedName>
    <definedName name="Z_179EFDF7_A1B1_11D3_8FA9_0008C7809E09_.wvu.PrintTitles" localSheetId="5" hidden="1">#REF!,#REF!</definedName>
    <definedName name="Z_179EFDF7_A1B1_11D3_8FA9_0008C7809E09_.wvu.PrintTitles" hidden="1">#REF!,#REF!</definedName>
    <definedName name="Z_179EFDF8_A1B1_11D3_8FA9_0008C7809E09_.wvu.PrintArea" localSheetId="15" hidden="1">#REF!</definedName>
    <definedName name="Z_179EFDF8_A1B1_11D3_8FA9_0008C7809E09_.wvu.PrintArea" localSheetId="16" hidden="1">#REF!</definedName>
    <definedName name="Z_179EFDF8_A1B1_11D3_8FA9_0008C7809E09_.wvu.PrintArea" localSheetId="5" hidden="1">#REF!</definedName>
    <definedName name="Z_179EFDF8_A1B1_11D3_8FA9_0008C7809E09_.wvu.PrintArea" hidden="1">#REF!</definedName>
    <definedName name="Z_179EFDF8_A1B1_11D3_8FA9_0008C7809E09_.wvu.PrintTitles" localSheetId="15" hidden="1">#REF!,#REF!</definedName>
    <definedName name="Z_179EFDF8_A1B1_11D3_8FA9_0008C7809E09_.wvu.PrintTitles" localSheetId="16" hidden="1">#REF!,#REF!</definedName>
    <definedName name="Z_179EFDF8_A1B1_11D3_8FA9_0008C7809E09_.wvu.PrintTitles" localSheetId="5" hidden="1">#REF!,#REF!</definedName>
    <definedName name="Z_179EFDF8_A1B1_11D3_8FA9_0008C7809E09_.wvu.PrintTitles" hidden="1">#REF!,#REF!</definedName>
    <definedName name="Z_179EFDF9_A1B1_11D3_8FA9_0008C7809E09_.wvu.PrintArea" localSheetId="15" hidden="1">#REF!</definedName>
    <definedName name="Z_179EFDF9_A1B1_11D3_8FA9_0008C7809E09_.wvu.PrintArea" localSheetId="16" hidden="1">#REF!</definedName>
    <definedName name="Z_179EFDF9_A1B1_11D3_8FA9_0008C7809E09_.wvu.PrintArea" localSheetId="5" hidden="1">#REF!</definedName>
    <definedName name="Z_179EFDF9_A1B1_11D3_8FA9_0008C7809E09_.wvu.PrintArea" hidden="1">#REF!</definedName>
    <definedName name="Z_179EFDF9_A1B1_11D3_8FA9_0008C7809E09_.wvu.PrintTitles" localSheetId="15" hidden="1">#REF!,#REF!</definedName>
    <definedName name="Z_179EFDF9_A1B1_11D3_8FA9_0008C7809E09_.wvu.PrintTitles" localSheetId="16" hidden="1">#REF!,#REF!</definedName>
    <definedName name="Z_179EFDF9_A1B1_11D3_8FA9_0008C7809E09_.wvu.PrintTitles" localSheetId="5" hidden="1">#REF!,#REF!</definedName>
    <definedName name="Z_179EFDF9_A1B1_11D3_8FA9_0008C7809E09_.wvu.PrintTitles" hidden="1">#REF!,#REF!</definedName>
    <definedName name="Z_179EFDFA_A1B1_11D3_8FA9_0008C7809E09_.wvu.PrintArea" localSheetId="15" hidden="1">#REF!</definedName>
    <definedName name="Z_179EFDFA_A1B1_11D3_8FA9_0008C7809E09_.wvu.PrintArea" localSheetId="16" hidden="1">#REF!</definedName>
    <definedName name="Z_179EFDFA_A1B1_11D3_8FA9_0008C7809E09_.wvu.PrintArea" localSheetId="5" hidden="1">#REF!</definedName>
    <definedName name="Z_179EFDFA_A1B1_11D3_8FA9_0008C7809E09_.wvu.PrintArea" hidden="1">#REF!</definedName>
    <definedName name="Z_179EFDFA_A1B1_11D3_8FA9_0008C7809E09_.wvu.PrintTitles" localSheetId="15" hidden="1">#REF!,#REF!</definedName>
    <definedName name="Z_179EFDFA_A1B1_11D3_8FA9_0008C7809E09_.wvu.PrintTitles" localSheetId="16" hidden="1">#REF!,#REF!</definedName>
    <definedName name="Z_179EFDFA_A1B1_11D3_8FA9_0008C7809E09_.wvu.PrintTitles" localSheetId="5" hidden="1">#REF!,#REF!</definedName>
    <definedName name="Z_179EFDFA_A1B1_11D3_8FA9_0008C7809E09_.wvu.PrintTitles" hidden="1">#REF!,#REF!</definedName>
    <definedName name="Z_179EFDFB_A1B1_11D3_8FA9_0008C7809E09_.wvu.PrintArea" localSheetId="15" hidden="1">#REF!</definedName>
    <definedName name="Z_179EFDFB_A1B1_11D3_8FA9_0008C7809E09_.wvu.PrintArea" localSheetId="16" hidden="1">#REF!</definedName>
    <definedName name="Z_179EFDFB_A1B1_11D3_8FA9_0008C7809E09_.wvu.PrintArea" localSheetId="5" hidden="1">#REF!</definedName>
    <definedName name="Z_179EFDFB_A1B1_11D3_8FA9_0008C7809E09_.wvu.PrintArea" hidden="1">#REF!</definedName>
    <definedName name="Z_179EFDFB_A1B1_11D3_8FA9_0008C7809E09_.wvu.PrintTitles" localSheetId="15" hidden="1">#REF!,#REF!</definedName>
    <definedName name="Z_179EFDFB_A1B1_11D3_8FA9_0008C7809E09_.wvu.PrintTitles" localSheetId="16" hidden="1">#REF!,#REF!</definedName>
    <definedName name="Z_179EFDFB_A1B1_11D3_8FA9_0008C7809E09_.wvu.PrintTitles" localSheetId="5" hidden="1">#REF!,#REF!</definedName>
    <definedName name="Z_179EFDFB_A1B1_11D3_8FA9_0008C7809E09_.wvu.PrintTitles" hidden="1">#REF!,#REF!</definedName>
    <definedName name="Z_179EFDFC_A1B1_11D3_8FA9_0008C7809E09_.wvu.PrintArea" localSheetId="15" hidden="1">#REF!</definedName>
    <definedName name="Z_179EFDFC_A1B1_11D3_8FA9_0008C7809E09_.wvu.PrintArea" localSheetId="16" hidden="1">#REF!</definedName>
    <definedName name="Z_179EFDFC_A1B1_11D3_8FA9_0008C7809E09_.wvu.PrintArea" localSheetId="5" hidden="1">#REF!</definedName>
    <definedName name="Z_179EFDFC_A1B1_11D3_8FA9_0008C7809E09_.wvu.PrintArea" hidden="1">#REF!</definedName>
    <definedName name="Z_179EFDFC_A1B1_11D3_8FA9_0008C7809E09_.wvu.PrintTitles" localSheetId="15" hidden="1">#REF!,#REF!</definedName>
    <definedName name="Z_179EFDFC_A1B1_11D3_8FA9_0008C7809E09_.wvu.PrintTitles" localSheetId="16" hidden="1">#REF!,#REF!</definedName>
    <definedName name="Z_179EFDFC_A1B1_11D3_8FA9_0008C7809E09_.wvu.PrintTitles" localSheetId="5" hidden="1">#REF!,#REF!</definedName>
    <definedName name="Z_179EFDFC_A1B1_11D3_8FA9_0008C7809E09_.wvu.PrintTitles" hidden="1">#REF!,#REF!</definedName>
    <definedName name="Z_179EFDFD_A1B1_11D3_8FA9_0008C7809E09_.wvu.PrintArea" localSheetId="15" hidden="1">#REF!</definedName>
    <definedName name="Z_179EFDFD_A1B1_11D3_8FA9_0008C7809E09_.wvu.PrintArea" localSheetId="16" hidden="1">#REF!</definedName>
    <definedName name="Z_179EFDFD_A1B1_11D3_8FA9_0008C7809E09_.wvu.PrintArea" localSheetId="5" hidden="1">#REF!</definedName>
    <definedName name="Z_179EFDFD_A1B1_11D3_8FA9_0008C7809E09_.wvu.PrintArea" hidden="1">#REF!</definedName>
    <definedName name="Z_179EFDFD_A1B1_11D3_8FA9_0008C7809E09_.wvu.PrintTitles" localSheetId="15" hidden="1">#REF!,#REF!</definedName>
    <definedName name="Z_179EFDFD_A1B1_11D3_8FA9_0008C7809E09_.wvu.PrintTitles" localSheetId="16" hidden="1">#REF!,#REF!</definedName>
    <definedName name="Z_179EFDFD_A1B1_11D3_8FA9_0008C7809E09_.wvu.PrintTitles" localSheetId="5" hidden="1">#REF!,#REF!</definedName>
    <definedName name="Z_179EFDFD_A1B1_11D3_8FA9_0008C7809E09_.wvu.PrintTitles" hidden="1">#REF!,#REF!</definedName>
    <definedName name="Z_179EFDFE_A1B1_11D3_8FA9_0008C7809E09_.wvu.PrintArea" localSheetId="15" hidden="1">#REF!</definedName>
    <definedName name="Z_179EFDFE_A1B1_11D3_8FA9_0008C7809E09_.wvu.PrintArea" localSheetId="16" hidden="1">#REF!</definedName>
    <definedName name="Z_179EFDFE_A1B1_11D3_8FA9_0008C7809E09_.wvu.PrintArea" localSheetId="5" hidden="1">#REF!</definedName>
    <definedName name="Z_179EFDFE_A1B1_11D3_8FA9_0008C7809E09_.wvu.PrintArea" hidden="1">#REF!</definedName>
    <definedName name="Z_179EFDFE_A1B1_11D3_8FA9_0008C7809E09_.wvu.PrintTitles" localSheetId="15" hidden="1">#REF!,#REF!</definedName>
    <definedName name="Z_179EFDFE_A1B1_11D3_8FA9_0008C7809E09_.wvu.PrintTitles" localSheetId="16" hidden="1">#REF!,#REF!</definedName>
    <definedName name="Z_179EFDFE_A1B1_11D3_8FA9_0008C7809E09_.wvu.PrintTitles" localSheetId="5" hidden="1">#REF!,#REF!</definedName>
    <definedName name="Z_179EFDFE_A1B1_11D3_8FA9_0008C7809E09_.wvu.PrintTitles" hidden="1">#REF!,#REF!</definedName>
    <definedName name="Z_179EFDFF_A1B1_11D3_8FA9_0008C7809E09_.wvu.PrintArea" localSheetId="15" hidden="1">#REF!</definedName>
    <definedName name="Z_179EFDFF_A1B1_11D3_8FA9_0008C7809E09_.wvu.PrintArea" localSheetId="16" hidden="1">#REF!</definedName>
    <definedName name="Z_179EFDFF_A1B1_11D3_8FA9_0008C7809E09_.wvu.PrintArea" localSheetId="5" hidden="1">#REF!</definedName>
    <definedName name="Z_179EFDFF_A1B1_11D3_8FA9_0008C7809E09_.wvu.PrintArea" hidden="1">#REF!</definedName>
    <definedName name="Z_179EFDFF_A1B1_11D3_8FA9_0008C7809E09_.wvu.PrintTitles" localSheetId="15" hidden="1">#REF!,#REF!</definedName>
    <definedName name="Z_179EFDFF_A1B1_11D3_8FA9_0008C7809E09_.wvu.PrintTitles" localSheetId="16" hidden="1">#REF!,#REF!</definedName>
    <definedName name="Z_179EFDFF_A1B1_11D3_8FA9_0008C7809E09_.wvu.PrintTitles" localSheetId="5" hidden="1">#REF!,#REF!</definedName>
    <definedName name="Z_179EFDFF_A1B1_11D3_8FA9_0008C7809E09_.wvu.PrintTitles" hidden="1">#REF!,#REF!</definedName>
    <definedName name="Z_179EFE00_A1B1_11D3_8FA9_0008C7809E09_.wvu.PrintArea" localSheetId="15" hidden="1">#REF!</definedName>
    <definedName name="Z_179EFE00_A1B1_11D3_8FA9_0008C7809E09_.wvu.PrintArea" localSheetId="16" hidden="1">#REF!</definedName>
    <definedName name="Z_179EFE00_A1B1_11D3_8FA9_0008C7809E09_.wvu.PrintArea" localSheetId="5" hidden="1">#REF!</definedName>
    <definedName name="Z_179EFE00_A1B1_11D3_8FA9_0008C7809E09_.wvu.PrintArea" hidden="1">#REF!</definedName>
    <definedName name="Z_179EFE00_A1B1_11D3_8FA9_0008C7809E09_.wvu.PrintTitles" localSheetId="15" hidden="1">#REF!,#REF!</definedName>
    <definedName name="Z_179EFE00_A1B1_11D3_8FA9_0008C7809E09_.wvu.PrintTitles" localSheetId="16" hidden="1">#REF!,#REF!</definedName>
    <definedName name="Z_179EFE00_A1B1_11D3_8FA9_0008C7809E09_.wvu.PrintTitles" localSheetId="5" hidden="1">#REF!,#REF!</definedName>
    <definedName name="Z_179EFE00_A1B1_11D3_8FA9_0008C7809E09_.wvu.PrintTitles" hidden="1">#REF!,#REF!</definedName>
    <definedName name="Z_179EFE01_A1B1_11D3_8FA9_0008C7809E09_.wvu.PrintArea" localSheetId="15" hidden="1">#REF!</definedName>
    <definedName name="Z_179EFE01_A1B1_11D3_8FA9_0008C7809E09_.wvu.PrintArea" localSheetId="16" hidden="1">#REF!</definedName>
    <definedName name="Z_179EFE01_A1B1_11D3_8FA9_0008C7809E09_.wvu.PrintArea" localSheetId="5" hidden="1">#REF!</definedName>
    <definedName name="Z_179EFE01_A1B1_11D3_8FA9_0008C7809E09_.wvu.PrintArea" hidden="1">#REF!</definedName>
    <definedName name="Z_179EFE01_A1B1_11D3_8FA9_0008C7809E09_.wvu.PrintTitles" localSheetId="15" hidden="1">#REF!,#REF!</definedName>
    <definedName name="Z_179EFE01_A1B1_11D3_8FA9_0008C7809E09_.wvu.PrintTitles" localSheetId="16" hidden="1">#REF!,#REF!</definedName>
    <definedName name="Z_179EFE01_A1B1_11D3_8FA9_0008C7809E09_.wvu.PrintTitles" localSheetId="5" hidden="1">#REF!,#REF!</definedName>
    <definedName name="Z_179EFE01_A1B1_11D3_8FA9_0008C7809E09_.wvu.PrintTitles" hidden="1">#REF!,#REF!</definedName>
    <definedName name="Z_179EFE02_A1B1_11D3_8FA9_0008C7809E09_.wvu.PrintArea" localSheetId="15" hidden="1">#REF!</definedName>
    <definedName name="Z_179EFE02_A1B1_11D3_8FA9_0008C7809E09_.wvu.PrintArea" localSheetId="16" hidden="1">#REF!</definedName>
    <definedName name="Z_179EFE02_A1B1_11D3_8FA9_0008C7809E09_.wvu.PrintArea" localSheetId="5" hidden="1">#REF!</definedName>
    <definedName name="Z_179EFE02_A1B1_11D3_8FA9_0008C7809E09_.wvu.PrintArea" hidden="1">#REF!</definedName>
    <definedName name="Z_179EFE02_A1B1_11D3_8FA9_0008C7809E09_.wvu.PrintTitles" localSheetId="15" hidden="1">#REF!,#REF!</definedName>
    <definedName name="Z_179EFE02_A1B1_11D3_8FA9_0008C7809E09_.wvu.PrintTitles" localSheetId="16" hidden="1">#REF!,#REF!</definedName>
    <definedName name="Z_179EFE02_A1B1_11D3_8FA9_0008C7809E09_.wvu.PrintTitles" localSheetId="5" hidden="1">#REF!,#REF!</definedName>
    <definedName name="Z_179EFE02_A1B1_11D3_8FA9_0008C7809E09_.wvu.PrintTitles" hidden="1">#REF!,#REF!</definedName>
    <definedName name="Z_179EFE03_A1B1_11D3_8FA9_0008C7809E09_.wvu.PrintArea" localSheetId="15" hidden="1">#REF!</definedName>
    <definedName name="Z_179EFE03_A1B1_11D3_8FA9_0008C7809E09_.wvu.PrintArea" localSheetId="16" hidden="1">#REF!</definedName>
    <definedName name="Z_179EFE03_A1B1_11D3_8FA9_0008C7809E09_.wvu.PrintArea" localSheetId="5" hidden="1">#REF!</definedName>
    <definedName name="Z_179EFE03_A1B1_11D3_8FA9_0008C7809E09_.wvu.PrintArea" hidden="1">#REF!</definedName>
    <definedName name="Z_179EFE03_A1B1_11D3_8FA9_0008C7809E09_.wvu.PrintTitles" localSheetId="15" hidden="1">#REF!,#REF!</definedName>
    <definedName name="Z_179EFE03_A1B1_11D3_8FA9_0008C7809E09_.wvu.PrintTitles" localSheetId="16" hidden="1">#REF!,#REF!</definedName>
    <definedName name="Z_179EFE03_A1B1_11D3_8FA9_0008C7809E09_.wvu.PrintTitles" localSheetId="5" hidden="1">#REF!,#REF!</definedName>
    <definedName name="Z_179EFE03_A1B1_11D3_8FA9_0008C7809E09_.wvu.PrintTitles" hidden="1">#REF!,#REF!</definedName>
    <definedName name="Z_179EFE04_A1B1_11D3_8FA9_0008C7809E09_.wvu.PrintArea" localSheetId="15" hidden="1">#REF!</definedName>
    <definedName name="Z_179EFE04_A1B1_11D3_8FA9_0008C7809E09_.wvu.PrintArea" localSheetId="16" hidden="1">#REF!</definedName>
    <definedName name="Z_179EFE04_A1B1_11D3_8FA9_0008C7809E09_.wvu.PrintArea" localSheetId="5" hidden="1">#REF!</definedName>
    <definedName name="Z_179EFE04_A1B1_11D3_8FA9_0008C7809E09_.wvu.PrintArea" hidden="1">#REF!</definedName>
    <definedName name="Z_179EFE04_A1B1_11D3_8FA9_0008C7809E09_.wvu.PrintTitles" localSheetId="15" hidden="1">#REF!,#REF!</definedName>
    <definedName name="Z_179EFE04_A1B1_11D3_8FA9_0008C7809E09_.wvu.PrintTitles" localSheetId="16" hidden="1">#REF!,#REF!</definedName>
    <definedName name="Z_179EFE04_A1B1_11D3_8FA9_0008C7809E09_.wvu.PrintTitles" localSheetId="5" hidden="1">#REF!,#REF!</definedName>
    <definedName name="Z_179EFE04_A1B1_11D3_8FA9_0008C7809E09_.wvu.PrintTitles" hidden="1">#REF!,#REF!</definedName>
    <definedName name="Z_179EFE05_A1B1_11D3_8FA9_0008C7809E09_.wvu.PrintArea" localSheetId="15" hidden="1">#REF!</definedName>
    <definedName name="Z_179EFE05_A1B1_11D3_8FA9_0008C7809E09_.wvu.PrintArea" localSheetId="16" hidden="1">#REF!</definedName>
    <definedName name="Z_179EFE05_A1B1_11D3_8FA9_0008C7809E09_.wvu.PrintArea" localSheetId="5" hidden="1">#REF!</definedName>
    <definedName name="Z_179EFE05_A1B1_11D3_8FA9_0008C7809E09_.wvu.PrintArea" hidden="1">#REF!</definedName>
    <definedName name="Z_179EFE05_A1B1_11D3_8FA9_0008C7809E09_.wvu.PrintTitles" localSheetId="15" hidden="1">#REF!,#REF!</definedName>
    <definedName name="Z_179EFE05_A1B1_11D3_8FA9_0008C7809E09_.wvu.PrintTitles" localSheetId="16" hidden="1">#REF!,#REF!</definedName>
    <definedName name="Z_179EFE05_A1B1_11D3_8FA9_0008C7809E09_.wvu.PrintTitles" localSheetId="5" hidden="1">#REF!,#REF!</definedName>
    <definedName name="Z_179EFE05_A1B1_11D3_8FA9_0008C7809E09_.wvu.PrintTitles" hidden="1">#REF!,#REF!</definedName>
    <definedName name="Z_179EFE06_A1B1_11D3_8FA9_0008C7809E09_.wvu.PrintArea" localSheetId="15" hidden="1">#REF!</definedName>
    <definedName name="Z_179EFE06_A1B1_11D3_8FA9_0008C7809E09_.wvu.PrintArea" localSheetId="16" hidden="1">#REF!</definedName>
    <definedName name="Z_179EFE06_A1B1_11D3_8FA9_0008C7809E09_.wvu.PrintArea" localSheetId="5" hidden="1">#REF!</definedName>
    <definedName name="Z_179EFE06_A1B1_11D3_8FA9_0008C7809E09_.wvu.PrintArea" hidden="1">#REF!</definedName>
    <definedName name="Z_179EFE06_A1B1_11D3_8FA9_0008C7809E09_.wvu.PrintTitles" localSheetId="15" hidden="1">#REF!,#REF!</definedName>
    <definedName name="Z_179EFE06_A1B1_11D3_8FA9_0008C7809E09_.wvu.PrintTitles" localSheetId="16" hidden="1">#REF!,#REF!</definedName>
    <definedName name="Z_179EFE06_A1B1_11D3_8FA9_0008C7809E09_.wvu.PrintTitles" localSheetId="5" hidden="1">#REF!,#REF!</definedName>
    <definedName name="Z_179EFE06_A1B1_11D3_8FA9_0008C7809E09_.wvu.PrintTitles" hidden="1">#REF!,#REF!</definedName>
    <definedName name="Z_179EFE07_A1B1_11D3_8FA9_0008C7809E09_.wvu.PrintArea" localSheetId="15" hidden="1">#REF!</definedName>
    <definedName name="Z_179EFE07_A1B1_11D3_8FA9_0008C7809E09_.wvu.PrintArea" localSheetId="16" hidden="1">#REF!</definedName>
    <definedName name="Z_179EFE07_A1B1_11D3_8FA9_0008C7809E09_.wvu.PrintArea" localSheetId="5" hidden="1">#REF!</definedName>
    <definedName name="Z_179EFE07_A1B1_11D3_8FA9_0008C7809E09_.wvu.PrintArea" hidden="1">#REF!</definedName>
    <definedName name="Z_179EFE07_A1B1_11D3_8FA9_0008C7809E09_.wvu.PrintTitles" localSheetId="15" hidden="1">#REF!,#REF!</definedName>
    <definedName name="Z_179EFE07_A1B1_11D3_8FA9_0008C7809E09_.wvu.PrintTitles" localSheetId="16" hidden="1">#REF!,#REF!</definedName>
    <definedName name="Z_179EFE07_A1B1_11D3_8FA9_0008C7809E09_.wvu.PrintTitles" localSheetId="5" hidden="1">#REF!,#REF!</definedName>
    <definedName name="Z_179EFE07_A1B1_11D3_8FA9_0008C7809E09_.wvu.PrintTitles" hidden="1">#REF!,#REF!</definedName>
    <definedName name="Z_179EFE08_A1B1_11D3_8FA9_0008C7809E09_.wvu.PrintArea" localSheetId="15" hidden="1">#REF!</definedName>
    <definedName name="Z_179EFE08_A1B1_11D3_8FA9_0008C7809E09_.wvu.PrintArea" localSheetId="16" hidden="1">#REF!</definedName>
    <definedName name="Z_179EFE08_A1B1_11D3_8FA9_0008C7809E09_.wvu.PrintArea" localSheetId="5" hidden="1">#REF!</definedName>
    <definedName name="Z_179EFE08_A1B1_11D3_8FA9_0008C7809E09_.wvu.PrintArea" hidden="1">#REF!</definedName>
    <definedName name="Z_179EFE08_A1B1_11D3_8FA9_0008C7809E09_.wvu.PrintTitles" localSheetId="15" hidden="1">#REF!,#REF!</definedName>
    <definedName name="Z_179EFE08_A1B1_11D3_8FA9_0008C7809E09_.wvu.PrintTitles" localSheetId="16" hidden="1">#REF!,#REF!</definedName>
    <definedName name="Z_179EFE08_A1B1_11D3_8FA9_0008C7809E09_.wvu.PrintTitles" localSheetId="5" hidden="1">#REF!,#REF!</definedName>
    <definedName name="Z_179EFE08_A1B1_11D3_8FA9_0008C7809E09_.wvu.PrintTitles" hidden="1">#REF!,#REF!</definedName>
    <definedName name="Z_179EFE09_A1B1_11D3_8FA9_0008C7809E09_.wvu.PrintArea" localSheetId="15" hidden="1">#REF!</definedName>
    <definedName name="Z_179EFE09_A1B1_11D3_8FA9_0008C7809E09_.wvu.PrintArea" localSheetId="16" hidden="1">#REF!</definedName>
    <definedName name="Z_179EFE09_A1B1_11D3_8FA9_0008C7809E09_.wvu.PrintArea" localSheetId="5" hidden="1">#REF!</definedName>
    <definedName name="Z_179EFE09_A1B1_11D3_8FA9_0008C7809E09_.wvu.PrintArea" hidden="1">#REF!</definedName>
    <definedName name="Z_179EFE09_A1B1_11D3_8FA9_0008C7809E09_.wvu.PrintTitles" localSheetId="15" hidden="1">#REF!,#REF!</definedName>
    <definedName name="Z_179EFE09_A1B1_11D3_8FA9_0008C7809E09_.wvu.PrintTitles" localSheetId="16" hidden="1">#REF!,#REF!</definedName>
    <definedName name="Z_179EFE09_A1B1_11D3_8FA9_0008C7809E09_.wvu.PrintTitles" localSheetId="5" hidden="1">#REF!,#REF!</definedName>
    <definedName name="Z_179EFE09_A1B1_11D3_8FA9_0008C7809E09_.wvu.PrintTitles" hidden="1">#REF!,#REF!</definedName>
    <definedName name="Z_179EFE0A_A1B1_11D3_8FA9_0008C7809E09_.wvu.PrintArea" localSheetId="15" hidden="1">#REF!</definedName>
    <definedName name="Z_179EFE0A_A1B1_11D3_8FA9_0008C7809E09_.wvu.PrintArea" localSheetId="16" hidden="1">#REF!</definedName>
    <definedName name="Z_179EFE0A_A1B1_11D3_8FA9_0008C7809E09_.wvu.PrintArea" localSheetId="5" hidden="1">#REF!</definedName>
    <definedName name="Z_179EFE0A_A1B1_11D3_8FA9_0008C7809E09_.wvu.PrintArea" hidden="1">#REF!</definedName>
    <definedName name="Z_179EFE0A_A1B1_11D3_8FA9_0008C7809E09_.wvu.PrintTitles" localSheetId="15" hidden="1">#REF!,#REF!</definedName>
    <definedName name="Z_179EFE0A_A1B1_11D3_8FA9_0008C7809E09_.wvu.PrintTitles" localSheetId="16" hidden="1">#REF!,#REF!</definedName>
    <definedName name="Z_179EFE0A_A1B1_11D3_8FA9_0008C7809E09_.wvu.PrintTitles" localSheetId="5" hidden="1">#REF!,#REF!</definedName>
    <definedName name="Z_179EFE0A_A1B1_11D3_8FA9_0008C7809E09_.wvu.PrintTitles" hidden="1">#REF!,#REF!</definedName>
    <definedName name="Z_179EFE0B_A1B1_11D3_8FA9_0008C7809E09_.wvu.PrintArea" localSheetId="15" hidden="1">#REF!</definedName>
    <definedName name="Z_179EFE0B_A1B1_11D3_8FA9_0008C7809E09_.wvu.PrintArea" localSheetId="16" hidden="1">#REF!</definedName>
    <definedName name="Z_179EFE0B_A1B1_11D3_8FA9_0008C7809E09_.wvu.PrintArea" localSheetId="5" hidden="1">#REF!</definedName>
    <definedName name="Z_179EFE0B_A1B1_11D3_8FA9_0008C7809E09_.wvu.PrintArea" hidden="1">#REF!</definedName>
    <definedName name="Z_179EFE0B_A1B1_11D3_8FA9_0008C7809E09_.wvu.PrintTitles" localSheetId="15" hidden="1">#REF!,#REF!</definedName>
    <definedName name="Z_179EFE0B_A1B1_11D3_8FA9_0008C7809E09_.wvu.PrintTitles" localSheetId="16" hidden="1">#REF!,#REF!</definedName>
    <definedName name="Z_179EFE0B_A1B1_11D3_8FA9_0008C7809E09_.wvu.PrintTitles" localSheetId="5" hidden="1">#REF!,#REF!</definedName>
    <definedName name="Z_179EFE0B_A1B1_11D3_8FA9_0008C7809E09_.wvu.PrintTitles" hidden="1">#REF!,#REF!</definedName>
    <definedName name="Z_179EFE0C_A1B1_11D3_8FA9_0008C7809E09_.wvu.PrintArea" localSheetId="15" hidden="1">#REF!</definedName>
    <definedName name="Z_179EFE0C_A1B1_11D3_8FA9_0008C7809E09_.wvu.PrintArea" localSheetId="16" hidden="1">#REF!</definedName>
    <definedName name="Z_179EFE0C_A1B1_11D3_8FA9_0008C7809E09_.wvu.PrintArea" localSheetId="5" hidden="1">#REF!</definedName>
    <definedName name="Z_179EFE0C_A1B1_11D3_8FA9_0008C7809E09_.wvu.PrintArea" hidden="1">#REF!</definedName>
    <definedName name="Z_179EFE0C_A1B1_11D3_8FA9_0008C7809E09_.wvu.PrintTitles" localSheetId="15" hidden="1">#REF!,#REF!</definedName>
    <definedName name="Z_179EFE0C_A1B1_11D3_8FA9_0008C7809E09_.wvu.PrintTitles" localSheetId="16" hidden="1">#REF!,#REF!</definedName>
    <definedName name="Z_179EFE0C_A1B1_11D3_8FA9_0008C7809E09_.wvu.PrintTitles" localSheetId="5" hidden="1">#REF!,#REF!</definedName>
    <definedName name="Z_179EFE0C_A1B1_11D3_8FA9_0008C7809E09_.wvu.PrintTitles" hidden="1">#REF!,#REF!</definedName>
    <definedName name="Z_179EFE0D_A1B1_11D3_8FA9_0008C7809E09_.wvu.PrintArea" localSheetId="15" hidden="1">#REF!</definedName>
    <definedName name="Z_179EFE0D_A1B1_11D3_8FA9_0008C7809E09_.wvu.PrintArea" localSheetId="16" hidden="1">#REF!</definedName>
    <definedName name="Z_179EFE0D_A1B1_11D3_8FA9_0008C7809E09_.wvu.PrintArea" localSheetId="5" hidden="1">#REF!</definedName>
    <definedName name="Z_179EFE0D_A1B1_11D3_8FA9_0008C7809E09_.wvu.PrintArea" hidden="1">#REF!</definedName>
    <definedName name="Z_179EFE0D_A1B1_11D3_8FA9_0008C7809E09_.wvu.PrintTitles" localSheetId="15" hidden="1">#REF!,#REF!</definedName>
    <definedName name="Z_179EFE0D_A1B1_11D3_8FA9_0008C7809E09_.wvu.PrintTitles" localSheetId="16" hidden="1">#REF!,#REF!</definedName>
    <definedName name="Z_179EFE0D_A1B1_11D3_8FA9_0008C7809E09_.wvu.PrintTitles" localSheetId="5" hidden="1">#REF!,#REF!</definedName>
    <definedName name="Z_179EFE0D_A1B1_11D3_8FA9_0008C7809E09_.wvu.PrintTitles" hidden="1">#REF!,#REF!</definedName>
    <definedName name="Z_179EFE0E_A1B1_11D3_8FA9_0008C7809E09_.wvu.PrintArea" localSheetId="15" hidden="1">#REF!</definedName>
    <definedName name="Z_179EFE0E_A1B1_11D3_8FA9_0008C7809E09_.wvu.PrintArea" localSheetId="16" hidden="1">#REF!</definedName>
    <definedName name="Z_179EFE0E_A1B1_11D3_8FA9_0008C7809E09_.wvu.PrintArea" localSheetId="5" hidden="1">#REF!</definedName>
    <definedName name="Z_179EFE0E_A1B1_11D3_8FA9_0008C7809E09_.wvu.PrintArea" hidden="1">#REF!</definedName>
    <definedName name="Z_179EFE0E_A1B1_11D3_8FA9_0008C7809E09_.wvu.PrintTitles" localSheetId="15" hidden="1">#REF!,#REF!</definedName>
    <definedName name="Z_179EFE0E_A1B1_11D3_8FA9_0008C7809E09_.wvu.PrintTitles" localSheetId="16" hidden="1">#REF!,#REF!</definedName>
    <definedName name="Z_179EFE0E_A1B1_11D3_8FA9_0008C7809E09_.wvu.PrintTitles" localSheetId="5" hidden="1">#REF!,#REF!</definedName>
    <definedName name="Z_179EFE0E_A1B1_11D3_8FA9_0008C7809E09_.wvu.PrintTitles" hidden="1">#REF!,#REF!</definedName>
    <definedName name="Z_179EFE0F_A1B1_11D3_8FA9_0008C7809E09_.wvu.PrintArea" localSheetId="15" hidden="1">#REF!</definedName>
    <definedName name="Z_179EFE0F_A1B1_11D3_8FA9_0008C7809E09_.wvu.PrintArea" localSheetId="16" hidden="1">#REF!</definedName>
    <definedName name="Z_179EFE0F_A1B1_11D3_8FA9_0008C7809E09_.wvu.PrintArea" localSheetId="5" hidden="1">#REF!</definedName>
    <definedName name="Z_179EFE0F_A1B1_11D3_8FA9_0008C7809E09_.wvu.PrintArea" hidden="1">#REF!</definedName>
    <definedName name="Z_179EFE0F_A1B1_11D3_8FA9_0008C7809E09_.wvu.PrintTitles" localSheetId="15" hidden="1">#REF!,#REF!</definedName>
    <definedName name="Z_179EFE0F_A1B1_11D3_8FA9_0008C7809E09_.wvu.PrintTitles" localSheetId="16" hidden="1">#REF!,#REF!</definedName>
    <definedName name="Z_179EFE0F_A1B1_11D3_8FA9_0008C7809E09_.wvu.PrintTitles" localSheetId="5" hidden="1">#REF!,#REF!</definedName>
    <definedName name="Z_179EFE0F_A1B1_11D3_8FA9_0008C7809E09_.wvu.PrintTitles" hidden="1">#REF!,#REF!</definedName>
    <definedName name="Z_179EFE10_A1B1_11D3_8FA9_0008C7809E09_.wvu.PrintArea" localSheetId="15" hidden="1">#REF!</definedName>
    <definedName name="Z_179EFE10_A1B1_11D3_8FA9_0008C7809E09_.wvu.PrintArea" localSheetId="16" hidden="1">#REF!</definedName>
    <definedName name="Z_179EFE10_A1B1_11D3_8FA9_0008C7809E09_.wvu.PrintArea" localSheetId="5" hidden="1">#REF!</definedName>
    <definedName name="Z_179EFE10_A1B1_11D3_8FA9_0008C7809E09_.wvu.PrintArea" hidden="1">#REF!</definedName>
    <definedName name="Z_179EFE10_A1B1_11D3_8FA9_0008C7809E09_.wvu.PrintTitles" localSheetId="15" hidden="1">#REF!,#REF!</definedName>
    <definedName name="Z_179EFE10_A1B1_11D3_8FA9_0008C7809E09_.wvu.PrintTitles" localSheetId="16" hidden="1">#REF!,#REF!</definedName>
    <definedName name="Z_179EFE10_A1B1_11D3_8FA9_0008C7809E09_.wvu.PrintTitles" localSheetId="5" hidden="1">#REF!,#REF!</definedName>
    <definedName name="Z_179EFE10_A1B1_11D3_8FA9_0008C7809E09_.wvu.PrintTitles" hidden="1">#REF!,#REF!</definedName>
    <definedName name="Z_179EFE11_A1B1_11D3_8FA9_0008C7809E09_.wvu.PrintArea" localSheetId="15" hidden="1">#REF!</definedName>
    <definedName name="Z_179EFE11_A1B1_11D3_8FA9_0008C7809E09_.wvu.PrintArea" localSheetId="16" hidden="1">#REF!</definedName>
    <definedName name="Z_179EFE11_A1B1_11D3_8FA9_0008C7809E09_.wvu.PrintArea" localSheetId="5" hidden="1">#REF!</definedName>
    <definedName name="Z_179EFE11_A1B1_11D3_8FA9_0008C7809E09_.wvu.PrintArea" hidden="1">#REF!</definedName>
    <definedName name="Z_179EFE11_A1B1_11D3_8FA9_0008C7809E09_.wvu.PrintTitles" localSheetId="15" hidden="1">#REF!,#REF!</definedName>
    <definedName name="Z_179EFE11_A1B1_11D3_8FA9_0008C7809E09_.wvu.PrintTitles" localSheetId="16" hidden="1">#REF!,#REF!</definedName>
    <definedName name="Z_179EFE11_A1B1_11D3_8FA9_0008C7809E09_.wvu.PrintTitles" localSheetId="5" hidden="1">#REF!,#REF!</definedName>
    <definedName name="Z_179EFE11_A1B1_11D3_8FA9_0008C7809E09_.wvu.PrintTitles" hidden="1">#REF!,#REF!</definedName>
    <definedName name="Z_179EFE12_A1B1_11D3_8FA9_0008C7809E09_.wvu.PrintArea" localSheetId="15" hidden="1">#REF!</definedName>
    <definedName name="Z_179EFE12_A1B1_11D3_8FA9_0008C7809E09_.wvu.PrintArea" localSheetId="16" hidden="1">#REF!</definedName>
    <definedName name="Z_179EFE12_A1B1_11D3_8FA9_0008C7809E09_.wvu.PrintArea" localSheetId="5" hidden="1">#REF!</definedName>
    <definedName name="Z_179EFE12_A1B1_11D3_8FA9_0008C7809E09_.wvu.PrintArea" hidden="1">#REF!</definedName>
    <definedName name="Z_179EFE12_A1B1_11D3_8FA9_0008C7809E09_.wvu.PrintTitles" localSheetId="15" hidden="1">#REF!,#REF!</definedName>
    <definedName name="Z_179EFE12_A1B1_11D3_8FA9_0008C7809E09_.wvu.PrintTitles" localSheetId="16" hidden="1">#REF!,#REF!</definedName>
    <definedName name="Z_179EFE12_A1B1_11D3_8FA9_0008C7809E09_.wvu.PrintTitles" localSheetId="5" hidden="1">#REF!,#REF!</definedName>
    <definedName name="Z_179EFE12_A1B1_11D3_8FA9_0008C7809E09_.wvu.PrintTitles" hidden="1">#REF!,#REF!</definedName>
    <definedName name="Z_179EFE13_A1B1_11D3_8FA9_0008C7809E09_.wvu.PrintArea" localSheetId="15" hidden="1">#REF!</definedName>
    <definedName name="Z_179EFE13_A1B1_11D3_8FA9_0008C7809E09_.wvu.PrintArea" localSheetId="16" hidden="1">#REF!</definedName>
    <definedName name="Z_179EFE13_A1B1_11D3_8FA9_0008C7809E09_.wvu.PrintArea" localSheetId="5" hidden="1">#REF!</definedName>
    <definedName name="Z_179EFE13_A1B1_11D3_8FA9_0008C7809E09_.wvu.PrintArea" hidden="1">#REF!</definedName>
    <definedName name="Z_179EFE13_A1B1_11D3_8FA9_0008C7809E09_.wvu.PrintTitles" localSheetId="15" hidden="1">#REF!,#REF!</definedName>
    <definedName name="Z_179EFE13_A1B1_11D3_8FA9_0008C7809E09_.wvu.PrintTitles" localSheetId="16" hidden="1">#REF!,#REF!</definedName>
    <definedName name="Z_179EFE13_A1B1_11D3_8FA9_0008C7809E09_.wvu.PrintTitles" localSheetId="5" hidden="1">#REF!,#REF!</definedName>
    <definedName name="Z_179EFE13_A1B1_11D3_8FA9_0008C7809E09_.wvu.PrintTitles" hidden="1">#REF!,#REF!</definedName>
    <definedName name="Z_179EFE14_A1B1_11D3_8FA9_0008C7809E09_.wvu.PrintArea" localSheetId="15" hidden="1">#REF!</definedName>
    <definedName name="Z_179EFE14_A1B1_11D3_8FA9_0008C7809E09_.wvu.PrintArea" localSheetId="16" hidden="1">#REF!</definedName>
    <definedName name="Z_179EFE14_A1B1_11D3_8FA9_0008C7809E09_.wvu.PrintArea" localSheetId="5" hidden="1">#REF!</definedName>
    <definedName name="Z_179EFE14_A1B1_11D3_8FA9_0008C7809E09_.wvu.PrintArea" hidden="1">#REF!</definedName>
    <definedName name="Z_179EFE14_A1B1_11D3_8FA9_0008C7809E09_.wvu.PrintTitles" localSheetId="15" hidden="1">#REF!,#REF!</definedName>
    <definedName name="Z_179EFE14_A1B1_11D3_8FA9_0008C7809E09_.wvu.PrintTitles" localSheetId="16" hidden="1">#REF!,#REF!</definedName>
    <definedName name="Z_179EFE14_A1B1_11D3_8FA9_0008C7809E09_.wvu.PrintTitles" localSheetId="5" hidden="1">#REF!,#REF!</definedName>
    <definedName name="Z_179EFE14_A1B1_11D3_8FA9_0008C7809E09_.wvu.PrintTitles" hidden="1">#REF!,#REF!</definedName>
    <definedName name="Z_179EFE15_A1B1_11D3_8FA9_0008C7809E09_.wvu.PrintArea" localSheetId="15" hidden="1">#REF!</definedName>
    <definedName name="Z_179EFE15_A1B1_11D3_8FA9_0008C7809E09_.wvu.PrintArea" localSheetId="16" hidden="1">#REF!</definedName>
    <definedName name="Z_179EFE15_A1B1_11D3_8FA9_0008C7809E09_.wvu.PrintArea" localSheetId="5" hidden="1">#REF!</definedName>
    <definedName name="Z_179EFE15_A1B1_11D3_8FA9_0008C7809E09_.wvu.PrintArea" hidden="1">#REF!</definedName>
    <definedName name="Z_179EFE15_A1B1_11D3_8FA9_0008C7809E09_.wvu.PrintTitles" localSheetId="15" hidden="1">#REF!,#REF!</definedName>
    <definedName name="Z_179EFE15_A1B1_11D3_8FA9_0008C7809E09_.wvu.PrintTitles" localSheetId="16" hidden="1">#REF!,#REF!</definedName>
    <definedName name="Z_179EFE15_A1B1_11D3_8FA9_0008C7809E09_.wvu.PrintTitles" localSheetId="5" hidden="1">#REF!,#REF!</definedName>
    <definedName name="Z_179EFE15_A1B1_11D3_8FA9_0008C7809E09_.wvu.PrintTitles" hidden="1">#REF!,#REF!</definedName>
    <definedName name="Z_179EFE16_A1B1_11D3_8FA9_0008C7809E09_.wvu.PrintArea" localSheetId="15" hidden="1">#REF!</definedName>
    <definedName name="Z_179EFE16_A1B1_11D3_8FA9_0008C7809E09_.wvu.PrintArea" localSheetId="16" hidden="1">#REF!</definedName>
    <definedName name="Z_179EFE16_A1B1_11D3_8FA9_0008C7809E09_.wvu.PrintArea" localSheetId="5" hidden="1">#REF!</definedName>
    <definedName name="Z_179EFE16_A1B1_11D3_8FA9_0008C7809E09_.wvu.PrintArea" hidden="1">#REF!</definedName>
    <definedName name="Z_179EFE16_A1B1_11D3_8FA9_0008C7809E09_.wvu.PrintTitles" localSheetId="15" hidden="1">#REF!,#REF!</definedName>
    <definedName name="Z_179EFE16_A1B1_11D3_8FA9_0008C7809E09_.wvu.PrintTitles" localSheetId="16" hidden="1">#REF!,#REF!</definedName>
    <definedName name="Z_179EFE16_A1B1_11D3_8FA9_0008C7809E09_.wvu.PrintTitles" localSheetId="5" hidden="1">#REF!,#REF!</definedName>
    <definedName name="Z_179EFE16_A1B1_11D3_8FA9_0008C7809E09_.wvu.PrintTitles" hidden="1">#REF!,#REF!</definedName>
    <definedName name="Z_179EFE17_A1B1_11D3_8FA9_0008C7809E09_.wvu.PrintArea" localSheetId="15" hidden="1">#REF!</definedName>
    <definedName name="Z_179EFE17_A1B1_11D3_8FA9_0008C7809E09_.wvu.PrintArea" localSheetId="16" hidden="1">#REF!</definedName>
    <definedName name="Z_179EFE17_A1B1_11D3_8FA9_0008C7809E09_.wvu.PrintArea" localSheetId="5" hidden="1">#REF!</definedName>
    <definedName name="Z_179EFE17_A1B1_11D3_8FA9_0008C7809E09_.wvu.PrintArea" hidden="1">#REF!</definedName>
    <definedName name="Z_179EFE17_A1B1_11D3_8FA9_0008C7809E09_.wvu.PrintTitles" localSheetId="15" hidden="1">#REF!,#REF!</definedName>
    <definedName name="Z_179EFE17_A1B1_11D3_8FA9_0008C7809E09_.wvu.PrintTitles" localSheetId="16" hidden="1">#REF!,#REF!</definedName>
    <definedName name="Z_179EFE17_A1B1_11D3_8FA9_0008C7809E09_.wvu.PrintTitles" localSheetId="5" hidden="1">#REF!,#REF!</definedName>
    <definedName name="Z_179EFE17_A1B1_11D3_8FA9_0008C7809E09_.wvu.PrintTitles" hidden="1">#REF!,#REF!</definedName>
    <definedName name="Z_179EFE18_A1B1_11D3_8FA9_0008C7809E09_.wvu.PrintArea" localSheetId="15" hidden="1">#REF!</definedName>
    <definedName name="Z_179EFE18_A1B1_11D3_8FA9_0008C7809E09_.wvu.PrintArea" localSheetId="16" hidden="1">#REF!</definedName>
    <definedName name="Z_179EFE18_A1B1_11D3_8FA9_0008C7809E09_.wvu.PrintArea" localSheetId="5" hidden="1">#REF!</definedName>
    <definedName name="Z_179EFE18_A1B1_11D3_8FA9_0008C7809E09_.wvu.PrintArea" hidden="1">#REF!</definedName>
    <definedName name="Z_179EFE18_A1B1_11D3_8FA9_0008C7809E09_.wvu.PrintTitles" localSheetId="15" hidden="1">#REF!,#REF!</definedName>
    <definedName name="Z_179EFE18_A1B1_11D3_8FA9_0008C7809E09_.wvu.PrintTitles" localSheetId="16" hidden="1">#REF!,#REF!</definedName>
    <definedName name="Z_179EFE18_A1B1_11D3_8FA9_0008C7809E09_.wvu.PrintTitles" localSheetId="5" hidden="1">#REF!,#REF!</definedName>
    <definedName name="Z_179EFE18_A1B1_11D3_8FA9_0008C7809E09_.wvu.PrintTitles" hidden="1">#REF!,#REF!</definedName>
    <definedName name="Z_179EFE19_A1B1_11D3_8FA9_0008C7809E09_.wvu.PrintArea" localSheetId="15" hidden="1">#REF!</definedName>
    <definedName name="Z_179EFE19_A1B1_11D3_8FA9_0008C7809E09_.wvu.PrintArea" localSheetId="16" hidden="1">#REF!</definedName>
    <definedName name="Z_179EFE19_A1B1_11D3_8FA9_0008C7809E09_.wvu.PrintArea" localSheetId="5" hidden="1">#REF!</definedName>
    <definedName name="Z_179EFE19_A1B1_11D3_8FA9_0008C7809E09_.wvu.PrintArea" hidden="1">#REF!</definedName>
    <definedName name="Z_179EFE19_A1B1_11D3_8FA9_0008C7809E09_.wvu.PrintTitles" localSheetId="15" hidden="1">#REF!,#REF!</definedName>
    <definedName name="Z_179EFE19_A1B1_11D3_8FA9_0008C7809E09_.wvu.PrintTitles" localSheetId="16" hidden="1">#REF!,#REF!</definedName>
    <definedName name="Z_179EFE19_A1B1_11D3_8FA9_0008C7809E09_.wvu.PrintTitles" localSheetId="5" hidden="1">#REF!,#REF!</definedName>
    <definedName name="Z_179EFE19_A1B1_11D3_8FA9_0008C7809E09_.wvu.PrintTitles" hidden="1">#REF!,#REF!</definedName>
    <definedName name="Z_179EFE1A_A1B1_11D3_8FA9_0008C7809E09_.wvu.PrintArea" localSheetId="15" hidden="1">#REF!</definedName>
    <definedName name="Z_179EFE1A_A1B1_11D3_8FA9_0008C7809E09_.wvu.PrintArea" localSheetId="16" hidden="1">#REF!</definedName>
    <definedName name="Z_179EFE1A_A1B1_11D3_8FA9_0008C7809E09_.wvu.PrintArea" localSheetId="5" hidden="1">#REF!</definedName>
    <definedName name="Z_179EFE1A_A1B1_11D3_8FA9_0008C7809E09_.wvu.PrintArea" hidden="1">#REF!</definedName>
    <definedName name="Z_179EFE1A_A1B1_11D3_8FA9_0008C7809E09_.wvu.PrintTitles" localSheetId="15" hidden="1">#REF!,#REF!</definedName>
    <definedName name="Z_179EFE1A_A1B1_11D3_8FA9_0008C7809E09_.wvu.PrintTitles" localSheetId="16" hidden="1">#REF!,#REF!</definedName>
    <definedName name="Z_179EFE1A_A1B1_11D3_8FA9_0008C7809E09_.wvu.PrintTitles" localSheetId="5" hidden="1">#REF!,#REF!</definedName>
    <definedName name="Z_179EFE1A_A1B1_11D3_8FA9_0008C7809E09_.wvu.PrintTitles" hidden="1">#REF!,#REF!</definedName>
    <definedName name="Z_179EFE1B_A1B1_11D3_8FA9_0008C7809E09_.wvu.PrintArea" localSheetId="15" hidden="1">#REF!</definedName>
    <definedName name="Z_179EFE1B_A1B1_11D3_8FA9_0008C7809E09_.wvu.PrintArea" localSheetId="16" hidden="1">#REF!</definedName>
    <definedName name="Z_179EFE1B_A1B1_11D3_8FA9_0008C7809E09_.wvu.PrintArea" localSheetId="5" hidden="1">#REF!</definedName>
    <definedName name="Z_179EFE1B_A1B1_11D3_8FA9_0008C7809E09_.wvu.PrintArea" hidden="1">#REF!</definedName>
    <definedName name="Z_179EFE1B_A1B1_11D3_8FA9_0008C7809E09_.wvu.PrintTitles" localSheetId="15" hidden="1">#REF!,#REF!</definedName>
    <definedName name="Z_179EFE1B_A1B1_11D3_8FA9_0008C7809E09_.wvu.PrintTitles" localSheetId="16" hidden="1">#REF!,#REF!</definedName>
    <definedName name="Z_179EFE1B_A1B1_11D3_8FA9_0008C7809E09_.wvu.PrintTitles" localSheetId="5" hidden="1">#REF!,#REF!</definedName>
    <definedName name="Z_179EFE1B_A1B1_11D3_8FA9_0008C7809E09_.wvu.PrintTitles" hidden="1">#REF!,#REF!</definedName>
    <definedName name="Z_179EFE1C_A1B1_11D3_8FA9_0008C7809E09_.wvu.PrintArea" localSheetId="15" hidden="1">#REF!</definedName>
    <definedName name="Z_179EFE1C_A1B1_11D3_8FA9_0008C7809E09_.wvu.PrintArea" localSheetId="16" hidden="1">#REF!</definedName>
    <definedName name="Z_179EFE1C_A1B1_11D3_8FA9_0008C7809E09_.wvu.PrintArea" localSheetId="5" hidden="1">#REF!</definedName>
    <definedName name="Z_179EFE1C_A1B1_11D3_8FA9_0008C7809E09_.wvu.PrintArea" hidden="1">#REF!</definedName>
    <definedName name="Z_179EFE1C_A1B1_11D3_8FA9_0008C7809E09_.wvu.PrintTitles" localSheetId="15" hidden="1">#REF!,#REF!</definedName>
    <definedName name="Z_179EFE1C_A1B1_11D3_8FA9_0008C7809E09_.wvu.PrintTitles" localSheetId="16" hidden="1">#REF!,#REF!</definedName>
    <definedName name="Z_179EFE1C_A1B1_11D3_8FA9_0008C7809E09_.wvu.PrintTitles" localSheetId="5" hidden="1">#REF!,#REF!</definedName>
    <definedName name="Z_179EFE1C_A1B1_11D3_8FA9_0008C7809E09_.wvu.PrintTitles" hidden="1">#REF!,#REF!</definedName>
    <definedName name="Z_179EFE1D_A1B1_11D3_8FA9_0008C7809E09_.wvu.PrintArea" localSheetId="15" hidden="1">#REF!</definedName>
    <definedName name="Z_179EFE1D_A1B1_11D3_8FA9_0008C7809E09_.wvu.PrintArea" localSheetId="16" hidden="1">#REF!</definedName>
    <definedName name="Z_179EFE1D_A1B1_11D3_8FA9_0008C7809E09_.wvu.PrintArea" localSheetId="5" hidden="1">#REF!</definedName>
    <definedName name="Z_179EFE1D_A1B1_11D3_8FA9_0008C7809E09_.wvu.PrintArea" hidden="1">#REF!</definedName>
    <definedName name="Z_179EFE1D_A1B1_11D3_8FA9_0008C7809E09_.wvu.PrintTitles" localSheetId="15" hidden="1">#REF!,#REF!</definedName>
    <definedName name="Z_179EFE1D_A1B1_11D3_8FA9_0008C7809E09_.wvu.PrintTitles" localSheetId="16" hidden="1">#REF!,#REF!</definedName>
    <definedName name="Z_179EFE1D_A1B1_11D3_8FA9_0008C7809E09_.wvu.PrintTitles" localSheetId="5" hidden="1">#REF!,#REF!</definedName>
    <definedName name="Z_179EFE1D_A1B1_11D3_8FA9_0008C7809E09_.wvu.PrintTitles" hidden="1">#REF!,#REF!</definedName>
    <definedName name="Z_179EFE1E_A1B1_11D3_8FA9_0008C7809E09_.wvu.PrintArea" localSheetId="15" hidden="1">#REF!</definedName>
    <definedName name="Z_179EFE1E_A1B1_11D3_8FA9_0008C7809E09_.wvu.PrintArea" localSheetId="16" hidden="1">#REF!</definedName>
    <definedName name="Z_179EFE1E_A1B1_11D3_8FA9_0008C7809E09_.wvu.PrintArea" localSheetId="5" hidden="1">#REF!</definedName>
    <definedName name="Z_179EFE1E_A1B1_11D3_8FA9_0008C7809E09_.wvu.PrintArea" hidden="1">#REF!</definedName>
    <definedName name="Z_179EFE1E_A1B1_11D3_8FA9_0008C7809E09_.wvu.PrintTitles" localSheetId="15" hidden="1">#REF!,#REF!</definedName>
    <definedName name="Z_179EFE1E_A1B1_11D3_8FA9_0008C7809E09_.wvu.PrintTitles" localSheetId="16" hidden="1">#REF!,#REF!</definedName>
    <definedName name="Z_179EFE1E_A1B1_11D3_8FA9_0008C7809E09_.wvu.PrintTitles" localSheetId="5" hidden="1">#REF!,#REF!</definedName>
    <definedName name="Z_179EFE1E_A1B1_11D3_8FA9_0008C7809E09_.wvu.PrintTitles" hidden="1">#REF!,#REF!</definedName>
    <definedName name="Z_179EFE1F_A1B1_11D3_8FA9_0008C7809E09_.wvu.PrintArea" localSheetId="15" hidden="1">#REF!</definedName>
    <definedName name="Z_179EFE1F_A1B1_11D3_8FA9_0008C7809E09_.wvu.PrintArea" localSheetId="16" hidden="1">#REF!</definedName>
    <definedName name="Z_179EFE1F_A1B1_11D3_8FA9_0008C7809E09_.wvu.PrintArea" localSheetId="5" hidden="1">#REF!</definedName>
    <definedName name="Z_179EFE1F_A1B1_11D3_8FA9_0008C7809E09_.wvu.PrintArea" hidden="1">#REF!</definedName>
    <definedName name="Z_179EFE1F_A1B1_11D3_8FA9_0008C7809E09_.wvu.PrintTitles" localSheetId="15" hidden="1">#REF!,#REF!</definedName>
    <definedName name="Z_179EFE1F_A1B1_11D3_8FA9_0008C7809E09_.wvu.PrintTitles" localSheetId="16" hidden="1">#REF!,#REF!</definedName>
    <definedName name="Z_179EFE1F_A1B1_11D3_8FA9_0008C7809E09_.wvu.PrintTitles" localSheetId="5" hidden="1">#REF!,#REF!</definedName>
    <definedName name="Z_179EFE1F_A1B1_11D3_8FA9_0008C7809E09_.wvu.PrintTitles" hidden="1">#REF!,#REF!</definedName>
    <definedName name="Z_179EFE20_A1B1_11D3_8FA9_0008C7809E09_.wvu.PrintArea" localSheetId="15" hidden="1">#REF!</definedName>
    <definedName name="Z_179EFE20_A1B1_11D3_8FA9_0008C7809E09_.wvu.PrintArea" localSheetId="16" hidden="1">#REF!</definedName>
    <definedName name="Z_179EFE20_A1B1_11D3_8FA9_0008C7809E09_.wvu.PrintArea" localSheetId="5" hidden="1">#REF!</definedName>
    <definedName name="Z_179EFE20_A1B1_11D3_8FA9_0008C7809E09_.wvu.PrintArea" hidden="1">#REF!</definedName>
    <definedName name="Z_179EFE20_A1B1_11D3_8FA9_0008C7809E09_.wvu.PrintTitles" localSheetId="15" hidden="1">#REF!,#REF!</definedName>
    <definedName name="Z_179EFE20_A1B1_11D3_8FA9_0008C7809E09_.wvu.PrintTitles" localSheetId="16" hidden="1">#REF!,#REF!</definedName>
    <definedName name="Z_179EFE20_A1B1_11D3_8FA9_0008C7809E09_.wvu.PrintTitles" localSheetId="5" hidden="1">#REF!,#REF!</definedName>
    <definedName name="Z_179EFE20_A1B1_11D3_8FA9_0008C7809E09_.wvu.PrintTitles" hidden="1">#REF!,#REF!</definedName>
    <definedName name="Z_179EFE21_A1B1_11D3_8FA9_0008C7809E09_.wvu.PrintArea" localSheetId="15" hidden="1">#REF!</definedName>
    <definedName name="Z_179EFE21_A1B1_11D3_8FA9_0008C7809E09_.wvu.PrintArea" localSheetId="16" hidden="1">#REF!</definedName>
    <definedName name="Z_179EFE21_A1B1_11D3_8FA9_0008C7809E09_.wvu.PrintArea" localSheetId="5" hidden="1">#REF!</definedName>
    <definedName name="Z_179EFE21_A1B1_11D3_8FA9_0008C7809E09_.wvu.PrintArea" hidden="1">#REF!</definedName>
    <definedName name="Z_179EFE21_A1B1_11D3_8FA9_0008C7809E09_.wvu.PrintTitles" localSheetId="15" hidden="1">#REF!,#REF!</definedName>
    <definedName name="Z_179EFE21_A1B1_11D3_8FA9_0008C7809E09_.wvu.PrintTitles" localSheetId="16" hidden="1">#REF!,#REF!</definedName>
    <definedName name="Z_179EFE21_A1B1_11D3_8FA9_0008C7809E09_.wvu.PrintTitles" localSheetId="5" hidden="1">#REF!,#REF!</definedName>
    <definedName name="Z_179EFE21_A1B1_11D3_8FA9_0008C7809E09_.wvu.PrintTitles" hidden="1">#REF!,#REF!</definedName>
    <definedName name="Z_179EFE22_A1B1_11D3_8FA9_0008C7809E09_.wvu.PrintArea" localSheetId="15" hidden="1">#REF!</definedName>
    <definedName name="Z_179EFE22_A1B1_11D3_8FA9_0008C7809E09_.wvu.PrintArea" localSheetId="16" hidden="1">#REF!</definedName>
    <definedName name="Z_179EFE22_A1B1_11D3_8FA9_0008C7809E09_.wvu.PrintArea" localSheetId="5" hidden="1">#REF!</definedName>
    <definedName name="Z_179EFE22_A1B1_11D3_8FA9_0008C7809E09_.wvu.PrintArea" hidden="1">#REF!</definedName>
    <definedName name="Z_179EFE22_A1B1_11D3_8FA9_0008C7809E09_.wvu.PrintTitles" localSheetId="15" hidden="1">#REF!,#REF!</definedName>
    <definedName name="Z_179EFE22_A1B1_11D3_8FA9_0008C7809E09_.wvu.PrintTitles" localSheetId="16" hidden="1">#REF!,#REF!</definedName>
    <definedName name="Z_179EFE22_A1B1_11D3_8FA9_0008C7809E09_.wvu.PrintTitles" localSheetId="5" hidden="1">#REF!,#REF!</definedName>
    <definedName name="Z_179EFE22_A1B1_11D3_8FA9_0008C7809E09_.wvu.PrintTitles" hidden="1">#REF!,#REF!</definedName>
    <definedName name="Z_179EFE23_A1B1_11D3_8FA9_0008C7809E09_.wvu.PrintArea" localSheetId="15" hidden="1">#REF!</definedName>
    <definedName name="Z_179EFE23_A1B1_11D3_8FA9_0008C7809E09_.wvu.PrintArea" localSheetId="16" hidden="1">#REF!</definedName>
    <definedName name="Z_179EFE23_A1B1_11D3_8FA9_0008C7809E09_.wvu.PrintArea" localSheetId="5" hidden="1">#REF!</definedName>
    <definedName name="Z_179EFE23_A1B1_11D3_8FA9_0008C7809E09_.wvu.PrintArea" hidden="1">#REF!</definedName>
    <definedName name="Z_179EFE23_A1B1_11D3_8FA9_0008C7809E09_.wvu.PrintTitles" localSheetId="15" hidden="1">#REF!,#REF!</definedName>
    <definedName name="Z_179EFE23_A1B1_11D3_8FA9_0008C7809E09_.wvu.PrintTitles" localSheetId="16" hidden="1">#REF!,#REF!</definedName>
    <definedName name="Z_179EFE23_A1B1_11D3_8FA9_0008C7809E09_.wvu.PrintTitles" localSheetId="5" hidden="1">#REF!,#REF!</definedName>
    <definedName name="Z_179EFE23_A1B1_11D3_8FA9_0008C7809E09_.wvu.PrintTitles" hidden="1">#REF!,#REF!</definedName>
    <definedName name="Z_179EFE24_A1B1_11D3_8FA9_0008C7809E09_.wvu.PrintArea" localSheetId="15" hidden="1">#REF!</definedName>
    <definedName name="Z_179EFE24_A1B1_11D3_8FA9_0008C7809E09_.wvu.PrintArea" localSheetId="16" hidden="1">#REF!</definedName>
    <definedName name="Z_179EFE24_A1B1_11D3_8FA9_0008C7809E09_.wvu.PrintArea" localSheetId="5" hidden="1">#REF!</definedName>
    <definedName name="Z_179EFE24_A1B1_11D3_8FA9_0008C7809E09_.wvu.PrintArea" hidden="1">#REF!</definedName>
    <definedName name="Z_179EFE24_A1B1_11D3_8FA9_0008C7809E09_.wvu.PrintTitles" localSheetId="15" hidden="1">#REF!,#REF!</definedName>
    <definedName name="Z_179EFE24_A1B1_11D3_8FA9_0008C7809E09_.wvu.PrintTitles" localSheetId="16" hidden="1">#REF!,#REF!</definedName>
    <definedName name="Z_179EFE24_A1B1_11D3_8FA9_0008C7809E09_.wvu.PrintTitles" localSheetId="5" hidden="1">#REF!,#REF!</definedName>
    <definedName name="Z_179EFE24_A1B1_11D3_8FA9_0008C7809E09_.wvu.PrintTitles" hidden="1">#REF!,#REF!</definedName>
    <definedName name="Z_179EFE25_A1B1_11D3_8FA9_0008C7809E09_.wvu.PrintArea" localSheetId="15" hidden="1">#REF!</definedName>
    <definedName name="Z_179EFE25_A1B1_11D3_8FA9_0008C7809E09_.wvu.PrintArea" localSheetId="16" hidden="1">#REF!</definedName>
    <definedName name="Z_179EFE25_A1B1_11D3_8FA9_0008C7809E09_.wvu.PrintArea" localSheetId="5" hidden="1">#REF!</definedName>
    <definedName name="Z_179EFE25_A1B1_11D3_8FA9_0008C7809E09_.wvu.PrintArea" hidden="1">#REF!</definedName>
    <definedName name="Z_179EFE25_A1B1_11D3_8FA9_0008C7809E09_.wvu.PrintTitles" localSheetId="15" hidden="1">#REF!,#REF!</definedName>
    <definedName name="Z_179EFE25_A1B1_11D3_8FA9_0008C7809E09_.wvu.PrintTitles" localSheetId="16" hidden="1">#REF!,#REF!</definedName>
    <definedName name="Z_179EFE25_A1B1_11D3_8FA9_0008C7809E09_.wvu.PrintTitles" localSheetId="5" hidden="1">#REF!,#REF!</definedName>
    <definedName name="Z_179EFE25_A1B1_11D3_8FA9_0008C7809E09_.wvu.PrintTitles" hidden="1">#REF!,#REF!</definedName>
    <definedName name="Z_179EFE26_A1B1_11D3_8FA9_0008C7809E09_.wvu.PrintArea" localSheetId="15" hidden="1">#REF!</definedName>
    <definedName name="Z_179EFE26_A1B1_11D3_8FA9_0008C7809E09_.wvu.PrintArea" localSheetId="16" hidden="1">#REF!</definedName>
    <definedName name="Z_179EFE26_A1B1_11D3_8FA9_0008C7809E09_.wvu.PrintArea" localSheetId="5" hidden="1">#REF!</definedName>
    <definedName name="Z_179EFE26_A1B1_11D3_8FA9_0008C7809E09_.wvu.PrintArea" hidden="1">#REF!</definedName>
    <definedName name="Z_179EFE26_A1B1_11D3_8FA9_0008C7809E09_.wvu.PrintTitles" localSheetId="15" hidden="1">#REF!,#REF!</definedName>
    <definedName name="Z_179EFE26_A1B1_11D3_8FA9_0008C7809E09_.wvu.PrintTitles" localSheetId="16" hidden="1">#REF!,#REF!</definedName>
    <definedName name="Z_179EFE26_A1B1_11D3_8FA9_0008C7809E09_.wvu.PrintTitles" localSheetId="5" hidden="1">#REF!,#REF!</definedName>
    <definedName name="Z_179EFE26_A1B1_11D3_8FA9_0008C7809E09_.wvu.PrintTitles" hidden="1">#REF!,#REF!</definedName>
    <definedName name="Z_179EFE27_A1B1_11D3_8FA9_0008C7809E09_.wvu.PrintArea" localSheetId="15" hidden="1">#REF!</definedName>
    <definedName name="Z_179EFE27_A1B1_11D3_8FA9_0008C7809E09_.wvu.PrintArea" localSheetId="16" hidden="1">#REF!</definedName>
    <definedName name="Z_179EFE27_A1B1_11D3_8FA9_0008C7809E09_.wvu.PrintArea" localSheetId="5" hidden="1">#REF!</definedName>
    <definedName name="Z_179EFE27_A1B1_11D3_8FA9_0008C7809E09_.wvu.PrintArea" hidden="1">#REF!</definedName>
    <definedName name="Z_179EFE27_A1B1_11D3_8FA9_0008C7809E09_.wvu.PrintTitles" localSheetId="15" hidden="1">#REF!,#REF!</definedName>
    <definedName name="Z_179EFE27_A1B1_11D3_8FA9_0008C7809E09_.wvu.PrintTitles" localSheetId="16" hidden="1">#REF!,#REF!</definedName>
    <definedName name="Z_179EFE27_A1B1_11D3_8FA9_0008C7809E09_.wvu.PrintTitles" localSheetId="5" hidden="1">#REF!,#REF!</definedName>
    <definedName name="Z_179EFE27_A1B1_11D3_8FA9_0008C7809E09_.wvu.PrintTitles" hidden="1">#REF!,#REF!</definedName>
    <definedName name="Z_179EFE28_A1B1_11D3_8FA9_0008C7809E09_.wvu.PrintArea" localSheetId="15" hidden="1">#REF!</definedName>
    <definedName name="Z_179EFE28_A1B1_11D3_8FA9_0008C7809E09_.wvu.PrintArea" localSheetId="16" hidden="1">#REF!</definedName>
    <definedName name="Z_179EFE28_A1B1_11D3_8FA9_0008C7809E09_.wvu.PrintArea" localSheetId="5" hidden="1">#REF!</definedName>
    <definedName name="Z_179EFE28_A1B1_11D3_8FA9_0008C7809E09_.wvu.PrintArea" hidden="1">#REF!</definedName>
    <definedName name="Z_179EFE28_A1B1_11D3_8FA9_0008C7809E09_.wvu.PrintTitles" localSheetId="15" hidden="1">#REF!,#REF!</definedName>
    <definedName name="Z_179EFE28_A1B1_11D3_8FA9_0008C7809E09_.wvu.PrintTitles" localSheetId="16" hidden="1">#REF!,#REF!</definedName>
    <definedName name="Z_179EFE28_A1B1_11D3_8FA9_0008C7809E09_.wvu.PrintTitles" localSheetId="5" hidden="1">#REF!,#REF!</definedName>
    <definedName name="Z_179EFE28_A1B1_11D3_8FA9_0008C7809E09_.wvu.PrintTitles" hidden="1">#REF!,#REF!</definedName>
    <definedName name="Z_179EFE29_A1B1_11D3_8FA9_0008C7809E09_.wvu.PrintArea" localSheetId="15" hidden="1">#REF!</definedName>
    <definedName name="Z_179EFE29_A1B1_11D3_8FA9_0008C7809E09_.wvu.PrintArea" localSheetId="16" hidden="1">#REF!</definedName>
    <definedName name="Z_179EFE29_A1B1_11D3_8FA9_0008C7809E09_.wvu.PrintArea" localSheetId="5" hidden="1">#REF!</definedName>
    <definedName name="Z_179EFE29_A1B1_11D3_8FA9_0008C7809E09_.wvu.PrintArea" hidden="1">#REF!</definedName>
    <definedName name="Z_179EFE29_A1B1_11D3_8FA9_0008C7809E09_.wvu.PrintTitles" localSheetId="15" hidden="1">#REF!,#REF!</definedName>
    <definedName name="Z_179EFE29_A1B1_11D3_8FA9_0008C7809E09_.wvu.PrintTitles" localSheetId="16" hidden="1">#REF!,#REF!</definedName>
    <definedName name="Z_179EFE29_A1B1_11D3_8FA9_0008C7809E09_.wvu.PrintTitles" localSheetId="5" hidden="1">#REF!,#REF!</definedName>
    <definedName name="Z_179EFE29_A1B1_11D3_8FA9_0008C7809E09_.wvu.PrintTitles" hidden="1">#REF!,#REF!</definedName>
    <definedName name="Z_179EFE2A_A1B1_11D3_8FA9_0008C7809E09_.wvu.PrintArea" localSheetId="15" hidden="1">#REF!</definedName>
    <definedName name="Z_179EFE2A_A1B1_11D3_8FA9_0008C7809E09_.wvu.PrintArea" localSheetId="16" hidden="1">#REF!</definedName>
    <definedName name="Z_179EFE2A_A1B1_11D3_8FA9_0008C7809E09_.wvu.PrintArea" localSheetId="5" hidden="1">#REF!</definedName>
    <definedName name="Z_179EFE2A_A1B1_11D3_8FA9_0008C7809E09_.wvu.PrintArea" hidden="1">#REF!</definedName>
    <definedName name="Z_179EFE2A_A1B1_11D3_8FA9_0008C7809E09_.wvu.PrintTitles" localSheetId="15" hidden="1">#REF!,#REF!</definedName>
    <definedName name="Z_179EFE2A_A1B1_11D3_8FA9_0008C7809E09_.wvu.PrintTitles" localSheetId="16" hidden="1">#REF!,#REF!</definedName>
    <definedName name="Z_179EFE2A_A1B1_11D3_8FA9_0008C7809E09_.wvu.PrintTitles" localSheetId="5" hidden="1">#REF!,#REF!</definedName>
    <definedName name="Z_179EFE2A_A1B1_11D3_8FA9_0008C7809E09_.wvu.PrintTitles" hidden="1">#REF!,#REF!</definedName>
    <definedName name="Z_179EFE2B_A1B1_11D3_8FA9_0008C7809E09_.wvu.PrintArea" localSheetId="15" hidden="1">#REF!</definedName>
    <definedName name="Z_179EFE2B_A1B1_11D3_8FA9_0008C7809E09_.wvu.PrintArea" localSheetId="16" hidden="1">#REF!</definedName>
    <definedName name="Z_179EFE2B_A1B1_11D3_8FA9_0008C7809E09_.wvu.PrintArea" localSheetId="5" hidden="1">#REF!</definedName>
    <definedName name="Z_179EFE2B_A1B1_11D3_8FA9_0008C7809E09_.wvu.PrintArea" hidden="1">#REF!</definedName>
    <definedName name="Z_179EFE2B_A1B1_11D3_8FA9_0008C7809E09_.wvu.PrintTitles" localSheetId="15" hidden="1">#REF!,#REF!</definedName>
    <definedName name="Z_179EFE2B_A1B1_11D3_8FA9_0008C7809E09_.wvu.PrintTitles" localSheetId="16" hidden="1">#REF!,#REF!</definedName>
    <definedName name="Z_179EFE2B_A1B1_11D3_8FA9_0008C7809E09_.wvu.PrintTitles" localSheetId="5" hidden="1">#REF!,#REF!</definedName>
    <definedName name="Z_179EFE2B_A1B1_11D3_8FA9_0008C7809E09_.wvu.PrintTitles" hidden="1">#REF!,#REF!</definedName>
    <definedName name="Z_179EFE2C_A1B1_11D3_8FA9_0008C7809E09_.wvu.PrintArea" localSheetId="15" hidden="1">#REF!</definedName>
    <definedName name="Z_179EFE2C_A1B1_11D3_8FA9_0008C7809E09_.wvu.PrintArea" localSheetId="16" hidden="1">#REF!</definedName>
    <definedName name="Z_179EFE2C_A1B1_11D3_8FA9_0008C7809E09_.wvu.PrintArea" localSheetId="5" hidden="1">#REF!</definedName>
    <definedName name="Z_179EFE2C_A1B1_11D3_8FA9_0008C7809E09_.wvu.PrintArea" hidden="1">#REF!</definedName>
    <definedName name="Z_179EFE2C_A1B1_11D3_8FA9_0008C7809E09_.wvu.PrintTitles" localSheetId="15" hidden="1">#REF!,#REF!</definedName>
    <definedName name="Z_179EFE2C_A1B1_11D3_8FA9_0008C7809E09_.wvu.PrintTitles" localSheetId="16" hidden="1">#REF!,#REF!</definedName>
    <definedName name="Z_179EFE2C_A1B1_11D3_8FA9_0008C7809E09_.wvu.PrintTitles" localSheetId="5" hidden="1">#REF!,#REF!</definedName>
    <definedName name="Z_179EFE2C_A1B1_11D3_8FA9_0008C7809E09_.wvu.PrintTitles" hidden="1">#REF!,#REF!</definedName>
    <definedName name="Z_179EFE2D_A1B1_11D3_8FA9_0008C7809E09_.wvu.PrintArea" localSheetId="15" hidden="1">#REF!</definedName>
    <definedName name="Z_179EFE2D_A1B1_11D3_8FA9_0008C7809E09_.wvu.PrintArea" localSheetId="16" hidden="1">#REF!</definedName>
    <definedName name="Z_179EFE2D_A1B1_11D3_8FA9_0008C7809E09_.wvu.PrintArea" localSheetId="5" hidden="1">#REF!</definedName>
    <definedName name="Z_179EFE2D_A1B1_11D3_8FA9_0008C7809E09_.wvu.PrintArea" hidden="1">#REF!</definedName>
    <definedName name="Z_179EFE2D_A1B1_11D3_8FA9_0008C7809E09_.wvu.PrintTitles" localSheetId="15" hidden="1">#REF!,#REF!</definedName>
    <definedName name="Z_179EFE2D_A1B1_11D3_8FA9_0008C7809E09_.wvu.PrintTitles" localSheetId="16" hidden="1">#REF!,#REF!</definedName>
    <definedName name="Z_179EFE2D_A1B1_11D3_8FA9_0008C7809E09_.wvu.PrintTitles" localSheetId="5" hidden="1">#REF!,#REF!</definedName>
    <definedName name="Z_179EFE2D_A1B1_11D3_8FA9_0008C7809E09_.wvu.PrintTitles" hidden="1">#REF!,#REF!</definedName>
    <definedName name="Z_179EFE2E_A1B1_11D3_8FA9_0008C7809E09_.wvu.PrintArea" localSheetId="15" hidden="1">#REF!</definedName>
    <definedName name="Z_179EFE2E_A1B1_11D3_8FA9_0008C7809E09_.wvu.PrintArea" localSheetId="16" hidden="1">#REF!</definedName>
    <definedName name="Z_179EFE2E_A1B1_11D3_8FA9_0008C7809E09_.wvu.PrintArea" localSheetId="5" hidden="1">#REF!</definedName>
    <definedName name="Z_179EFE2E_A1B1_11D3_8FA9_0008C7809E09_.wvu.PrintArea" hidden="1">#REF!</definedName>
    <definedName name="Z_179EFE2E_A1B1_11D3_8FA9_0008C7809E09_.wvu.PrintTitles" localSheetId="15" hidden="1">#REF!,#REF!</definedName>
    <definedName name="Z_179EFE2E_A1B1_11D3_8FA9_0008C7809E09_.wvu.PrintTitles" localSheetId="16" hidden="1">#REF!,#REF!</definedName>
    <definedName name="Z_179EFE2E_A1B1_11D3_8FA9_0008C7809E09_.wvu.PrintTitles" localSheetId="5" hidden="1">#REF!,#REF!</definedName>
    <definedName name="Z_179EFE2E_A1B1_11D3_8FA9_0008C7809E09_.wvu.PrintTitles" hidden="1">#REF!,#REF!</definedName>
    <definedName name="Z_179EFE2F_A1B1_11D3_8FA9_0008C7809E09_.wvu.PrintArea" localSheetId="15" hidden="1">#REF!</definedName>
    <definedName name="Z_179EFE2F_A1B1_11D3_8FA9_0008C7809E09_.wvu.PrintArea" localSheetId="16" hidden="1">#REF!</definedName>
    <definedName name="Z_179EFE2F_A1B1_11D3_8FA9_0008C7809E09_.wvu.PrintArea" localSheetId="5" hidden="1">#REF!</definedName>
    <definedName name="Z_179EFE2F_A1B1_11D3_8FA9_0008C7809E09_.wvu.PrintArea" hidden="1">#REF!</definedName>
    <definedName name="Z_179EFE2F_A1B1_11D3_8FA9_0008C7809E09_.wvu.PrintTitles" localSheetId="15" hidden="1">#REF!</definedName>
    <definedName name="Z_179EFE2F_A1B1_11D3_8FA9_0008C7809E09_.wvu.PrintTitles" localSheetId="16" hidden="1">#REF!</definedName>
    <definedName name="Z_179EFE2F_A1B1_11D3_8FA9_0008C7809E09_.wvu.PrintTitles" localSheetId="5" hidden="1">#REF!</definedName>
    <definedName name="Z_179EFE2F_A1B1_11D3_8FA9_0008C7809E09_.wvu.PrintTitles" hidden="1">#REF!</definedName>
    <definedName name="Z_179EFE30_A1B1_11D3_8FA9_0008C7809E09_.wvu.PrintArea" localSheetId="15" hidden="1">#REF!</definedName>
    <definedName name="Z_179EFE30_A1B1_11D3_8FA9_0008C7809E09_.wvu.PrintArea" localSheetId="16" hidden="1">#REF!</definedName>
    <definedName name="Z_179EFE30_A1B1_11D3_8FA9_0008C7809E09_.wvu.PrintArea" localSheetId="5" hidden="1">#REF!</definedName>
    <definedName name="Z_179EFE30_A1B1_11D3_8FA9_0008C7809E09_.wvu.PrintArea" hidden="1">#REF!</definedName>
    <definedName name="Z_179EFE30_A1B1_11D3_8FA9_0008C7809E09_.wvu.PrintTitles" localSheetId="15" hidden="1">#REF!</definedName>
    <definedName name="Z_179EFE30_A1B1_11D3_8FA9_0008C7809E09_.wvu.PrintTitles" localSheetId="16" hidden="1">#REF!</definedName>
    <definedName name="Z_179EFE30_A1B1_11D3_8FA9_0008C7809E09_.wvu.PrintTitles" hidden="1">#REF!</definedName>
    <definedName name="Z_179EFE31_A1B1_11D3_8FA9_0008C7809E09_.wvu.PrintArea" localSheetId="15" hidden="1">#REF!</definedName>
    <definedName name="Z_179EFE31_A1B1_11D3_8FA9_0008C7809E09_.wvu.PrintArea" localSheetId="16" hidden="1">#REF!</definedName>
    <definedName name="Z_179EFE31_A1B1_11D3_8FA9_0008C7809E09_.wvu.PrintArea" hidden="1">#REF!</definedName>
    <definedName name="Z_179EFE31_A1B1_11D3_8FA9_0008C7809E09_.wvu.PrintTitles" localSheetId="15" hidden="1">#REF!</definedName>
    <definedName name="Z_179EFE31_A1B1_11D3_8FA9_0008C7809E09_.wvu.PrintTitles" localSheetId="16" hidden="1">#REF!</definedName>
    <definedName name="Z_179EFE31_A1B1_11D3_8FA9_0008C7809E09_.wvu.PrintTitles" hidden="1">#REF!</definedName>
    <definedName name="Z_179EFE32_A1B1_11D3_8FA9_0008C7809E09_.wvu.PrintArea" localSheetId="15" hidden="1">#REF!</definedName>
    <definedName name="Z_179EFE32_A1B1_11D3_8FA9_0008C7809E09_.wvu.PrintArea" localSheetId="16" hidden="1">#REF!</definedName>
    <definedName name="Z_179EFE32_A1B1_11D3_8FA9_0008C7809E09_.wvu.PrintArea" hidden="1">#REF!</definedName>
    <definedName name="Z_179EFE32_A1B1_11D3_8FA9_0008C7809E09_.wvu.PrintTitles" localSheetId="15" hidden="1">#REF!</definedName>
    <definedName name="Z_179EFE32_A1B1_11D3_8FA9_0008C7809E09_.wvu.PrintTitles" localSheetId="16" hidden="1">#REF!</definedName>
    <definedName name="Z_179EFE32_A1B1_11D3_8FA9_0008C7809E09_.wvu.PrintTitles" hidden="1">#REF!</definedName>
    <definedName name="Z_179EFE33_A1B1_11D3_8FA9_0008C7809E09_.wvu.PrintArea" localSheetId="15" hidden="1">#REF!</definedName>
    <definedName name="Z_179EFE33_A1B1_11D3_8FA9_0008C7809E09_.wvu.PrintArea" localSheetId="16" hidden="1">#REF!</definedName>
    <definedName name="Z_179EFE33_A1B1_11D3_8FA9_0008C7809E09_.wvu.PrintArea" hidden="1">#REF!</definedName>
    <definedName name="Z_179EFE33_A1B1_11D3_8FA9_0008C7809E09_.wvu.PrintTitles" localSheetId="15" hidden="1">#REF!</definedName>
    <definedName name="Z_179EFE33_A1B1_11D3_8FA9_0008C7809E09_.wvu.PrintTitles" localSheetId="16" hidden="1">#REF!</definedName>
    <definedName name="Z_179EFE33_A1B1_11D3_8FA9_0008C7809E09_.wvu.PrintTitles" hidden="1">#REF!</definedName>
    <definedName name="Z_179EFE34_A1B1_11D3_8FA9_0008C7809E09_.wvu.PrintArea" localSheetId="15" hidden="1">#REF!</definedName>
    <definedName name="Z_179EFE34_A1B1_11D3_8FA9_0008C7809E09_.wvu.PrintArea" localSheetId="16" hidden="1">#REF!</definedName>
    <definedName name="Z_179EFE34_A1B1_11D3_8FA9_0008C7809E09_.wvu.PrintArea" hidden="1">#REF!</definedName>
    <definedName name="Z_179EFE34_A1B1_11D3_8FA9_0008C7809E09_.wvu.PrintTitles" localSheetId="15" hidden="1">#REF!</definedName>
    <definedName name="Z_179EFE34_A1B1_11D3_8FA9_0008C7809E09_.wvu.PrintTitles" localSheetId="16" hidden="1">#REF!</definedName>
    <definedName name="Z_179EFE34_A1B1_11D3_8FA9_0008C7809E09_.wvu.PrintTitles" hidden="1">#REF!</definedName>
    <definedName name="Z_179EFE35_A1B1_11D3_8FA9_0008C7809E09_.wvu.PrintArea" localSheetId="15" hidden="1">#REF!</definedName>
    <definedName name="Z_179EFE35_A1B1_11D3_8FA9_0008C7809E09_.wvu.PrintArea" localSheetId="16" hidden="1">#REF!</definedName>
    <definedName name="Z_179EFE35_A1B1_11D3_8FA9_0008C7809E09_.wvu.PrintArea" hidden="1">#REF!</definedName>
    <definedName name="Z_179EFE35_A1B1_11D3_8FA9_0008C7809E09_.wvu.PrintTitles" localSheetId="15" hidden="1">#REF!</definedName>
    <definedName name="Z_179EFE35_A1B1_11D3_8FA9_0008C7809E09_.wvu.PrintTitles" localSheetId="16" hidden="1">#REF!</definedName>
    <definedName name="Z_179EFE35_A1B1_11D3_8FA9_0008C7809E09_.wvu.PrintTitles" hidden="1">#REF!</definedName>
    <definedName name="Z_179EFE36_A1B1_11D3_8FA9_0008C7809E09_.wvu.PrintArea" localSheetId="15" hidden="1">#REF!</definedName>
    <definedName name="Z_179EFE36_A1B1_11D3_8FA9_0008C7809E09_.wvu.PrintArea" localSheetId="16" hidden="1">#REF!</definedName>
    <definedName name="Z_179EFE36_A1B1_11D3_8FA9_0008C7809E09_.wvu.PrintArea" hidden="1">#REF!</definedName>
    <definedName name="Z_179EFE36_A1B1_11D3_8FA9_0008C7809E09_.wvu.PrintTitles" localSheetId="15" hidden="1">#REF!</definedName>
    <definedName name="Z_179EFE36_A1B1_11D3_8FA9_0008C7809E09_.wvu.PrintTitles" localSheetId="16" hidden="1">#REF!</definedName>
    <definedName name="Z_179EFE36_A1B1_11D3_8FA9_0008C7809E09_.wvu.PrintTitles" hidden="1">#REF!</definedName>
    <definedName name="Z_179EFE37_A1B1_11D3_8FA9_0008C7809E09_.wvu.PrintArea" localSheetId="15" hidden="1">#REF!</definedName>
    <definedName name="Z_179EFE37_A1B1_11D3_8FA9_0008C7809E09_.wvu.PrintArea" localSheetId="16" hidden="1">#REF!</definedName>
    <definedName name="Z_179EFE37_A1B1_11D3_8FA9_0008C7809E09_.wvu.PrintArea" hidden="1">#REF!</definedName>
    <definedName name="Z_179EFE37_A1B1_11D3_8FA9_0008C7809E09_.wvu.PrintTitles" localSheetId="15" hidden="1">#REF!</definedName>
    <definedName name="Z_179EFE37_A1B1_11D3_8FA9_0008C7809E09_.wvu.PrintTitles" localSheetId="16" hidden="1">#REF!</definedName>
    <definedName name="Z_179EFE37_A1B1_11D3_8FA9_0008C7809E09_.wvu.PrintTitles" hidden="1">#REF!</definedName>
    <definedName name="Z_179EFE38_A1B1_11D3_8FA9_0008C7809E09_.wvu.PrintArea" localSheetId="15" hidden="1">#REF!</definedName>
    <definedName name="Z_179EFE38_A1B1_11D3_8FA9_0008C7809E09_.wvu.PrintArea" localSheetId="16" hidden="1">#REF!</definedName>
    <definedName name="Z_179EFE38_A1B1_11D3_8FA9_0008C7809E09_.wvu.PrintArea" hidden="1">#REF!</definedName>
    <definedName name="Z_179EFE38_A1B1_11D3_8FA9_0008C7809E09_.wvu.PrintTitles" localSheetId="15" hidden="1">#REF!</definedName>
    <definedName name="Z_179EFE38_A1B1_11D3_8FA9_0008C7809E09_.wvu.PrintTitles" localSheetId="16" hidden="1">#REF!</definedName>
    <definedName name="Z_179EFE38_A1B1_11D3_8FA9_0008C7809E09_.wvu.PrintTitles" hidden="1">#REF!</definedName>
    <definedName name="Z_179EFE39_A1B1_11D3_8FA9_0008C7809E09_.wvu.PrintArea" localSheetId="15" hidden="1">#REF!</definedName>
    <definedName name="Z_179EFE39_A1B1_11D3_8FA9_0008C7809E09_.wvu.PrintArea" localSheetId="16" hidden="1">#REF!</definedName>
    <definedName name="Z_179EFE39_A1B1_11D3_8FA9_0008C7809E09_.wvu.PrintArea" hidden="1">#REF!</definedName>
    <definedName name="Z_179EFE39_A1B1_11D3_8FA9_0008C7809E09_.wvu.PrintTitles" localSheetId="15" hidden="1">#REF!</definedName>
    <definedName name="Z_179EFE39_A1B1_11D3_8FA9_0008C7809E09_.wvu.PrintTitles" localSheetId="16" hidden="1">#REF!</definedName>
    <definedName name="Z_179EFE39_A1B1_11D3_8FA9_0008C7809E09_.wvu.PrintTitles" hidden="1">#REF!</definedName>
    <definedName name="Z_179EFE3A_A1B1_11D3_8FA9_0008C7809E09_.wvu.PrintArea" localSheetId="15" hidden="1">#REF!</definedName>
    <definedName name="Z_179EFE3A_A1B1_11D3_8FA9_0008C7809E09_.wvu.PrintArea" localSheetId="16" hidden="1">#REF!</definedName>
    <definedName name="Z_179EFE3A_A1B1_11D3_8FA9_0008C7809E09_.wvu.PrintArea" hidden="1">#REF!</definedName>
    <definedName name="Z_179EFE3A_A1B1_11D3_8FA9_0008C7809E09_.wvu.PrintTitles" localSheetId="15" hidden="1">#REF!</definedName>
    <definedName name="Z_179EFE3A_A1B1_11D3_8FA9_0008C7809E09_.wvu.PrintTitles" localSheetId="16" hidden="1">#REF!</definedName>
    <definedName name="Z_179EFE3A_A1B1_11D3_8FA9_0008C7809E09_.wvu.PrintTitles" hidden="1">#REF!</definedName>
    <definedName name="Z_179EFE3B_A1B1_11D3_8FA9_0008C7809E09_.wvu.PrintArea" localSheetId="15" hidden="1">#REF!</definedName>
    <definedName name="Z_179EFE3B_A1B1_11D3_8FA9_0008C7809E09_.wvu.PrintArea" localSheetId="16" hidden="1">#REF!</definedName>
    <definedName name="Z_179EFE3B_A1B1_11D3_8FA9_0008C7809E09_.wvu.PrintArea" hidden="1">#REF!</definedName>
    <definedName name="Z_179EFE3B_A1B1_11D3_8FA9_0008C7809E09_.wvu.PrintTitles" localSheetId="15" hidden="1">#REF!</definedName>
    <definedName name="Z_179EFE3B_A1B1_11D3_8FA9_0008C7809E09_.wvu.PrintTitles" localSheetId="16" hidden="1">#REF!</definedName>
    <definedName name="Z_179EFE3B_A1B1_11D3_8FA9_0008C7809E09_.wvu.PrintTitles" hidden="1">#REF!</definedName>
    <definedName name="Z_179EFE3C_A1B1_11D3_8FA9_0008C7809E09_.wvu.PrintArea" localSheetId="15" hidden="1">#REF!</definedName>
    <definedName name="Z_179EFE3C_A1B1_11D3_8FA9_0008C7809E09_.wvu.PrintArea" localSheetId="16" hidden="1">#REF!</definedName>
    <definedName name="Z_179EFE3C_A1B1_11D3_8FA9_0008C7809E09_.wvu.PrintArea" hidden="1">#REF!</definedName>
    <definedName name="Z_179EFE3C_A1B1_11D3_8FA9_0008C7809E09_.wvu.PrintTitles" localSheetId="15" hidden="1">#REF!,#REF!</definedName>
    <definedName name="Z_179EFE3C_A1B1_11D3_8FA9_0008C7809E09_.wvu.PrintTitles" localSheetId="16" hidden="1">#REF!,#REF!</definedName>
    <definedName name="Z_179EFE3C_A1B1_11D3_8FA9_0008C7809E09_.wvu.PrintTitles" localSheetId="5" hidden="1">#REF!,#REF!</definedName>
    <definedName name="Z_179EFE3C_A1B1_11D3_8FA9_0008C7809E09_.wvu.PrintTitles" hidden="1">#REF!,#REF!</definedName>
    <definedName name="Z_179EFE3D_A1B1_11D3_8FA9_0008C7809E09_.wvu.PrintArea" localSheetId="15" hidden="1">#REF!</definedName>
    <definedName name="Z_179EFE3D_A1B1_11D3_8FA9_0008C7809E09_.wvu.PrintArea" localSheetId="16" hidden="1">#REF!</definedName>
    <definedName name="Z_179EFE3D_A1B1_11D3_8FA9_0008C7809E09_.wvu.PrintArea" localSheetId="5" hidden="1">#REF!</definedName>
    <definedName name="Z_179EFE3D_A1B1_11D3_8FA9_0008C7809E09_.wvu.PrintArea" hidden="1">#REF!</definedName>
    <definedName name="Z_179EFE3D_A1B1_11D3_8FA9_0008C7809E09_.wvu.PrintTitles" localSheetId="15" hidden="1">#REF!,#REF!</definedName>
    <definedName name="Z_179EFE3D_A1B1_11D3_8FA9_0008C7809E09_.wvu.PrintTitles" localSheetId="16" hidden="1">#REF!,#REF!</definedName>
    <definedName name="Z_179EFE3D_A1B1_11D3_8FA9_0008C7809E09_.wvu.PrintTitles" localSheetId="5" hidden="1">#REF!,#REF!</definedName>
    <definedName name="Z_179EFE3D_A1B1_11D3_8FA9_0008C7809E09_.wvu.PrintTitles" hidden="1">#REF!,#REF!</definedName>
    <definedName name="Z_179EFE3E_A1B1_11D3_8FA9_0008C7809E09_.wvu.PrintArea" localSheetId="15" hidden="1">#REF!</definedName>
    <definedName name="Z_179EFE3E_A1B1_11D3_8FA9_0008C7809E09_.wvu.PrintArea" localSheetId="16" hidden="1">#REF!</definedName>
    <definedName name="Z_179EFE3E_A1B1_11D3_8FA9_0008C7809E09_.wvu.PrintArea" localSheetId="5" hidden="1">#REF!</definedName>
    <definedName name="Z_179EFE3E_A1B1_11D3_8FA9_0008C7809E09_.wvu.PrintArea" hidden="1">#REF!</definedName>
    <definedName name="Z_179EFE3E_A1B1_11D3_8FA9_0008C7809E09_.wvu.PrintTitles" localSheetId="15" hidden="1">#REF!,#REF!</definedName>
    <definedName name="Z_179EFE3E_A1B1_11D3_8FA9_0008C7809E09_.wvu.PrintTitles" localSheetId="16" hidden="1">#REF!,#REF!</definedName>
    <definedName name="Z_179EFE3E_A1B1_11D3_8FA9_0008C7809E09_.wvu.PrintTitles" localSheetId="5" hidden="1">#REF!,#REF!</definedName>
    <definedName name="Z_179EFE3E_A1B1_11D3_8FA9_0008C7809E09_.wvu.PrintTitles" hidden="1">#REF!,#REF!</definedName>
    <definedName name="Z_179EFE3F_A1B1_11D3_8FA9_0008C7809E09_.wvu.PrintArea" localSheetId="15" hidden="1">#REF!</definedName>
    <definedName name="Z_179EFE3F_A1B1_11D3_8FA9_0008C7809E09_.wvu.PrintArea" localSheetId="16" hidden="1">#REF!</definedName>
    <definedName name="Z_179EFE3F_A1B1_11D3_8FA9_0008C7809E09_.wvu.PrintArea" localSheetId="5" hidden="1">#REF!</definedName>
    <definedName name="Z_179EFE3F_A1B1_11D3_8FA9_0008C7809E09_.wvu.PrintArea" hidden="1">#REF!</definedName>
    <definedName name="Z_179EFE3F_A1B1_11D3_8FA9_0008C7809E09_.wvu.PrintTitles" localSheetId="15" hidden="1">#REF!,#REF!</definedName>
    <definedName name="Z_179EFE3F_A1B1_11D3_8FA9_0008C7809E09_.wvu.PrintTitles" localSheetId="16" hidden="1">#REF!,#REF!</definedName>
    <definedName name="Z_179EFE3F_A1B1_11D3_8FA9_0008C7809E09_.wvu.PrintTitles" localSheetId="5" hidden="1">#REF!,#REF!</definedName>
    <definedName name="Z_179EFE3F_A1B1_11D3_8FA9_0008C7809E09_.wvu.PrintTitles" hidden="1">#REF!,#REF!</definedName>
    <definedName name="Z_179EFE40_A1B1_11D3_8FA9_0008C7809E09_.wvu.PrintArea" localSheetId="15" hidden="1">#REF!</definedName>
    <definedName name="Z_179EFE40_A1B1_11D3_8FA9_0008C7809E09_.wvu.PrintArea" localSheetId="16" hidden="1">#REF!</definedName>
    <definedName name="Z_179EFE40_A1B1_11D3_8FA9_0008C7809E09_.wvu.PrintArea" localSheetId="5" hidden="1">#REF!</definedName>
    <definedName name="Z_179EFE40_A1B1_11D3_8FA9_0008C7809E09_.wvu.PrintArea" hidden="1">#REF!</definedName>
    <definedName name="Z_179EFE40_A1B1_11D3_8FA9_0008C7809E09_.wvu.PrintTitles" localSheetId="15" hidden="1">#REF!,#REF!</definedName>
    <definedName name="Z_179EFE40_A1B1_11D3_8FA9_0008C7809E09_.wvu.PrintTitles" localSheetId="16" hidden="1">#REF!,#REF!</definedName>
    <definedName name="Z_179EFE40_A1B1_11D3_8FA9_0008C7809E09_.wvu.PrintTitles" localSheetId="5" hidden="1">#REF!,#REF!</definedName>
    <definedName name="Z_179EFE40_A1B1_11D3_8FA9_0008C7809E09_.wvu.PrintTitles" hidden="1">#REF!,#REF!</definedName>
    <definedName name="Z_179EFE41_A1B1_11D3_8FA9_0008C7809E09_.wvu.PrintArea" localSheetId="15" hidden="1">#REF!</definedName>
    <definedName name="Z_179EFE41_A1B1_11D3_8FA9_0008C7809E09_.wvu.PrintArea" localSheetId="16" hidden="1">#REF!</definedName>
    <definedName name="Z_179EFE41_A1B1_11D3_8FA9_0008C7809E09_.wvu.PrintArea" localSheetId="5" hidden="1">#REF!</definedName>
    <definedName name="Z_179EFE41_A1B1_11D3_8FA9_0008C7809E09_.wvu.PrintArea" hidden="1">#REF!</definedName>
    <definedName name="Z_179EFE41_A1B1_11D3_8FA9_0008C7809E09_.wvu.PrintTitles" localSheetId="15" hidden="1">#REF!,#REF!</definedName>
    <definedName name="Z_179EFE41_A1B1_11D3_8FA9_0008C7809E09_.wvu.PrintTitles" localSheetId="16" hidden="1">#REF!,#REF!</definedName>
    <definedName name="Z_179EFE41_A1B1_11D3_8FA9_0008C7809E09_.wvu.PrintTitles" localSheetId="5" hidden="1">#REF!,#REF!</definedName>
    <definedName name="Z_179EFE41_A1B1_11D3_8FA9_0008C7809E09_.wvu.PrintTitles" hidden="1">#REF!,#REF!</definedName>
    <definedName name="Z_179EFE42_A1B1_11D3_8FA9_0008C7809E09_.wvu.PrintArea" localSheetId="15" hidden="1">#REF!</definedName>
    <definedName name="Z_179EFE42_A1B1_11D3_8FA9_0008C7809E09_.wvu.PrintArea" localSheetId="16" hidden="1">#REF!</definedName>
    <definedName name="Z_179EFE42_A1B1_11D3_8FA9_0008C7809E09_.wvu.PrintArea" localSheetId="5" hidden="1">#REF!</definedName>
    <definedName name="Z_179EFE42_A1B1_11D3_8FA9_0008C7809E09_.wvu.PrintArea" hidden="1">#REF!</definedName>
    <definedName name="Z_179EFE42_A1B1_11D3_8FA9_0008C7809E09_.wvu.PrintTitles" localSheetId="15" hidden="1">#REF!,#REF!</definedName>
    <definedName name="Z_179EFE42_A1B1_11D3_8FA9_0008C7809E09_.wvu.PrintTitles" localSheetId="16" hidden="1">#REF!,#REF!</definedName>
    <definedName name="Z_179EFE42_A1B1_11D3_8FA9_0008C7809E09_.wvu.PrintTitles" localSheetId="5" hidden="1">#REF!,#REF!</definedName>
    <definedName name="Z_179EFE42_A1B1_11D3_8FA9_0008C7809E09_.wvu.PrintTitles" hidden="1">#REF!,#REF!</definedName>
    <definedName name="Z_179EFE43_A1B1_11D3_8FA9_0008C7809E09_.wvu.PrintArea" localSheetId="15" hidden="1">#REF!</definedName>
    <definedName name="Z_179EFE43_A1B1_11D3_8FA9_0008C7809E09_.wvu.PrintArea" localSheetId="16" hidden="1">#REF!</definedName>
    <definedName name="Z_179EFE43_A1B1_11D3_8FA9_0008C7809E09_.wvu.PrintArea" localSheetId="5" hidden="1">#REF!</definedName>
    <definedName name="Z_179EFE43_A1B1_11D3_8FA9_0008C7809E09_.wvu.PrintArea" hidden="1">#REF!</definedName>
    <definedName name="Z_179EFE43_A1B1_11D3_8FA9_0008C7809E09_.wvu.PrintTitles" localSheetId="15" hidden="1">#REF!,#REF!</definedName>
    <definedName name="Z_179EFE43_A1B1_11D3_8FA9_0008C7809E09_.wvu.PrintTitles" localSheetId="16" hidden="1">#REF!,#REF!</definedName>
    <definedName name="Z_179EFE43_A1B1_11D3_8FA9_0008C7809E09_.wvu.PrintTitles" localSheetId="5" hidden="1">#REF!,#REF!</definedName>
    <definedName name="Z_179EFE43_A1B1_11D3_8FA9_0008C7809E09_.wvu.PrintTitles" hidden="1">#REF!,#REF!</definedName>
    <definedName name="Z_179EFE44_A1B1_11D3_8FA9_0008C7809E09_.wvu.PrintArea" localSheetId="15" hidden="1">#REF!</definedName>
    <definedName name="Z_179EFE44_A1B1_11D3_8FA9_0008C7809E09_.wvu.PrintArea" localSheetId="16" hidden="1">#REF!</definedName>
    <definedName name="Z_179EFE44_A1B1_11D3_8FA9_0008C7809E09_.wvu.PrintArea" localSheetId="5" hidden="1">#REF!</definedName>
    <definedName name="Z_179EFE44_A1B1_11D3_8FA9_0008C7809E09_.wvu.PrintArea" hidden="1">#REF!</definedName>
    <definedName name="Z_179EFE44_A1B1_11D3_8FA9_0008C7809E09_.wvu.PrintTitles" localSheetId="15" hidden="1">#REF!,#REF!</definedName>
    <definedName name="Z_179EFE44_A1B1_11D3_8FA9_0008C7809E09_.wvu.PrintTitles" localSheetId="16" hidden="1">#REF!,#REF!</definedName>
    <definedName name="Z_179EFE44_A1B1_11D3_8FA9_0008C7809E09_.wvu.PrintTitles" localSheetId="5" hidden="1">#REF!,#REF!</definedName>
    <definedName name="Z_179EFE44_A1B1_11D3_8FA9_0008C7809E09_.wvu.PrintTitles" hidden="1">#REF!,#REF!</definedName>
    <definedName name="Z_179EFE45_A1B1_11D3_8FA9_0008C7809E09_.wvu.PrintArea" localSheetId="15" hidden="1">#REF!</definedName>
    <definedName name="Z_179EFE45_A1B1_11D3_8FA9_0008C7809E09_.wvu.PrintArea" localSheetId="16" hidden="1">#REF!</definedName>
    <definedName name="Z_179EFE45_A1B1_11D3_8FA9_0008C7809E09_.wvu.PrintArea" localSheetId="5" hidden="1">#REF!</definedName>
    <definedName name="Z_179EFE45_A1B1_11D3_8FA9_0008C7809E09_.wvu.PrintArea" hidden="1">#REF!</definedName>
    <definedName name="Z_179EFE45_A1B1_11D3_8FA9_0008C7809E09_.wvu.PrintTitles" localSheetId="15" hidden="1">#REF!,#REF!</definedName>
    <definedName name="Z_179EFE45_A1B1_11D3_8FA9_0008C7809E09_.wvu.PrintTitles" localSheetId="16" hidden="1">#REF!,#REF!</definedName>
    <definedName name="Z_179EFE45_A1B1_11D3_8FA9_0008C7809E09_.wvu.PrintTitles" localSheetId="5" hidden="1">#REF!,#REF!</definedName>
    <definedName name="Z_179EFE45_A1B1_11D3_8FA9_0008C7809E09_.wvu.PrintTitles" hidden="1">#REF!,#REF!</definedName>
    <definedName name="Z_179EFE46_A1B1_11D3_8FA9_0008C7809E09_.wvu.PrintArea" localSheetId="15" hidden="1">#REF!</definedName>
    <definedName name="Z_179EFE46_A1B1_11D3_8FA9_0008C7809E09_.wvu.PrintArea" localSheetId="16" hidden="1">#REF!</definedName>
    <definedName name="Z_179EFE46_A1B1_11D3_8FA9_0008C7809E09_.wvu.PrintArea" localSheetId="5" hidden="1">#REF!</definedName>
    <definedName name="Z_179EFE46_A1B1_11D3_8FA9_0008C7809E09_.wvu.PrintArea" hidden="1">#REF!</definedName>
    <definedName name="Z_179EFE46_A1B1_11D3_8FA9_0008C7809E09_.wvu.PrintTitles" localSheetId="15" hidden="1">#REF!,#REF!</definedName>
    <definedName name="Z_179EFE46_A1B1_11D3_8FA9_0008C7809E09_.wvu.PrintTitles" localSheetId="16" hidden="1">#REF!,#REF!</definedName>
    <definedName name="Z_179EFE46_A1B1_11D3_8FA9_0008C7809E09_.wvu.PrintTitles" localSheetId="5" hidden="1">#REF!,#REF!</definedName>
    <definedName name="Z_179EFE46_A1B1_11D3_8FA9_0008C7809E09_.wvu.PrintTitles" hidden="1">#REF!,#REF!</definedName>
    <definedName name="Z_179EFE47_A1B1_11D3_8FA9_0008C7809E09_.wvu.PrintArea" localSheetId="15" hidden="1">#REF!</definedName>
    <definedName name="Z_179EFE47_A1B1_11D3_8FA9_0008C7809E09_.wvu.PrintArea" localSheetId="16" hidden="1">#REF!</definedName>
    <definedName name="Z_179EFE47_A1B1_11D3_8FA9_0008C7809E09_.wvu.PrintArea" localSheetId="5" hidden="1">#REF!</definedName>
    <definedName name="Z_179EFE47_A1B1_11D3_8FA9_0008C7809E09_.wvu.PrintArea" hidden="1">#REF!</definedName>
    <definedName name="Z_179EFE47_A1B1_11D3_8FA9_0008C7809E09_.wvu.PrintTitles" localSheetId="15" hidden="1">#REF!,#REF!</definedName>
    <definedName name="Z_179EFE47_A1B1_11D3_8FA9_0008C7809E09_.wvu.PrintTitles" localSheetId="16" hidden="1">#REF!,#REF!</definedName>
    <definedName name="Z_179EFE47_A1B1_11D3_8FA9_0008C7809E09_.wvu.PrintTitles" localSheetId="5" hidden="1">#REF!,#REF!</definedName>
    <definedName name="Z_179EFE47_A1B1_11D3_8FA9_0008C7809E09_.wvu.PrintTitles" hidden="1">#REF!,#REF!</definedName>
    <definedName name="Z_179EFE48_A1B1_11D3_8FA9_0008C7809E09_.wvu.PrintArea" localSheetId="15" hidden="1">#REF!</definedName>
    <definedName name="Z_179EFE48_A1B1_11D3_8FA9_0008C7809E09_.wvu.PrintArea" localSheetId="16" hidden="1">#REF!</definedName>
    <definedName name="Z_179EFE48_A1B1_11D3_8FA9_0008C7809E09_.wvu.PrintArea" localSheetId="5" hidden="1">#REF!</definedName>
    <definedName name="Z_179EFE48_A1B1_11D3_8FA9_0008C7809E09_.wvu.PrintArea" hidden="1">#REF!</definedName>
    <definedName name="Z_179EFE48_A1B1_11D3_8FA9_0008C7809E09_.wvu.PrintTitles" localSheetId="15" hidden="1">#REF!,#REF!</definedName>
    <definedName name="Z_179EFE48_A1B1_11D3_8FA9_0008C7809E09_.wvu.PrintTitles" localSheetId="16" hidden="1">#REF!,#REF!</definedName>
    <definedName name="Z_179EFE48_A1B1_11D3_8FA9_0008C7809E09_.wvu.PrintTitles" localSheetId="5" hidden="1">#REF!,#REF!</definedName>
    <definedName name="Z_179EFE48_A1B1_11D3_8FA9_0008C7809E09_.wvu.PrintTitles" hidden="1">#REF!,#REF!</definedName>
    <definedName name="Z_179EFE49_A1B1_11D3_8FA9_0008C7809E09_.wvu.PrintArea" localSheetId="15" hidden="1">#REF!</definedName>
    <definedName name="Z_179EFE49_A1B1_11D3_8FA9_0008C7809E09_.wvu.PrintArea" localSheetId="16" hidden="1">#REF!</definedName>
    <definedName name="Z_179EFE49_A1B1_11D3_8FA9_0008C7809E09_.wvu.PrintArea" localSheetId="5" hidden="1">#REF!</definedName>
    <definedName name="Z_179EFE49_A1B1_11D3_8FA9_0008C7809E09_.wvu.PrintArea" hidden="1">#REF!</definedName>
    <definedName name="Z_179EFE49_A1B1_11D3_8FA9_0008C7809E09_.wvu.PrintTitles" localSheetId="15" hidden="1">#REF!,#REF!</definedName>
    <definedName name="Z_179EFE49_A1B1_11D3_8FA9_0008C7809E09_.wvu.PrintTitles" localSheetId="16" hidden="1">#REF!,#REF!</definedName>
    <definedName name="Z_179EFE49_A1B1_11D3_8FA9_0008C7809E09_.wvu.PrintTitles" localSheetId="5" hidden="1">#REF!,#REF!</definedName>
    <definedName name="Z_179EFE49_A1B1_11D3_8FA9_0008C7809E09_.wvu.PrintTitles" hidden="1">#REF!,#REF!</definedName>
    <definedName name="Z_179EFE4A_A1B1_11D3_8FA9_0008C7809E09_.wvu.PrintArea" localSheetId="15" hidden="1">#REF!</definedName>
    <definedName name="Z_179EFE4A_A1B1_11D3_8FA9_0008C7809E09_.wvu.PrintArea" localSheetId="16" hidden="1">#REF!</definedName>
    <definedName name="Z_179EFE4A_A1B1_11D3_8FA9_0008C7809E09_.wvu.PrintArea" localSheetId="5" hidden="1">#REF!</definedName>
    <definedName name="Z_179EFE4A_A1B1_11D3_8FA9_0008C7809E09_.wvu.PrintArea" hidden="1">#REF!</definedName>
    <definedName name="Z_179EFE4A_A1B1_11D3_8FA9_0008C7809E09_.wvu.PrintTitles" localSheetId="15" hidden="1">#REF!,#REF!</definedName>
    <definedName name="Z_179EFE4A_A1B1_11D3_8FA9_0008C7809E09_.wvu.PrintTitles" localSheetId="16" hidden="1">#REF!,#REF!</definedName>
    <definedName name="Z_179EFE4A_A1B1_11D3_8FA9_0008C7809E09_.wvu.PrintTitles" localSheetId="5" hidden="1">#REF!,#REF!</definedName>
    <definedName name="Z_179EFE4A_A1B1_11D3_8FA9_0008C7809E09_.wvu.PrintTitles" hidden="1">#REF!,#REF!</definedName>
    <definedName name="Z_179EFE4B_A1B1_11D3_8FA9_0008C7809E09_.wvu.PrintArea" localSheetId="15" hidden="1">#REF!</definedName>
    <definedName name="Z_179EFE4B_A1B1_11D3_8FA9_0008C7809E09_.wvu.PrintArea" localSheetId="16" hidden="1">#REF!</definedName>
    <definedName name="Z_179EFE4B_A1B1_11D3_8FA9_0008C7809E09_.wvu.PrintArea" localSheetId="5" hidden="1">#REF!</definedName>
    <definedName name="Z_179EFE4B_A1B1_11D3_8FA9_0008C7809E09_.wvu.PrintArea" hidden="1">#REF!</definedName>
    <definedName name="Z_179EFE4B_A1B1_11D3_8FA9_0008C7809E09_.wvu.PrintTitles" localSheetId="15" hidden="1">#REF!,#REF!</definedName>
    <definedName name="Z_179EFE4B_A1B1_11D3_8FA9_0008C7809E09_.wvu.PrintTitles" localSheetId="16" hidden="1">#REF!,#REF!</definedName>
    <definedName name="Z_179EFE4B_A1B1_11D3_8FA9_0008C7809E09_.wvu.PrintTitles" localSheetId="5" hidden="1">#REF!,#REF!</definedName>
    <definedName name="Z_179EFE4B_A1B1_11D3_8FA9_0008C7809E09_.wvu.PrintTitles" hidden="1">#REF!,#REF!</definedName>
    <definedName name="Z_179EFE4C_A1B1_11D3_8FA9_0008C7809E09_.wvu.PrintArea" localSheetId="15" hidden="1">#REF!</definedName>
    <definedName name="Z_179EFE4C_A1B1_11D3_8FA9_0008C7809E09_.wvu.PrintArea" localSheetId="16" hidden="1">#REF!</definedName>
    <definedName name="Z_179EFE4C_A1B1_11D3_8FA9_0008C7809E09_.wvu.PrintArea" localSheetId="5" hidden="1">#REF!</definedName>
    <definedName name="Z_179EFE4C_A1B1_11D3_8FA9_0008C7809E09_.wvu.PrintArea" hidden="1">#REF!</definedName>
    <definedName name="Z_179EFE4C_A1B1_11D3_8FA9_0008C7809E09_.wvu.PrintTitles" localSheetId="15" hidden="1">#REF!,#REF!</definedName>
    <definedName name="Z_179EFE4C_A1B1_11D3_8FA9_0008C7809E09_.wvu.PrintTitles" localSheetId="16" hidden="1">#REF!,#REF!</definedName>
    <definedName name="Z_179EFE4C_A1B1_11D3_8FA9_0008C7809E09_.wvu.PrintTitles" localSheetId="5" hidden="1">#REF!,#REF!</definedName>
    <definedName name="Z_179EFE4C_A1B1_11D3_8FA9_0008C7809E09_.wvu.PrintTitles" hidden="1">#REF!,#REF!</definedName>
    <definedName name="Z_179EFE4D_A1B1_11D3_8FA9_0008C7809E09_.wvu.PrintArea" localSheetId="15" hidden="1">#REF!</definedName>
    <definedName name="Z_179EFE4D_A1B1_11D3_8FA9_0008C7809E09_.wvu.PrintArea" localSheetId="16" hidden="1">#REF!</definedName>
    <definedName name="Z_179EFE4D_A1B1_11D3_8FA9_0008C7809E09_.wvu.PrintArea" localSheetId="5" hidden="1">#REF!</definedName>
    <definedName name="Z_179EFE4D_A1B1_11D3_8FA9_0008C7809E09_.wvu.PrintArea" hidden="1">#REF!</definedName>
    <definedName name="Z_179EFE4D_A1B1_11D3_8FA9_0008C7809E09_.wvu.PrintTitles" localSheetId="15" hidden="1">#REF!,#REF!</definedName>
    <definedName name="Z_179EFE4D_A1B1_11D3_8FA9_0008C7809E09_.wvu.PrintTitles" localSheetId="16" hidden="1">#REF!,#REF!</definedName>
    <definedName name="Z_179EFE4D_A1B1_11D3_8FA9_0008C7809E09_.wvu.PrintTitles" localSheetId="5" hidden="1">#REF!,#REF!</definedName>
    <definedName name="Z_179EFE4D_A1B1_11D3_8FA9_0008C7809E09_.wvu.PrintTitles" hidden="1">#REF!,#REF!</definedName>
    <definedName name="Z_179EFE4E_A1B1_11D3_8FA9_0008C7809E09_.wvu.PrintArea" localSheetId="15" hidden="1">#REF!</definedName>
    <definedName name="Z_179EFE4E_A1B1_11D3_8FA9_0008C7809E09_.wvu.PrintArea" localSheetId="16" hidden="1">#REF!</definedName>
    <definedName name="Z_179EFE4E_A1B1_11D3_8FA9_0008C7809E09_.wvu.PrintArea" localSheetId="5" hidden="1">#REF!</definedName>
    <definedName name="Z_179EFE4E_A1B1_11D3_8FA9_0008C7809E09_.wvu.PrintArea" hidden="1">#REF!</definedName>
    <definedName name="Z_179EFE4E_A1B1_11D3_8FA9_0008C7809E09_.wvu.PrintTitles" localSheetId="15" hidden="1">#REF!,#REF!</definedName>
    <definedName name="Z_179EFE4E_A1B1_11D3_8FA9_0008C7809E09_.wvu.PrintTitles" localSheetId="16" hidden="1">#REF!,#REF!</definedName>
    <definedName name="Z_179EFE4E_A1B1_11D3_8FA9_0008C7809E09_.wvu.PrintTitles" localSheetId="5" hidden="1">#REF!,#REF!</definedName>
    <definedName name="Z_179EFE4E_A1B1_11D3_8FA9_0008C7809E09_.wvu.PrintTitles" hidden="1">#REF!,#REF!</definedName>
    <definedName name="Z_179EFE4F_A1B1_11D3_8FA9_0008C7809E09_.wvu.PrintArea" localSheetId="15" hidden="1">#REF!</definedName>
    <definedName name="Z_179EFE4F_A1B1_11D3_8FA9_0008C7809E09_.wvu.PrintArea" localSheetId="16" hidden="1">#REF!</definedName>
    <definedName name="Z_179EFE4F_A1B1_11D3_8FA9_0008C7809E09_.wvu.PrintArea" localSheetId="5" hidden="1">#REF!</definedName>
    <definedName name="Z_179EFE4F_A1B1_11D3_8FA9_0008C7809E09_.wvu.PrintArea" hidden="1">#REF!</definedName>
    <definedName name="Z_179EFE4F_A1B1_11D3_8FA9_0008C7809E09_.wvu.PrintTitles" localSheetId="15" hidden="1">#REF!,#REF!</definedName>
    <definedName name="Z_179EFE4F_A1B1_11D3_8FA9_0008C7809E09_.wvu.PrintTitles" localSheetId="16" hidden="1">#REF!,#REF!</definedName>
    <definedName name="Z_179EFE4F_A1B1_11D3_8FA9_0008C7809E09_.wvu.PrintTitles" localSheetId="5" hidden="1">#REF!,#REF!</definedName>
    <definedName name="Z_179EFE4F_A1B1_11D3_8FA9_0008C7809E09_.wvu.PrintTitles" hidden="1">#REF!,#REF!</definedName>
    <definedName name="Z_179EFE50_A1B1_11D3_8FA9_0008C7809E09_.wvu.PrintArea" localSheetId="15" hidden="1">#REF!</definedName>
    <definedName name="Z_179EFE50_A1B1_11D3_8FA9_0008C7809E09_.wvu.PrintArea" localSheetId="16" hidden="1">#REF!</definedName>
    <definedName name="Z_179EFE50_A1B1_11D3_8FA9_0008C7809E09_.wvu.PrintArea" localSheetId="5" hidden="1">#REF!</definedName>
    <definedName name="Z_179EFE50_A1B1_11D3_8FA9_0008C7809E09_.wvu.PrintArea" hidden="1">#REF!</definedName>
    <definedName name="Z_179EFE50_A1B1_11D3_8FA9_0008C7809E09_.wvu.PrintTitles" localSheetId="15" hidden="1">#REF!,#REF!</definedName>
    <definedName name="Z_179EFE50_A1B1_11D3_8FA9_0008C7809E09_.wvu.PrintTitles" localSheetId="16" hidden="1">#REF!,#REF!</definedName>
    <definedName name="Z_179EFE50_A1B1_11D3_8FA9_0008C7809E09_.wvu.PrintTitles" localSheetId="5" hidden="1">#REF!,#REF!</definedName>
    <definedName name="Z_179EFE50_A1B1_11D3_8FA9_0008C7809E09_.wvu.PrintTitles" hidden="1">#REF!,#REF!</definedName>
    <definedName name="Z_179EFE51_A1B1_11D3_8FA9_0008C7809E09_.wvu.PrintArea" localSheetId="15" hidden="1">#REF!</definedName>
    <definedName name="Z_179EFE51_A1B1_11D3_8FA9_0008C7809E09_.wvu.PrintArea" localSheetId="16" hidden="1">#REF!</definedName>
    <definedName name="Z_179EFE51_A1B1_11D3_8FA9_0008C7809E09_.wvu.PrintArea" localSheetId="5" hidden="1">#REF!</definedName>
    <definedName name="Z_179EFE51_A1B1_11D3_8FA9_0008C7809E09_.wvu.PrintArea" hidden="1">#REF!</definedName>
    <definedName name="Z_179EFE51_A1B1_11D3_8FA9_0008C7809E09_.wvu.PrintTitles" localSheetId="15" hidden="1">#REF!,#REF!</definedName>
    <definedName name="Z_179EFE51_A1B1_11D3_8FA9_0008C7809E09_.wvu.PrintTitles" localSheetId="16" hidden="1">#REF!,#REF!</definedName>
    <definedName name="Z_179EFE51_A1B1_11D3_8FA9_0008C7809E09_.wvu.PrintTitles" localSheetId="5" hidden="1">#REF!,#REF!</definedName>
    <definedName name="Z_179EFE51_A1B1_11D3_8FA9_0008C7809E09_.wvu.PrintTitles" hidden="1">#REF!,#REF!</definedName>
    <definedName name="Z_179EFE52_A1B1_11D3_8FA9_0008C7809E09_.wvu.PrintArea" localSheetId="15" hidden="1">#REF!</definedName>
    <definedName name="Z_179EFE52_A1B1_11D3_8FA9_0008C7809E09_.wvu.PrintArea" localSheetId="16" hidden="1">#REF!</definedName>
    <definedName name="Z_179EFE52_A1B1_11D3_8FA9_0008C7809E09_.wvu.PrintArea" localSheetId="5" hidden="1">#REF!</definedName>
    <definedName name="Z_179EFE52_A1B1_11D3_8FA9_0008C7809E09_.wvu.PrintArea" hidden="1">#REF!</definedName>
    <definedName name="Z_179EFE52_A1B1_11D3_8FA9_0008C7809E09_.wvu.PrintTitles" localSheetId="15" hidden="1">#REF!,#REF!</definedName>
    <definedName name="Z_179EFE52_A1B1_11D3_8FA9_0008C7809E09_.wvu.PrintTitles" localSheetId="16" hidden="1">#REF!,#REF!</definedName>
    <definedName name="Z_179EFE52_A1B1_11D3_8FA9_0008C7809E09_.wvu.PrintTitles" localSheetId="5" hidden="1">#REF!,#REF!</definedName>
    <definedName name="Z_179EFE52_A1B1_11D3_8FA9_0008C7809E09_.wvu.PrintTitles" hidden="1">#REF!,#REF!</definedName>
    <definedName name="Z_179EFE53_A1B1_11D3_8FA9_0008C7809E09_.wvu.PrintArea" localSheetId="15" hidden="1">#REF!</definedName>
    <definedName name="Z_179EFE53_A1B1_11D3_8FA9_0008C7809E09_.wvu.PrintArea" localSheetId="16" hidden="1">#REF!</definedName>
    <definedName name="Z_179EFE53_A1B1_11D3_8FA9_0008C7809E09_.wvu.PrintArea" localSheetId="5" hidden="1">#REF!</definedName>
    <definedName name="Z_179EFE53_A1B1_11D3_8FA9_0008C7809E09_.wvu.PrintArea" hidden="1">#REF!</definedName>
    <definedName name="Z_179EFE53_A1B1_11D3_8FA9_0008C7809E09_.wvu.PrintTitles" localSheetId="15" hidden="1">#REF!,#REF!</definedName>
    <definedName name="Z_179EFE53_A1B1_11D3_8FA9_0008C7809E09_.wvu.PrintTitles" localSheetId="16" hidden="1">#REF!,#REF!</definedName>
    <definedName name="Z_179EFE53_A1B1_11D3_8FA9_0008C7809E09_.wvu.PrintTitles" localSheetId="5" hidden="1">#REF!,#REF!</definedName>
    <definedName name="Z_179EFE53_A1B1_11D3_8FA9_0008C7809E09_.wvu.PrintTitles" hidden="1">#REF!,#REF!</definedName>
    <definedName name="Z_179EFE54_A1B1_11D3_8FA9_0008C7809E09_.wvu.PrintArea" localSheetId="15" hidden="1">#REF!</definedName>
    <definedName name="Z_179EFE54_A1B1_11D3_8FA9_0008C7809E09_.wvu.PrintArea" localSheetId="16" hidden="1">#REF!</definedName>
    <definedName name="Z_179EFE54_A1B1_11D3_8FA9_0008C7809E09_.wvu.PrintArea" localSheetId="5" hidden="1">#REF!</definedName>
    <definedName name="Z_179EFE54_A1B1_11D3_8FA9_0008C7809E09_.wvu.PrintArea" hidden="1">#REF!</definedName>
    <definedName name="Z_179EFE54_A1B1_11D3_8FA9_0008C7809E09_.wvu.PrintTitles" localSheetId="15" hidden="1">#REF!,#REF!</definedName>
    <definedName name="Z_179EFE54_A1B1_11D3_8FA9_0008C7809E09_.wvu.PrintTitles" localSheetId="16" hidden="1">#REF!,#REF!</definedName>
    <definedName name="Z_179EFE54_A1B1_11D3_8FA9_0008C7809E09_.wvu.PrintTitles" localSheetId="5" hidden="1">#REF!,#REF!</definedName>
    <definedName name="Z_179EFE54_A1B1_11D3_8FA9_0008C7809E09_.wvu.PrintTitles" hidden="1">#REF!,#REF!</definedName>
    <definedName name="Z_179EFE55_A1B1_11D3_8FA9_0008C7809E09_.wvu.PrintArea" localSheetId="15" hidden="1">#REF!</definedName>
    <definedName name="Z_179EFE55_A1B1_11D3_8FA9_0008C7809E09_.wvu.PrintArea" localSheetId="16" hidden="1">#REF!</definedName>
    <definedName name="Z_179EFE55_A1B1_11D3_8FA9_0008C7809E09_.wvu.PrintArea" localSheetId="5" hidden="1">#REF!</definedName>
    <definedName name="Z_179EFE55_A1B1_11D3_8FA9_0008C7809E09_.wvu.PrintArea" hidden="1">#REF!</definedName>
    <definedName name="Z_179EFE55_A1B1_11D3_8FA9_0008C7809E09_.wvu.PrintTitles" localSheetId="15" hidden="1">#REF!</definedName>
    <definedName name="Z_179EFE55_A1B1_11D3_8FA9_0008C7809E09_.wvu.PrintTitles" localSheetId="16" hidden="1">#REF!</definedName>
    <definedName name="Z_179EFE55_A1B1_11D3_8FA9_0008C7809E09_.wvu.PrintTitles" localSheetId="5" hidden="1">#REF!</definedName>
    <definedName name="Z_179EFE55_A1B1_11D3_8FA9_0008C7809E09_.wvu.PrintTitles" hidden="1">#REF!</definedName>
    <definedName name="Z_179EFE56_A1B1_11D3_8FA9_0008C7809E09_.wvu.PrintArea" localSheetId="15" hidden="1">#REF!</definedName>
    <definedName name="Z_179EFE56_A1B1_11D3_8FA9_0008C7809E09_.wvu.PrintArea" localSheetId="16" hidden="1">#REF!</definedName>
    <definedName name="Z_179EFE56_A1B1_11D3_8FA9_0008C7809E09_.wvu.PrintArea" localSheetId="5" hidden="1">#REF!</definedName>
    <definedName name="Z_179EFE56_A1B1_11D3_8FA9_0008C7809E09_.wvu.PrintArea" hidden="1">#REF!</definedName>
    <definedName name="Z_179EFE56_A1B1_11D3_8FA9_0008C7809E09_.wvu.PrintTitles" localSheetId="15" hidden="1">#REF!,#REF!</definedName>
    <definedName name="Z_179EFE56_A1B1_11D3_8FA9_0008C7809E09_.wvu.PrintTitles" localSheetId="16" hidden="1">#REF!,#REF!</definedName>
    <definedName name="Z_179EFE56_A1B1_11D3_8FA9_0008C7809E09_.wvu.PrintTitles" localSheetId="5" hidden="1">#REF!,#REF!</definedName>
    <definedName name="Z_179EFE56_A1B1_11D3_8FA9_0008C7809E09_.wvu.PrintTitles" hidden="1">#REF!,#REF!</definedName>
    <definedName name="Z_179EFE57_A1B1_11D3_8FA9_0008C7809E09_.wvu.PrintArea" localSheetId="15" hidden="1">#REF!</definedName>
    <definedName name="Z_179EFE57_A1B1_11D3_8FA9_0008C7809E09_.wvu.PrintArea" localSheetId="16" hidden="1">#REF!</definedName>
    <definedName name="Z_179EFE57_A1B1_11D3_8FA9_0008C7809E09_.wvu.PrintArea" localSheetId="5" hidden="1">#REF!</definedName>
    <definedName name="Z_179EFE57_A1B1_11D3_8FA9_0008C7809E09_.wvu.PrintArea" hidden="1">#REF!</definedName>
    <definedName name="Z_179EFE57_A1B1_11D3_8FA9_0008C7809E09_.wvu.PrintTitles" localSheetId="15" hidden="1">#REF!,#REF!</definedName>
    <definedName name="Z_179EFE57_A1B1_11D3_8FA9_0008C7809E09_.wvu.PrintTitles" localSheetId="16" hidden="1">#REF!,#REF!</definedName>
    <definedName name="Z_179EFE57_A1B1_11D3_8FA9_0008C7809E09_.wvu.PrintTitles" localSheetId="5" hidden="1">#REF!,#REF!</definedName>
    <definedName name="Z_179EFE57_A1B1_11D3_8FA9_0008C7809E09_.wvu.PrintTitles" hidden="1">#REF!,#REF!</definedName>
    <definedName name="Z_179EFE58_A1B1_11D3_8FA9_0008C7809E09_.wvu.PrintArea" localSheetId="15" hidden="1">#REF!</definedName>
    <definedName name="Z_179EFE58_A1B1_11D3_8FA9_0008C7809E09_.wvu.PrintArea" localSheetId="16" hidden="1">#REF!</definedName>
    <definedName name="Z_179EFE58_A1B1_11D3_8FA9_0008C7809E09_.wvu.PrintArea" localSheetId="5" hidden="1">#REF!</definedName>
    <definedName name="Z_179EFE58_A1B1_11D3_8FA9_0008C7809E09_.wvu.PrintArea" hidden="1">#REF!</definedName>
    <definedName name="Z_179EFE58_A1B1_11D3_8FA9_0008C7809E09_.wvu.PrintTitles" localSheetId="15" hidden="1">#REF!,#REF!</definedName>
    <definedName name="Z_179EFE58_A1B1_11D3_8FA9_0008C7809E09_.wvu.PrintTitles" localSheetId="16" hidden="1">#REF!,#REF!</definedName>
    <definedName name="Z_179EFE58_A1B1_11D3_8FA9_0008C7809E09_.wvu.PrintTitles" localSheetId="5" hidden="1">#REF!,#REF!</definedName>
    <definedName name="Z_179EFE58_A1B1_11D3_8FA9_0008C7809E09_.wvu.PrintTitles" hidden="1">#REF!,#REF!</definedName>
    <definedName name="Z_179EFE59_A1B1_11D3_8FA9_0008C7809E09_.wvu.PrintArea" localSheetId="15" hidden="1">#REF!</definedName>
    <definedName name="Z_179EFE59_A1B1_11D3_8FA9_0008C7809E09_.wvu.PrintArea" localSheetId="16" hidden="1">#REF!</definedName>
    <definedName name="Z_179EFE59_A1B1_11D3_8FA9_0008C7809E09_.wvu.PrintArea" localSheetId="5" hidden="1">#REF!</definedName>
    <definedName name="Z_179EFE59_A1B1_11D3_8FA9_0008C7809E09_.wvu.PrintArea" hidden="1">#REF!</definedName>
    <definedName name="Z_179EFE59_A1B1_11D3_8FA9_0008C7809E09_.wvu.PrintTitles" localSheetId="15" hidden="1">#REF!,#REF!</definedName>
    <definedName name="Z_179EFE59_A1B1_11D3_8FA9_0008C7809E09_.wvu.PrintTitles" localSheetId="16" hidden="1">#REF!,#REF!</definedName>
    <definedName name="Z_179EFE59_A1B1_11D3_8FA9_0008C7809E09_.wvu.PrintTitles" localSheetId="5" hidden="1">#REF!,#REF!</definedName>
    <definedName name="Z_179EFE59_A1B1_11D3_8FA9_0008C7809E09_.wvu.PrintTitles" hidden="1">#REF!,#REF!</definedName>
    <definedName name="Z_179EFE5A_A1B1_11D3_8FA9_0008C7809E09_.wvu.PrintArea" localSheetId="15" hidden="1">#REF!</definedName>
    <definedName name="Z_179EFE5A_A1B1_11D3_8FA9_0008C7809E09_.wvu.PrintArea" localSheetId="16" hidden="1">#REF!</definedName>
    <definedName name="Z_179EFE5A_A1B1_11D3_8FA9_0008C7809E09_.wvu.PrintArea" localSheetId="5" hidden="1">#REF!</definedName>
    <definedName name="Z_179EFE5A_A1B1_11D3_8FA9_0008C7809E09_.wvu.PrintArea" hidden="1">#REF!</definedName>
    <definedName name="Z_179EFE5A_A1B1_11D3_8FA9_0008C7809E09_.wvu.PrintTitles" localSheetId="15" hidden="1">#REF!,#REF!</definedName>
    <definedName name="Z_179EFE5A_A1B1_11D3_8FA9_0008C7809E09_.wvu.PrintTitles" localSheetId="16" hidden="1">#REF!,#REF!</definedName>
    <definedName name="Z_179EFE5A_A1B1_11D3_8FA9_0008C7809E09_.wvu.PrintTitles" localSheetId="5" hidden="1">#REF!,#REF!</definedName>
    <definedName name="Z_179EFE5A_A1B1_11D3_8FA9_0008C7809E09_.wvu.PrintTitles" hidden="1">#REF!,#REF!</definedName>
    <definedName name="Z_1DA8B6E2_5DE1_11D2_8EEC_0008C7BCAF29_.wvu.PrintArea" localSheetId="15" hidden="1">#REF!</definedName>
    <definedName name="Z_1DA8B6E2_5DE1_11D2_8EEC_0008C7BCAF29_.wvu.PrintArea" localSheetId="16" hidden="1">#REF!</definedName>
    <definedName name="Z_1DA8B6E2_5DE1_11D2_8EEC_0008C7BCAF29_.wvu.PrintArea" localSheetId="5" hidden="1">#REF!</definedName>
    <definedName name="Z_1DA8B6E2_5DE1_11D2_8EEC_0008C7BCAF29_.wvu.PrintArea" hidden="1">#REF!</definedName>
    <definedName name="Z_1DA8B6E2_5DE1_11D2_8EEC_0008C7BCAF29_.wvu.PrintTitles" localSheetId="15" hidden="1">#REF!</definedName>
    <definedName name="Z_1DA8B6E2_5DE1_11D2_8EEC_0008C7BCAF29_.wvu.PrintTitles" localSheetId="16" hidden="1">#REF!</definedName>
    <definedName name="Z_1DA8B6E2_5DE1_11D2_8EEC_0008C7BCAF29_.wvu.PrintTitles" localSheetId="5" hidden="1">#REF!</definedName>
    <definedName name="Z_1DA8B6E2_5DE1_11D2_8EEC_0008C7BCAF29_.wvu.PrintTitles" hidden="1">#REF!</definedName>
    <definedName name="Z_1DA8B6F1_5DE1_11D2_8EEC_0008C7BCAF29_.wvu.PrintArea" localSheetId="15" hidden="1">#REF!</definedName>
    <definedName name="Z_1DA8B6F1_5DE1_11D2_8EEC_0008C7BCAF29_.wvu.PrintArea" localSheetId="16" hidden="1">#REF!</definedName>
    <definedName name="Z_1DA8B6F1_5DE1_11D2_8EEC_0008C7BCAF29_.wvu.PrintArea" localSheetId="5" hidden="1">#REF!</definedName>
    <definedName name="Z_1DA8B6F1_5DE1_11D2_8EEC_0008C7BCAF29_.wvu.PrintArea" hidden="1">#REF!</definedName>
    <definedName name="Z_1DA8B6F1_5DE1_11D2_8EEC_0008C7BCAF29_.wvu.PrintTitles" localSheetId="15" hidden="1">#REF!</definedName>
    <definedName name="Z_1DA8B6F1_5DE1_11D2_8EEC_0008C7BCAF29_.wvu.PrintTitles" localSheetId="16" hidden="1">#REF!</definedName>
    <definedName name="Z_1DA8B6F1_5DE1_11D2_8EEC_0008C7BCAF29_.wvu.PrintTitles" hidden="1">#REF!</definedName>
    <definedName name="Z_1DA8B6FE_5DE1_11D2_8EEC_0008C7BCAF29_.wvu.PrintArea" localSheetId="15" hidden="1">#REF!</definedName>
    <definedName name="Z_1DA8B6FE_5DE1_11D2_8EEC_0008C7BCAF29_.wvu.PrintArea" localSheetId="16" hidden="1">#REF!</definedName>
    <definedName name="Z_1DA8B6FE_5DE1_11D2_8EEC_0008C7BCAF29_.wvu.PrintArea" hidden="1">#REF!</definedName>
    <definedName name="Z_1DA8B6FE_5DE1_11D2_8EEC_0008C7BCAF29_.wvu.PrintTitles" localSheetId="15" hidden="1">#REF!,#REF!</definedName>
    <definedName name="Z_1DA8B6FE_5DE1_11D2_8EEC_0008C7BCAF29_.wvu.PrintTitles" localSheetId="16" hidden="1">#REF!,#REF!</definedName>
    <definedName name="Z_1DA8B6FE_5DE1_11D2_8EEC_0008C7BCAF29_.wvu.PrintTitles" localSheetId="5" hidden="1">#REF!,#REF!</definedName>
    <definedName name="Z_1DA8B6FE_5DE1_11D2_8EEC_0008C7BCAF29_.wvu.PrintTitles" hidden="1">#REF!,#REF!</definedName>
    <definedName name="Z_2DA61901_F1AB_11D2_8EBB_0008C77C0743_.wvu.PrintArea" localSheetId="15" hidden="1">#REF!</definedName>
    <definedName name="Z_2DA61901_F1AB_11D2_8EBB_0008C77C0743_.wvu.PrintArea" localSheetId="16" hidden="1">#REF!</definedName>
    <definedName name="Z_2DA61901_F1AB_11D2_8EBB_0008C77C0743_.wvu.PrintArea" localSheetId="5" hidden="1">#REF!</definedName>
    <definedName name="Z_2DA61901_F1AB_11D2_8EBB_0008C77C0743_.wvu.PrintArea" hidden="1">#REF!</definedName>
    <definedName name="Z_2DA61901_F1AB_11D2_8EBB_0008C77C0743_.wvu.PrintTitles" localSheetId="15" hidden="1">#REF!</definedName>
    <definedName name="Z_2DA61901_F1AB_11D2_8EBB_0008C77C0743_.wvu.PrintTitles" localSheetId="16" hidden="1">#REF!</definedName>
    <definedName name="Z_2DA61901_F1AB_11D2_8EBB_0008C77C0743_.wvu.PrintTitles" localSheetId="5" hidden="1">#REF!</definedName>
    <definedName name="Z_2DA61901_F1AB_11D2_8EBB_0008C77C0743_.wvu.PrintTitles" hidden="1">#REF!</definedName>
    <definedName name="Z_2DA61914_F1AB_11D2_8EBB_0008C77C0743_.wvu.PrintArea" localSheetId="15" hidden="1">#REF!</definedName>
    <definedName name="Z_2DA61914_F1AB_11D2_8EBB_0008C77C0743_.wvu.PrintArea" localSheetId="16" hidden="1">#REF!</definedName>
    <definedName name="Z_2DA61914_F1AB_11D2_8EBB_0008C77C0743_.wvu.PrintArea" localSheetId="5" hidden="1">#REF!</definedName>
    <definedName name="Z_2DA61914_F1AB_11D2_8EBB_0008C77C0743_.wvu.PrintArea" hidden="1">#REF!</definedName>
    <definedName name="Z_2DA61914_F1AB_11D2_8EBB_0008C77C0743_.wvu.PrintTitles" localSheetId="15" hidden="1">#REF!</definedName>
    <definedName name="Z_2DA61914_F1AB_11D2_8EBB_0008C77C0743_.wvu.PrintTitles" localSheetId="16" hidden="1">#REF!</definedName>
    <definedName name="Z_2DA61914_F1AB_11D2_8EBB_0008C77C0743_.wvu.PrintTitles" hidden="1">#REF!</definedName>
    <definedName name="Z_2DA61924_F1AB_11D2_8EBB_0008C77C0743_.wvu.PrintArea" localSheetId="15" hidden="1">#REF!</definedName>
    <definedName name="Z_2DA61924_F1AB_11D2_8EBB_0008C77C0743_.wvu.PrintArea" localSheetId="16" hidden="1">#REF!</definedName>
    <definedName name="Z_2DA61924_F1AB_11D2_8EBB_0008C77C0743_.wvu.PrintArea" hidden="1">#REF!</definedName>
    <definedName name="Z_2DA61924_F1AB_11D2_8EBB_0008C77C0743_.wvu.PrintTitles" localSheetId="15" hidden="1">#REF!,#REF!</definedName>
    <definedName name="Z_2DA61924_F1AB_11D2_8EBB_0008C77C0743_.wvu.PrintTitles" localSheetId="16" hidden="1">#REF!,#REF!</definedName>
    <definedName name="Z_2DA61924_F1AB_11D2_8EBB_0008C77C0743_.wvu.PrintTitles" localSheetId="5" hidden="1">#REF!,#REF!</definedName>
    <definedName name="Z_2DA61924_F1AB_11D2_8EBB_0008C77C0743_.wvu.PrintTitles" hidden="1">#REF!,#REF!</definedName>
    <definedName name="Z_3FBA103C_5DE2_11D2_8EE8_0008C77CC149_.wvu.PrintArea" localSheetId="15" hidden="1">#REF!</definedName>
    <definedName name="Z_3FBA103C_5DE2_11D2_8EE8_0008C77CC149_.wvu.PrintArea" localSheetId="16" hidden="1">#REF!</definedName>
    <definedName name="Z_3FBA103C_5DE2_11D2_8EE8_0008C77CC149_.wvu.PrintArea" localSheetId="5" hidden="1">#REF!</definedName>
    <definedName name="Z_3FBA103C_5DE2_11D2_8EE8_0008C77CC149_.wvu.PrintArea" hidden="1">#REF!</definedName>
    <definedName name="Z_3FBA103C_5DE2_11D2_8EE8_0008C77CC149_.wvu.PrintTitles" localSheetId="15" hidden="1">#REF!</definedName>
    <definedName name="Z_3FBA103C_5DE2_11D2_8EE8_0008C77CC149_.wvu.PrintTitles" localSheetId="16" hidden="1">#REF!</definedName>
    <definedName name="Z_3FBA103C_5DE2_11D2_8EE8_0008C77CC149_.wvu.PrintTitles" localSheetId="5" hidden="1">#REF!</definedName>
    <definedName name="Z_3FBA103C_5DE2_11D2_8EE8_0008C77CC149_.wvu.PrintTitles" hidden="1">#REF!</definedName>
    <definedName name="Z_3FBA104B_5DE2_11D2_8EE8_0008C77CC149_.wvu.PrintArea" localSheetId="15" hidden="1">#REF!</definedName>
    <definedName name="Z_3FBA104B_5DE2_11D2_8EE8_0008C77CC149_.wvu.PrintArea" localSheetId="16" hidden="1">#REF!</definedName>
    <definedName name="Z_3FBA104B_5DE2_11D2_8EE8_0008C77CC149_.wvu.PrintArea" localSheetId="5" hidden="1">#REF!</definedName>
    <definedName name="Z_3FBA104B_5DE2_11D2_8EE8_0008C77CC149_.wvu.PrintArea" hidden="1">#REF!</definedName>
    <definedName name="Z_3FBA104B_5DE2_11D2_8EE8_0008C77CC149_.wvu.PrintTitles" localSheetId="15" hidden="1">#REF!</definedName>
    <definedName name="Z_3FBA104B_5DE2_11D2_8EE8_0008C77CC149_.wvu.PrintTitles" localSheetId="16" hidden="1">#REF!</definedName>
    <definedName name="Z_3FBA104B_5DE2_11D2_8EE8_0008C77CC149_.wvu.PrintTitles" hidden="1">#REF!</definedName>
    <definedName name="Z_3FBA1058_5DE2_11D2_8EE8_0008C77CC149_.wvu.PrintArea" localSheetId="15" hidden="1">#REF!</definedName>
    <definedName name="Z_3FBA1058_5DE2_11D2_8EE8_0008C77CC149_.wvu.PrintArea" localSheetId="16" hidden="1">#REF!</definedName>
    <definedName name="Z_3FBA1058_5DE2_11D2_8EE8_0008C77CC149_.wvu.PrintArea" hidden="1">#REF!</definedName>
    <definedName name="Z_3FBA1058_5DE2_11D2_8EE8_0008C77CC149_.wvu.PrintTitles" localSheetId="15" hidden="1">#REF!,#REF!</definedName>
    <definedName name="Z_3FBA1058_5DE2_11D2_8EE8_0008C77CC149_.wvu.PrintTitles" localSheetId="16" hidden="1">#REF!,#REF!</definedName>
    <definedName name="Z_3FBA1058_5DE2_11D2_8EE8_0008C77CC149_.wvu.PrintTitles" localSheetId="5" hidden="1">#REF!,#REF!</definedName>
    <definedName name="Z_3FBA1058_5DE2_11D2_8EE8_0008C77CC149_.wvu.PrintTitles" hidden="1">#REF!,#REF!</definedName>
    <definedName name="Z_3FE15DB3_17FC_11D2_8E97_0008C77CC149_.wvu.PrintArea" localSheetId="15" hidden="1">#REF!</definedName>
    <definedName name="Z_3FE15DB3_17FC_11D2_8E97_0008C77CC149_.wvu.PrintArea" localSheetId="16" hidden="1">#REF!</definedName>
    <definedName name="Z_3FE15DB3_17FC_11D2_8E97_0008C77CC149_.wvu.PrintArea" localSheetId="5" hidden="1">#REF!</definedName>
    <definedName name="Z_3FE15DB3_17FC_11D2_8E97_0008C77CC149_.wvu.PrintArea" hidden="1">#REF!</definedName>
    <definedName name="Z_3FE15DB3_17FC_11D2_8E97_0008C77CC149_.wvu.PrintTitles" localSheetId="15" hidden="1">#REF!</definedName>
    <definedName name="Z_3FE15DB3_17FC_11D2_8E97_0008C77CC149_.wvu.PrintTitles" localSheetId="16" hidden="1">#REF!</definedName>
    <definedName name="Z_3FE15DB3_17FC_11D2_8E97_0008C77CC149_.wvu.PrintTitles" localSheetId="5" hidden="1">#REF!</definedName>
    <definedName name="Z_3FE15DB3_17FC_11D2_8E97_0008C77CC149_.wvu.PrintTitles" hidden="1">#REF!</definedName>
    <definedName name="Z_3FE15DC2_17FC_11D2_8E97_0008C77CC149_.wvu.PrintArea" localSheetId="15" hidden="1">#REF!</definedName>
    <definedName name="Z_3FE15DC2_17FC_11D2_8E97_0008C77CC149_.wvu.PrintArea" localSheetId="16" hidden="1">#REF!</definedName>
    <definedName name="Z_3FE15DC2_17FC_11D2_8E97_0008C77CC149_.wvu.PrintArea" localSheetId="5" hidden="1">#REF!</definedName>
    <definedName name="Z_3FE15DC2_17FC_11D2_8E97_0008C77CC149_.wvu.PrintArea" hidden="1">#REF!</definedName>
    <definedName name="Z_3FE15DC2_17FC_11D2_8E97_0008C77CC149_.wvu.PrintTitles" localSheetId="15" hidden="1">#REF!</definedName>
    <definedName name="Z_3FE15DC2_17FC_11D2_8E97_0008C77CC149_.wvu.PrintTitles" localSheetId="16" hidden="1">#REF!</definedName>
    <definedName name="Z_3FE15DC2_17FC_11D2_8E97_0008C77CC149_.wvu.PrintTitles" hidden="1">#REF!</definedName>
    <definedName name="Z_3FE15DCF_17FC_11D2_8E97_0008C77CC149_.wvu.PrintArea" localSheetId="15" hidden="1">#REF!</definedName>
    <definedName name="Z_3FE15DCF_17FC_11D2_8E97_0008C77CC149_.wvu.PrintArea" localSheetId="16" hidden="1">#REF!</definedName>
    <definedName name="Z_3FE15DCF_17FC_11D2_8E97_0008C77CC149_.wvu.PrintArea" hidden="1">#REF!</definedName>
    <definedName name="Z_3FE15DCF_17FC_11D2_8E97_0008C77CC149_.wvu.PrintTitles" localSheetId="15" hidden="1">#REF!,#REF!</definedName>
    <definedName name="Z_3FE15DCF_17FC_11D2_8E97_0008C77CC149_.wvu.PrintTitles" localSheetId="16" hidden="1">#REF!,#REF!</definedName>
    <definedName name="Z_3FE15DCF_17FC_11D2_8E97_0008C77CC149_.wvu.PrintTitles" localSheetId="5" hidden="1">#REF!,#REF!</definedName>
    <definedName name="Z_3FE15DCF_17FC_11D2_8E97_0008C77CC149_.wvu.PrintTitles" hidden="1">#REF!,#REF!</definedName>
    <definedName name="Z_4CC3570C_99A5_11D2_8E90_0008C7BCAF29_.wvu.PrintArea" localSheetId="15" hidden="1">#REF!</definedName>
    <definedName name="Z_4CC3570C_99A5_11D2_8E90_0008C7BCAF29_.wvu.PrintArea" localSheetId="16" hidden="1">#REF!</definedName>
    <definedName name="Z_4CC3570C_99A5_11D2_8E90_0008C7BCAF29_.wvu.PrintArea" localSheetId="5" hidden="1">#REF!</definedName>
    <definedName name="Z_4CC3570C_99A5_11D2_8E90_0008C7BCAF29_.wvu.PrintArea" hidden="1">#REF!</definedName>
    <definedName name="Z_4CC3570C_99A5_11D2_8E90_0008C7BCAF29_.wvu.PrintTitles" localSheetId="15" hidden="1">#REF!,#REF!</definedName>
    <definedName name="Z_4CC3570C_99A5_11D2_8E90_0008C7BCAF29_.wvu.PrintTitles" localSheetId="16" hidden="1">#REF!,#REF!</definedName>
    <definedName name="Z_4CC3570C_99A5_11D2_8E90_0008C7BCAF29_.wvu.PrintTitles" localSheetId="5" hidden="1">#REF!,#REF!</definedName>
    <definedName name="Z_4CC3570C_99A5_11D2_8E90_0008C7BCAF29_.wvu.PrintTitles" hidden="1">#REF!,#REF!</definedName>
    <definedName name="Z_4CC3570F_99A5_11D2_8E90_0008C7BCAF29_.wvu.PrintArea" localSheetId="15" hidden="1">#REF!</definedName>
    <definedName name="Z_4CC3570F_99A5_11D2_8E90_0008C7BCAF29_.wvu.PrintArea" localSheetId="16" hidden="1">#REF!</definedName>
    <definedName name="Z_4CC3570F_99A5_11D2_8E90_0008C7BCAF29_.wvu.PrintArea" localSheetId="5" hidden="1">#REF!</definedName>
    <definedName name="Z_4CC3570F_99A5_11D2_8E90_0008C7BCAF29_.wvu.PrintArea" hidden="1">#REF!</definedName>
    <definedName name="Z_4CC3570F_99A5_11D2_8E90_0008C7BCAF29_.wvu.PrintTitles" localSheetId="15" hidden="1">#REF!</definedName>
    <definedName name="Z_4CC3570F_99A5_11D2_8E90_0008C7BCAF29_.wvu.PrintTitles" localSheetId="16" hidden="1">#REF!</definedName>
    <definedName name="Z_4CC3570F_99A5_11D2_8E90_0008C7BCAF29_.wvu.PrintTitles" localSheetId="5" hidden="1">#REF!</definedName>
    <definedName name="Z_4CC3570F_99A5_11D2_8E90_0008C7BCAF29_.wvu.PrintTitles" hidden="1">#REF!</definedName>
    <definedName name="Z_4CC35714_99A5_11D2_8E90_0008C7BCAF29_.wvu.PrintArea" localSheetId="15" hidden="1">#REF!</definedName>
    <definedName name="Z_4CC35714_99A5_11D2_8E90_0008C7BCAF29_.wvu.PrintArea" localSheetId="16" hidden="1">#REF!</definedName>
    <definedName name="Z_4CC35714_99A5_11D2_8E90_0008C7BCAF29_.wvu.PrintArea" localSheetId="5" hidden="1">#REF!</definedName>
    <definedName name="Z_4CC35714_99A5_11D2_8E90_0008C7BCAF29_.wvu.PrintArea" hidden="1">#REF!</definedName>
    <definedName name="Z_4CC35714_99A5_11D2_8E90_0008C7BCAF29_.wvu.PrintTitles" localSheetId="15" hidden="1">#REF!,#REF!</definedName>
    <definedName name="Z_4CC35714_99A5_11D2_8E90_0008C7BCAF29_.wvu.PrintTitles" localSheetId="16" hidden="1">#REF!,#REF!</definedName>
    <definedName name="Z_4CC35714_99A5_11D2_8E90_0008C7BCAF29_.wvu.PrintTitles" localSheetId="5" hidden="1">#REF!,#REF!</definedName>
    <definedName name="Z_4CC35714_99A5_11D2_8E90_0008C7BCAF29_.wvu.PrintTitles" hidden="1">#REF!,#REF!</definedName>
    <definedName name="Z_4CC35716_99A5_11D2_8E90_0008C7BCAF29_.wvu.PrintArea" localSheetId="15" hidden="1">#REF!</definedName>
    <definedName name="Z_4CC35716_99A5_11D2_8E90_0008C7BCAF29_.wvu.PrintArea" localSheetId="16" hidden="1">#REF!</definedName>
    <definedName name="Z_4CC35716_99A5_11D2_8E90_0008C7BCAF29_.wvu.PrintArea" localSheetId="5" hidden="1">#REF!</definedName>
    <definedName name="Z_4CC35716_99A5_11D2_8E90_0008C7BCAF29_.wvu.PrintArea" hidden="1">#REF!</definedName>
    <definedName name="Z_4CC35716_99A5_11D2_8E90_0008C7BCAF29_.wvu.PrintTitles" localSheetId="15" hidden="1">#REF!,#REF!</definedName>
    <definedName name="Z_4CC35716_99A5_11D2_8E90_0008C7BCAF29_.wvu.PrintTitles" localSheetId="16" hidden="1">#REF!,#REF!</definedName>
    <definedName name="Z_4CC35716_99A5_11D2_8E90_0008C7BCAF29_.wvu.PrintTitles" localSheetId="5" hidden="1">#REF!,#REF!</definedName>
    <definedName name="Z_4CC35716_99A5_11D2_8E90_0008C7BCAF29_.wvu.PrintTitles" hidden="1">#REF!,#REF!</definedName>
    <definedName name="Z_4CC35719_99A5_11D2_8E90_0008C7BCAF29_.wvu.PrintArea" localSheetId="15" hidden="1">#REF!</definedName>
    <definedName name="Z_4CC35719_99A5_11D2_8E90_0008C7BCAF29_.wvu.PrintArea" localSheetId="16" hidden="1">#REF!</definedName>
    <definedName name="Z_4CC35719_99A5_11D2_8E90_0008C7BCAF29_.wvu.PrintArea" localSheetId="5" hidden="1">#REF!</definedName>
    <definedName name="Z_4CC35719_99A5_11D2_8E90_0008C7BCAF29_.wvu.PrintArea" hidden="1">#REF!</definedName>
    <definedName name="Z_4CC35719_99A5_11D2_8E90_0008C7BCAF29_.wvu.PrintTitles" localSheetId="15" hidden="1">#REF!</definedName>
    <definedName name="Z_4CC35719_99A5_11D2_8E90_0008C7BCAF29_.wvu.PrintTitles" localSheetId="16" hidden="1">#REF!</definedName>
    <definedName name="Z_4CC35719_99A5_11D2_8E90_0008C7BCAF29_.wvu.PrintTitles" localSheetId="5" hidden="1">#REF!</definedName>
    <definedName name="Z_4CC35719_99A5_11D2_8E90_0008C7BCAF29_.wvu.PrintTitles" hidden="1">#REF!</definedName>
    <definedName name="Z_4CC3571E_99A5_11D2_8E90_0008C7BCAF29_.wvu.PrintArea" localSheetId="15" hidden="1">#REF!</definedName>
    <definedName name="Z_4CC3571E_99A5_11D2_8E90_0008C7BCAF29_.wvu.PrintArea" localSheetId="16" hidden="1">#REF!</definedName>
    <definedName name="Z_4CC3571E_99A5_11D2_8E90_0008C7BCAF29_.wvu.PrintArea" localSheetId="5" hidden="1">#REF!</definedName>
    <definedName name="Z_4CC3571E_99A5_11D2_8E90_0008C7BCAF29_.wvu.PrintArea" hidden="1">#REF!</definedName>
    <definedName name="Z_4CC3571E_99A5_11D2_8E90_0008C7BCAF29_.wvu.PrintTitles" localSheetId="15" hidden="1">#REF!,#REF!</definedName>
    <definedName name="Z_4CC3571E_99A5_11D2_8E90_0008C7BCAF29_.wvu.PrintTitles" localSheetId="16" hidden="1">#REF!,#REF!</definedName>
    <definedName name="Z_4CC3571E_99A5_11D2_8E90_0008C7BCAF29_.wvu.PrintTitles" localSheetId="5" hidden="1">#REF!,#REF!</definedName>
    <definedName name="Z_4CC3571E_99A5_11D2_8E90_0008C7BCAF29_.wvu.PrintTitles" hidden="1">#REF!,#REF!</definedName>
    <definedName name="Z_4CC35721_99A5_11D2_8E90_0008C7BCAF29_.wvu.PrintArea" localSheetId="15" hidden="1">#REF!</definedName>
    <definedName name="Z_4CC35721_99A5_11D2_8E90_0008C7BCAF29_.wvu.PrintArea" localSheetId="16" hidden="1">#REF!</definedName>
    <definedName name="Z_4CC35721_99A5_11D2_8E90_0008C7BCAF29_.wvu.PrintArea" localSheetId="5" hidden="1">#REF!</definedName>
    <definedName name="Z_4CC35721_99A5_11D2_8E90_0008C7BCAF29_.wvu.PrintArea" hidden="1">#REF!</definedName>
    <definedName name="Z_4CC35721_99A5_11D2_8E90_0008C7BCAF29_.wvu.PrintTitles" localSheetId="15" hidden="1">#REF!,#REF!</definedName>
    <definedName name="Z_4CC35721_99A5_11D2_8E90_0008C7BCAF29_.wvu.PrintTitles" localSheetId="16" hidden="1">#REF!,#REF!</definedName>
    <definedName name="Z_4CC35721_99A5_11D2_8E90_0008C7BCAF29_.wvu.PrintTitles" localSheetId="5" hidden="1">#REF!,#REF!</definedName>
    <definedName name="Z_4CC35721_99A5_11D2_8E90_0008C7BCAF29_.wvu.PrintTitles" hidden="1">#REF!,#REF!</definedName>
    <definedName name="Z_5F95E421_892A_11D2_8E7F_0008C7809E09_.wvu.PrintArea" localSheetId="15" hidden="1">#REF!</definedName>
    <definedName name="Z_5F95E421_892A_11D2_8E7F_0008C7809E09_.wvu.PrintArea" localSheetId="16" hidden="1">#REF!</definedName>
    <definedName name="Z_5F95E421_892A_11D2_8E7F_0008C7809E09_.wvu.PrintArea" localSheetId="5" hidden="1">#REF!</definedName>
    <definedName name="Z_5F95E421_892A_11D2_8E7F_0008C7809E09_.wvu.PrintArea" hidden="1">#REF!</definedName>
    <definedName name="Z_5F95E421_892A_11D2_8E7F_0008C7809E09_.wvu.PrintTitles" localSheetId="15" hidden="1">#REF!,#REF!</definedName>
    <definedName name="Z_5F95E421_892A_11D2_8E7F_0008C7809E09_.wvu.PrintTitles" localSheetId="16" hidden="1">#REF!,#REF!</definedName>
    <definedName name="Z_5F95E421_892A_11D2_8E7F_0008C7809E09_.wvu.PrintTitles" localSheetId="5" hidden="1">#REF!,#REF!</definedName>
    <definedName name="Z_5F95E421_892A_11D2_8E7F_0008C7809E09_.wvu.PrintTitles" hidden="1">#REF!,#REF!</definedName>
    <definedName name="Z_5F95E424_892A_11D2_8E7F_0008C7809E09_.wvu.PrintArea" localSheetId="15" hidden="1">#REF!</definedName>
    <definedName name="Z_5F95E424_892A_11D2_8E7F_0008C7809E09_.wvu.PrintArea" localSheetId="16" hidden="1">#REF!</definedName>
    <definedName name="Z_5F95E424_892A_11D2_8E7F_0008C7809E09_.wvu.PrintArea" localSheetId="5" hidden="1">#REF!</definedName>
    <definedName name="Z_5F95E424_892A_11D2_8E7F_0008C7809E09_.wvu.PrintArea" hidden="1">#REF!</definedName>
    <definedName name="Z_5F95E424_892A_11D2_8E7F_0008C7809E09_.wvu.PrintTitles" localSheetId="15" hidden="1">#REF!</definedName>
    <definedName name="Z_5F95E424_892A_11D2_8E7F_0008C7809E09_.wvu.PrintTitles" localSheetId="16" hidden="1">#REF!</definedName>
    <definedName name="Z_5F95E424_892A_11D2_8E7F_0008C7809E09_.wvu.PrintTitles" localSheetId="5" hidden="1">#REF!</definedName>
    <definedName name="Z_5F95E424_892A_11D2_8E7F_0008C7809E09_.wvu.PrintTitles" hidden="1">#REF!</definedName>
    <definedName name="Z_5F95E429_892A_11D2_8E7F_0008C7809E09_.wvu.PrintArea" localSheetId="15" hidden="1">#REF!</definedName>
    <definedName name="Z_5F95E429_892A_11D2_8E7F_0008C7809E09_.wvu.PrintArea" localSheetId="16" hidden="1">#REF!</definedName>
    <definedName name="Z_5F95E429_892A_11D2_8E7F_0008C7809E09_.wvu.PrintArea" localSheetId="5" hidden="1">#REF!</definedName>
    <definedName name="Z_5F95E429_892A_11D2_8E7F_0008C7809E09_.wvu.PrintArea" hidden="1">#REF!</definedName>
    <definedName name="Z_5F95E429_892A_11D2_8E7F_0008C7809E09_.wvu.PrintTitles" localSheetId="15" hidden="1">#REF!,#REF!</definedName>
    <definedName name="Z_5F95E429_892A_11D2_8E7F_0008C7809E09_.wvu.PrintTitles" localSheetId="16" hidden="1">#REF!,#REF!</definedName>
    <definedName name="Z_5F95E429_892A_11D2_8E7F_0008C7809E09_.wvu.PrintTitles" localSheetId="5" hidden="1">#REF!,#REF!</definedName>
    <definedName name="Z_5F95E429_892A_11D2_8E7F_0008C7809E09_.wvu.PrintTitles" hidden="1">#REF!,#REF!</definedName>
    <definedName name="Z_5F95E42B_892A_11D2_8E7F_0008C7809E09_.wvu.PrintArea" localSheetId="15" hidden="1">#REF!</definedName>
    <definedName name="Z_5F95E42B_892A_11D2_8E7F_0008C7809E09_.wvu.PrintArea" localSheetId="16" hidden="1">#REF!</definedName>
    <definedName name="Z_5F95E42B_892A_11D2_8E7F_0008C7809E09_.wvu.PrintArea" localSheetId="5" hidden="1">#REF!</definedName>
    <definedName name="Z_5F95E42B_892A_11D2_8E7F_0008C7809E09_.wvu.PrintArea" hidden="1">#REF!</definedName>
    <definedName name="Z_5F95E42B_892A_11D2_8E7F_0008C7809E09_.wvu.PrintTitles" localSheetId="15" hidden="1">#REF!,#REF!</definedName>
    <definedName name="Z_5F95E42B_892A_11D2_8E7F_0008C7809E09_.wvu.PrintTitles" localSheetId="16" hidden="1">#REF!,#REF!</definedName>
    <definedName name="Z_5F95E42B_892A_11D2_8E7F_0008C7809E09_.wvu.PrintTitles" localSheetId="5" hidden="1">#REF!,#REF!</definedName>
    <definedName name="Z_5F95E42B_892A_11D2_8E7F_0008C7809E09_.wvu.PrintTitles" hidden="1">#REF!,#REF!</definedName>
    <definedName name="Z_5F95E42E_892A_11D2_8E7F_0008C7809E09_.wvu.PrintArea" localSheetId="15" hidden="1">#REF!</definedName>
    <definedName name="Z_5F95E42E_892A_11D2_8E7F_0008C7809E09_.wvu.PrintArea" localSheetId="16" hidden="1">#REF!</definedName>
    <definedName name="Z_5F95E42E_892A_11D2_8E7F_0008C7809E09_.wvu.PrintArea" localSheetId="5" hidden="1">#REF!</definedName>
    <definedName name="Z_5F95E42E_892A_11D2_8E7F_0008C7809E09_.wvu.PrintArea" hidden="1">#REF!</definedName>
    <definedName name="Z_5F95E42E_892A_11D2_8E7F_0008C7809E09_.wvu.PrintTitles" localSheetId="15" hidden="1">#REF!</definedName>
    <definedName name="Z_5F95E42E_892A_11D2_8E7F_0008C7809E09_.wvu.PrintTitles" localSheetId="16" hidden="1">#REF!</definedName>
    <definedName name="Z_5F95E42E_892A_11D2_8E7F_0008C7809E09_.wvu.PrintTitles" localSheetId="5" hidden="1">#REF!</definedName>
    <definedName name="Z_5F95E42E_892A_11D2_8E7F_0008C7809E09_.wvu.PrintTitles" hidden="1">#REF!</definedName>
    <definedName name="Z_5F95E433_892A_11D2_8E7F_0008C7809E09_.wvu.PrintArea" localSheetId="15" hidden="1">#REF!</definedName>
    <definedName name="Z_5F95E433_892A_11D2_8E7F_0008C7809E09_.wvu.PrintArea" localSheetId="16" hidden="1">#REF!</definedName>
    <definedName name="Z_5F95E433_892A_11D2_8E7F_0008C7809E09_.wvu.PrintArea" localSheetId="5" hidden="1">#REF!</definedName>
    <definedName name="Z_5F95E433_892A_11D2_8E7F_0008C7809E09_.wvu.PrintArea" hidden="1">#REF!</definedName>
    <definedName name="Z_5F95E433_892A_11D2_8E7F_0008C7809E09_.wvu.PrintTitles" localSheetId="15" hidden="1">#REF!,#REF!</definedName>
    <definedName name="Z_5F95E433_892A_11D2_8E7F_0008C7809E09_.wvu.PrintTitles" localSheetId="16" hidden="1">#REF!,#REF!</definedName>
    <definedName name="Z_5F95E433_892A_11D2_8E7F_0008C7809E09_.wvu.PrintTitles" localSheetId="5" hidden="1">#REF!,#REF!</definedName>
    <definedName name="Z_5F95E433_892A_11D2_8E7F_0008C7809E09_.wvu.PrintTitles" hidden="1">#REF!,#REF!</definedName>
    <definedName name="Z_5F95E436_892A_11D2_8E7F_0008C7809E09_.wvu.PrintArea" localSheetId="15" hidden="1">#REF!</definedName>
    <definedName name="Z_5F95E436_892A_11D2_8E7F_0008C7809E09_.wvu.PrintArea" localSheetId="16" hidden="1">#REF!</definedName>
    <definedName name="Z_5F95E436_892A_11D2_8E7F_0008C7809E09_.wvu.PrintArea" localSheetId="5" hidden="1">#REF!</definedName>
    <definedName name="Z_5F95E436_892A_11D2_8E7F_0008C7809E09_.wvu.PrintArea" hidden="1">#REF!</definedName>
    <definedName name="Z_5F95E436_892A_11D2_8E7F_0008C7809E09_.wvu.PrintTitles" localSheetId="15" hidden="1">#REF!,#REF!</definedName>
    <definedName name="Z_5F95E436_892A_11D2_8E7F_0008C7809E09_.wvu.PrintTitles" localSheetId="16" hidden="1">#REF!,#REF!</definedName>
    <definedName name="Z_5F95E436_892A_11D2_8E7F_0008C7809E09_.wvu.PrintTitles" localSheetId="5" hidden="1">#REF!,#REF!</definedName>
    <definedName name="Z_5F95E436_892A_11D2_8E7F_0008C7809E09_.wvu.PrintTitles" hidden="1">#REF!,#REF!</definedName>
    <definedName name="Z_61DB0F02_10ED_11D2_8E73_0008C77C0743_.wvu.PrintArea" localSheetId="15" hidden="1">#REF!</definedName>
    <definedName name="Z_61DB0F02_10ED_11D2_8E73_0008C77C0743_.wvu.PrintArea" localSheetId="16" hidden="1">#REF!</definedName>
    <definedName name="Z_61DB0F02_10ED_11D2_8E73_0008C77C0743_.wvu.PrintArea" localSheetId="5" hidden="1">#REF!</definedName>
    <definedName name="Z_61DB0F02_10ED_11D2_8E73_0008C77C0743_.wvu.PrintArea" hidden="1">#REF!</definedName>
    <definedName name="Z_61DB0F02_10ED_11D2_8E73_0008C77C0743_.wvu.PrintTitles" localSheetId="15" hidden="1">#REF!</definedName>
    <definedName name="Z_61DB0F02_10ED_11D2_8E73_0008C77C0743_.wvu.PrintTitles" localSheetId="16" hidden="1">#REF!</definedName>
    <definedName name="Z_61DB0F02_10ED_11D2_8E73_0008C77C0743_.wvu.PrintTitles" localSheetId="5" hidden="1">#REF!</definedName>
    <definedName name="Z_61DB0F02_10ED_11D2_8E73_0008C77C0743_.wvu.PrintTitles" hidden="1">#REF!</definedName>
    <definedName name="Z_61DB0F11_10ED_11D2_8E73_0008C77C0743_.wvu.PrintArea" localSheetId="15" hidden="1">#REF!</definedName>
    <definedName name="Z_61DB0F11_10ED_11D2_8E73_0008C77C0743_.wvu.PrintArea" localSheetId="16" hidden="1">#REF!</definedName>
    <definedName name="Z_61DB0F11_10ED_11D2_8E73_0008C77C0743_.wvu.PrintArea" localSheetId="5" hidden="1">#REF!</definedName>
    <definedName name="Z_61DB0F11_10ED_11D2_8E73_0008C77C0743_.wvu.PrintArea" hidden="1">#REF!</definedName>
    <definedName name="Z_61DB0F11_10ED_11D2_8E73_0008C77C0743_.wvu.PrintTitles" localSheetId="15" hidden="1">#REF!</definedName>
    <definedName name="Z_61DB0F11_10ED_11D2_8E73_0008C77C0743_.wvu.PrintTitles" localSheetId="16" hidden="1">#REF!</definedName>
    <definedName name="Z_61DB0F11_10ED_11D2_8E73_0008C77C0743_.wvu.PrintTitles" hidden="1">#REF!</definedName>
    <definedName name="Z_61DB0F1E_10ED_11D2_8E73_0008C77C0743_.wvu.PrintArea" localSheetId="15" hidden="1">#REF!</definedName>
    <definedName name="Z_61DB0F1E_10ED_11D2_8E73_0008C77C0743_.wvu.PrintArea" localSheetId="16" hidden="1">#REF!</definedName>
    <definedName name="Z_61DB0F1E_10ED_11D2_8E73_0008C77C0743_.wvu.PrintArea" hidden="1">#REF!</definedName>
    <definedName name="Z_61DB0F1E_10ED_11D2_8E73_0008C77C0743_.wvu.PrintTitles" localSheetId="15" hidden="1">#REF!,#REF!</definedName>
    <definedName name="Z_61DB0F1E_10ED_11D2_8E73_0008C77C0743_.wvu.PrintTitles" localSheetId="16" hidden="1">#REF!,#REF!</definedName>
    <definedName name="Z_61DB0F1E_10ED_11D2_8E73_0008C77C0743_.wvu.PrintTitles" localSheetId="5" hidden="1">#REF!,#REF!</definedName>
    <definedName name="Z_61DB0F1E_10ED_11D2_8E73_0008C77C0743_.wvu.PrintTitles" hidden="1">#REF!,#REF!</definedName>
    <definedName name="Z_6749F589_14FD_11D3_8EF9_0008C7BCAF29_.wvu.PrintArea" localSheetId="15" hidden="1">#REF!</definedName>
    <definedName name="Z_6749F589_14FD_11D3_8EF9_0008C7BCAF29_.wvu.PrintArea" localSheetId="16" hidden="1">#REF!</definedName>
    <definedName name="Z_6749F589_14FD_11D3_8EF9_0008C7BCAF29_.wvu.PrintArea" localSheetId="5" hidden="1">#REF!</definedName>
    <definedName name="Z_6749F589_14FD_11D3_8EF9_0008C7BCAF29_.wvu.PrintArea" hidden="1">#REF!</definedName>
    <definedName name="Z_6749F589_14FD_11D3_8EF9_0008C7BCAF29_.wvu.PrintTitles" localSheetId="15" hidden="1">#REF!</definedName>
    <definedName name="Z_6749F589_14FD_11D3_8EF9_0008C7BCAF29_.wvu.PrintTitles" localSheetId="16" hidden="1">#REF!</definedName>
    <definedName name="Z_6749F589_14FD_11D3_8EF9_0008C7BCAF29_.wvu.PrintTitles" localSheetId="5" hidden="1">#REF!</definedName>
    <definedName name="Z_6749F589_14FD_11D3_8EF9_0008C7BCAF29_.wvu.PrintTitles" hidden="1">#REF!</definedName>
    <definedName name="Z_6749F59C_14FD_11D3_8EF9_0008C7BCAF29_.wvu.PrintArea" localSheetId="15" hidden="1">#REF!</definedName>
    <definedName name="Z_6749F59C_14FD_11D3_8EF9_0008C7BCAF29_.wvu.PrintArea" localSheetId="16" hidden="1">#REF!</definedName>
    <definedName name="Z_6749F59C_14FD_11D3_8EF9_0008C7BCAF29_.wvu.PrintArea" localSheetId="5" hidden="1">#REF!</definedName>
    <definedName name="Z_6749F59C_14FD_11D3_8EF9_0008C7BCAF29_.wvu.PrintArea" hidden="1">#REF!</definedName>
    <definedName name="Z_6749F59C_14FD_11D3_8EF9_0008C7BCAF29_.wvu.PrintTitles" localSheetId="15" hidden="1">#REF!</definedName>
    <definedName name="Z_6749F59C_14FD_11D3_8EF9_0008C7BCAF29_.wvu.PrintTitles" localSheetId="16" hidden="1">#REF!</definedName>
    <definedName name="Z_6749F59C_14FD_11D3_8EF9_0008C7BCAF29_.wvu.PrintTitles" hidden="1">#REF!</definedName>
    <definedName name="Z_6749F5AC_14FD_11D3_8EF9_0008C7BCAF29_.wvu.PrintArea" localSheetId="15" hidden="1">#REF!</definedName>
    <definedName name="Z_6749F5AC_14FD_11D3_8EF9_0008C7BCAF29_.wvu.PrintArea" localSheetId="16" hidden="1">#REF!</definedName>
    <definedName name="Z_6749F5AC_14FD_11D3_8EF9_0008C7BCAF29_.wvu.PrintArea" hidden="1">#REF!</definedName>
    <definedName name="Z_6749F5AC_14FD_11D3_8EF9_0008C7BCAF29_.wvu.PrintTitles" localSheetId="15" hidden="1">#REF!,#REF!</definedName>
    <definedName name="Z_6749F5AC_14FD_11D3_8EF9_0008C7BCAF29_.wvu.PrintTitles" localSheetId="16" hidden="1">#REF!,#REF!</definedName>
    <definedName name="Z_6749F5AC_14FD_11D3_8EF9_0008C7BCAF29_.wvu.PrintTitles" localSheetId="5" hidden="1">#REF!,#REF!</definedName>
    <definedName name="Z_6749F5AC_14FD_11D3_8EF9_0008C7BCAF29_.wvu.PrintTitles" hidden="1">#REF!,#REF!</definedName>
    <definedName name="Z_68F84A93_5E0B_11D2_8EEE_0008C7BCAF29_.wvu.PrintArea" localSheetId="15" hidden="1">#REF!</definedName>
    <definedName name="Z_68F84A93_5E0B_11D2_8EEE_0008C7BCAF29_.wvu.PrintArea" localSheetId="16" hidden="1">#REF!</definedName>
    <definedName name="Z_68F84A93_5E0B_11D2_8EEE_0008C7BCAF29_.wvu.PrintArea" localSheetId="5" hidden="1">#REF!</definedName>
    <definedName name="Z_68F84A93_5E0B_11D2_8EEE_0008C7BCAF29_.wvu.PrintArea" hidden="1">#REF!</definedName>
    <definedName name="Z_68F84A93_5E0B_11D2_8EEE_0008C7BCAF29_.wvu.PrintTitles" localSheetId="15" hidden="1">#REF!</definedName>
    <definedName name="Z_68F84A93_5E0B_11D2_8EEE_0008C7BCAF29_.wvu.PrintTitles" localSheetId="16" hidden="1">#REF!</definedName>
    <definedName name="Z_68F84A93_5E0B_11D2_8EEE_0008C7BCAF29_.wvu.PrintTitles" localSheetId="5" hidden="1">#REF!</definedName>
    <definedName name="Z_68F84A93_5E0B_11D2_8EEE_0008C7BCAF29_.wvu.PrintTitles" hidden="1">#REF!</definedName>
    <definedName name="Z_68F84AA2_5E0B_11D2_8EEE_0008C7BCAF29_.wvu.PrintArea" localSheetId="15" hidden="1">#REF!</definedName>
    <definedName name="Z_68F84AA2_5E0B_11D2_8EEE_0008C7BCAF29_.wvu.PrintArea" localSheetId="16" hidden="1">#REF!</definedName>
    <definedName name="Z_68F84AA2_5E0B_11D2_8EEE_0008C7BCAF29_.wvu.PrintArea" localSheetId="5" hidden="1">#REF!</definedName>
    <definedName name="Z_68F84AA2_5E0B_11D2_8EEE_0008C7BCAF29_.wvu.PrintArea" hidden="1">#REF!</definedName>
    <definedName name="Z_68F84AA2_5E0B_11D2_8EEE_0008C7BCAF29_.wvu.PrintTitles" localSheetId="15" hidden="1">#REF!</definedName>
    <definedName name="Z_68F84AA2_5E0B_11D2_8EEE_0008C7BCAF29_.wvu.PrintTitles" localSheetId="16" hidden="1">#REF!</definedName>
    <definedName name="Z_68F84AA2_5E0B_11D2_8EEE_0008C7BCAF29_.wvu.PrintTitles" hidden="1">#REF!</definedName>
    <definedName name="Z_68F84AAF_5E0B_11D2_8EEE_0008C7BCAF29_.wvu.PrintArea" localSheetId="15" hidden="1">#REF!</definedName>
    <definedName name="Z_68F84AAF_5E0B_11D2_8EEE_0008C7BCAF29_.wvu.PrintArea" localSheetId="16" hidden="1">#REF!</definedName>
    <definedName name="Z_68F84AAF_5E0B_11D2_8EEE_0008C7BCAF29_.wvu.PrintArea" hidden="1">#REF!</definedName>
    <definedName name="Z_68F84AAF_5E0B_11D2_8EEE_0008C7BCAF29_.wvu.PrintTitles" localSheetId="15" hidden="1">#REF!,#REF!</definedName>
    <definedName name="Z_68F84AAF_5E0B_11D2_8EEE_0008C7BCAF29_.wvu.PrintTitles" localSheetId="16" hidden="1">#REF!,#REF!</definedName>
    <definedName name="Z_68F84AAF_5E0B_11D2_8EEE_0008C7BCAF29_.wvu.PrintTitles" localSheetId="5" hidden="1">#REF!,#REF!</definedName>
    <definedName name="Z_68F84AAF_5E0B_11D2_8EEE_0008C7BCAF29_.wvu.PrintTitles" hidden="1">#REF!,#REF!</definedName>
    <definedName name="Z_68F84ABA_5E0B_11D2_8EEE_0008C7BCAF29_.wvu.PrintArea" localSheetId="15" hidden="1">#REF!</definedName>
    <definedName name="Z_68F84ABA_5E0B_11D2_8EEE_0008C7BCAF29_.wvu.PrintArea" localSheetId="16" hidden="1">#REF!</definedName>
    <definedName name="Z_68F84ABA_5E0B_11D2_8EEE_0008C7BCAF29_.wvu.PrintArea" localSheetId="5" hidden="1">#REF!</definedName>
    <definedName name="Z_68F84ABA_5E0B_11D2_8EEE_0008C7BCAF29_.wvu.PrintArea" hidden="1">#REF!</definedName>
    <definedName name="Z_68F84ABA_5E0B_11D2_8EEE_0008C7BCAF29_.wvu.PrintTitles" localSheetId="15" hidden="1">#REF!,#REF!</definedName>
    <definedName name="Z_68F84ABA_5E0B_11D2_8EEE_0008C7BCAF29_.wvu.PrintTitles" localSheetId="16" hidden="1">#REF!,#REF!</definedName>
    <definedName name="Z_68F84ABA_5E0B_11D2_8EEE_0008C7BCAF29_.wvu.PrintTitles" localSheetId="5" hidden="1">#REF!,#REF!</definedName>
    <definedName name="Z_68F84ABA_5E0B_11D2_8EEE_0008C7BCAF29_.wvu.PrintTitles" hidden="1">#REF!,#REF!</definedName>
    <definedName name="Z_68F84ABC_5E0B_11D2_8EEE_0008C7BCAF29_.wvu.PrintArea" localSheetId="15" hidden="1">#REF!</definedName>
    <definedName name="Z_68F84ABC_5E0B_11D2_8EEE_0008C7BCAF29_.wvu.PrintArea" localSheetId="16" hidden="1">#REF!</definedName>
    <definedName name="Z_68F84ABC_5E0B_11D2_8EEE_0008C7BCAF29_.wvu.PrintArea" localSheetId="5" hidden="1">#REF!</definedName>
    <definedName name="Z_68F84ABC_5E0B_11D2_8EEE_0008C7BCAF29_.wvu.PrintArea" hidden="1">#REF!</definedName>
    <definedName name="Z_68F84ABC_5E0B_11D2_8EEE_0008C7BCAF29_.wvu.PrintTitles" localSheetId="15" hidden="1">#REF!</definedName>
    <definedName name="Z_68F84ABC_5E0B_11D2_8EEE_0008C7BCAF29_.wvu.PrintTitles" localSheetId="16" hidden="1">#REF!</definedName>
    <definedName name="Z_68F84ABC_5E0B_11D2_8EEE_0008C7BCAF29_.wvu.PrintTitles" localSheetId="5" hidden="1">#REF!</definedName>
    <definedName name="Z_68F84ABC_5E0B_11D2_8EEE_0008C7BCAF29_.wvu.PrintTitles" hidden="1">#REF!</definedName>
    <definedName name="Z_68F84ABF_5E0B_11D2_8EEE_0008C7BCAF29_.wvu.PrintArea" localSheetId="15" hidden="1">#REF!</definedName>
    <definedName name="Z_68F84ABF_5E0B_11D2_8EEE_0008C7BCAF29_.wvu.PrintArea" localSheetId="16" hidden="1">#REF!</definedName>
    <definedName name="Z_68F84ABF_5E0B_11D2_8EEE_0008C7BCAF29_.wvu.PrintArea" localSheetId="5" hidden="1">#REF!</definedName>
    <definedName name="Z_68F84ABF_5E0B_11D2_8EEE_0008C7BCAF29_.wvu.PrintArea" hidden="1">#REF!</definedName>
    <definedName name="Z_68F84ABF_5E0B_11D2_8EEE_0008C7BCAF29_.wvu.PrintTitles" localSheetId="15" hidden="1">#REF!,#REF!</definedName>
    <definedName name="Z_68F84ABF_5E0B_11D2_8EEE_0008C7BCAF29_.wvu.PrintTitles" localSheetId="16" hidden="1">#REF!,#REF!</definedName>
    <definedName name="Z_68F84ABF_5E0B_11D2_8EEE_0008C7BCAF29_.wvu.PrintTitles" localSheetId="5" hidden="1">#REF!,#REF!</definedName>
    <definedName name="Z_68F84ABF_5E0B_11D2_8EEE_0008C7BCAF29_.wvu.PrintTitles" hidden="1">#REF!,#REF!</definedName>
    <definedName name="Z_68F84AC1_5E0B_11D2_8EEE_0008C7BCAF29_.wvu.PrintArea" localSheetId="15" hidden="1">#REF!</definedName>
    <definedName name="Z_68F84AC1_5E0B_11D2_8EEE_0008C7BCAF29_.wvu.PrintArea" localSheetId="16" hidden="1">#REF!</definedName>
    <definedName name="Z_68F84AC1_5E0B_11D2_8EEE_0008C7BCAF29_.wvu.PrintArea" localSheetId="5" hidden="1">#REF!</definedName>
    <definedName name="Z_68F84AC1_5E0B_11D2_8EEE_0008C7BCAF29_.wvu.PrintArea" hidden="1">#REF!</definedName>
    <definedName name="Z_68F84AC1_5E0B_11D2_8EEE_0008C7BCAF29_.wvu.PrintTitles" localSheetId="15" hidden="1">#REF!,#REF!</definedName>
    <definedName name="Z_68F84AC1_5E0B_11D2_8EEE_0008C7BCAF29_.wvu.PrintTitles" localSheetId="16" hidden="1">#REF!,#REF!</definedName>
    <definedName name="Z_68F84AC1_5E0B_11D2_8EEE_0008C7BCAF29_.wvu.PrintTitles" localSheetId="5" hidden="1">#REF!,#REF!</definedName>
    <definedName name="Z_68F84AC1_5E0B_11D2_8EEE_0008C7BCAF29_.wvu.PrintTitles" hidden="1">#REF!,#REF!</definedName>
    <definedName name="Z_68F84AC3_5E0B_11D2_8EEE_0008C7BCAF29_.wvu.PrintArea" localSheetId="15" hidden="1">#REF!</definedName>
    <definedName name="Z_68F84AC3_5E0B_11D2_8EEE_0008C7BCAF29_.wvu.PrintArea" localSheetId="16" hidden="1">#REF!</definedName>
    <definedName name="Z_68F84AC3_5E0B_11D2_8EEE_0008C7BCAF29_.wvu.PrintArea" localSheetId="5" hidden="1">#REF!</definedName>
    <definedName name="Z_68F84AC3_5E0B_11D2_8EEE_0008C7BCAF29_.wvu.PrintArea" hidden="1">#REF!</definedName>
    <definedName name="Z_68F84AC3_5E0B_11D2_8EEE_0008C7BCAF29_.wvu.PrintTitles" localSheetId="15" hidden="1">#REF!</definedName>
    <definedName name="Z_68F84AC3_5E0B_11D2_8EEE_0008C7BCAF29_.wvu.PrintTitles" localSheetId="16" hidden="1">#REF!</definedName>
    <definedName name="Z_68F84AC3_5E0B_11D2_8EEE_0008C7BCAF29_.wvu.PrintTitles" localSheetId="5" hidden="1">#REF!</definedName>
    <definedName name="Z_68F84AC3_5E0B_11D2_8EEE_0008C7BCAF29_.wvu.PrintTitles" hidden="1">#REF!</definedName>
    <definedName name="Z_68F84AC6_5E0B_11D2_8EEE_0008C7BCAF29_.wvu.PrintArea" localSheetId="15" hidden="1">#REF!</definedName>
    <definedName name="Z_68F84AC6_5E0B_11D2_8EEE_0008C7BCAF29_.wvu.PrintArea" localSheetId="16" hidden="1">#REF!</definedName>
    <definedName name="Z_68F84AC6_5E0B_11D2_8EEE_0008C7BCAF29_.wvu.PrintArea" localSheetId="5" hidden="1">#REF!</definedName>
    <definedName name="Z_68F84AC6_5E0B_11D2_8EEE_0008C7BCAF29_.wvu.PrintArea" hidden="1">#REF!</definedName>
    <definedName name="Z_68F84AC6_5E0B_11D2_8EEE_0008C7BCAF29_.wvu.PrintTitles" localSheetId="15" hidden="1">#REF!,#REF!</definedName>
    <definedName name="Z_68F84AC6_5E0B_11D2_8EEE_0008C7BCAF29_.wvu.PrintTitles" localSheetId="16" hidden="1">#REF!,#REF!</definedName>
    <definedName name="Z_68F84AC6_5E0B_11D2_8EEE_0008C7BCAF29_.wvu.PrintTitles" localSheetId="5" hidden="1">#REF!,#REF!</definedName>
    <definedName name="Z_68F84AC6_5E0B_11D2_8EEE_0008C7BCAF29_.wvu.PrintTitles" hidden="1">#REF!,#REF!</definedName>
    <definedName name="Z_68F84AC8_5E0B_11D2_8EEE_0008C7BCAF29_.wvu.PrintArea" localSheetId="15" hidden="1">#REF!</definedName>
    <definedName name="Z_68F84AC8_5E0B_11D2_8EEE_0008C7BCAF29_.wvu.PrintArea" localSheetId="16" hidden="1">#REF!</definedName>
    <definedName name="Z_68F84AC8_5E0B_11D2_8EEE_0008C7BCAF29_.wvu.PrintArea" localSheetId="5" hidden="1">#REF!</definedName>
    <definedName name="Z_68F84AC8_5E0B_11D2_8EEE_0008C7BCAF29_.wvu.PrintArea" hidden="1">#REF!</definedName>
    <definedName name="Z_68F84AC8_5E0B_11D2_8EEE_0008C7BCAF29_.wvu.PrintTitles" localSheetId="15" hidden="1">#REF!,#REF!</definedName>
    <definedName name="Z_68F84AC8_5E0B_11D2_8EEE_0008C7BCAF29_.wvu.PrintTitles" localSheetId="16" hidden="1">#REF!,#REF!</definedName>
    <definedName name="Z_68F84AC8_5E0B_11D2_8EEE_0008C7BCAF29_.wvu.PrintTitles" localSheetId="5" hidden="1">#REF!,#REF!</definedName>
    <definedName name="Z_68F84AC8_5E0B_11D2_8EEE_0008C7BCAF29_.wvu.PrintTitles" hidden="1">#REF!,#REF!</definedName>
    <definedName name="Z_68F84ACE_5E0B_11D2_8EEE_0008C7BCAF29_.wvu.PrintArea" localSheetId="15" hidden="1">#REF!</definedName>
    <definedName name="Z_68F84ACE_5E0B_11D2_8EEE_0008C7BCAF29_.wvu.PrintArea" localSheetId="16" hidden="1">#REF!</definedName>
    <definedName name="Z_68F84ACE_5E0B_11D2_8EEE_0008C7BCAF29_.wvu.PrintArea" localSheetId="5" hidden="1">#REF!</definedName>
    <definedName name="Z_68F84ACE_5E0B_11D2_8EEE_0008C7BCAF29_.wvu.PrintArea" hidden="1">#REF!</definedName>
    <definedName name="Z_68F84ACE_5E0B_11D2_8EEE_0008C7BCAF29_.wvu.PrintTitles" localSheetId="15" hidden="1">#REF!</definedName>
    <definedName name="Z_68F84ACE_5E0B_11D2_8EEE_0008C7BCAF29_.wvu.PrintTitles" localSheetId="16" hidden="1">#REF!</definedName>
    <definedName name="Z_68F84ACE_5E0B_11D2_8EEE_0008C7BCAF29_.wvu.PrintTitles" localSheetId="5" hidden="1">#REF!</definedName>
    <definedName name="Z_68F84ACE_5E0B_11D2_8EEE_0008C7BCAF29_.wvu.PrintTitles" hidden="1">#REF!</definedName>
    <definedName name="Z_68F84ADD_5E0B_11D2_8EEE_0008C7BCAF29_.wvu.PrintArea" localSheetId="15" hidden="1">#REF!</definedName>
    <definedName name="Z_68F84ADD_5E0B_11D2_8EEE_0008C7BCAF29_.wvu.PrintArea" localSheetId="16" hidden="1">#REF!</definedName>
    <definedName name="Z_68F84ADD_5E0B_11D2_8EEE_0008C7BCAF29_.wvu.PrintArea" localSheetId="5" hidden="1">#REF!</definedName>
    <definedName name="Z_68F84ADD_5E0B_11D2_8EEE_0008C7BCAF29_.wvu.PrintArea" hidden="1">#REF!</definedName>
    <definedName name="Z_68F84ADD_5E0B_11D2_8EEE_0008C7BCAF29_.wvu.PrintTitles" localSheetId="15" hidden="1">#REF!</definedName>
    <definedName name="Z_68F84ADD_5E0B_11D2_8EEE_0008C7BCAF29_.wvu.PrintTitles" localSheetId="16" hidden="1">#REF!</definedName>
    <definedName name="Z_68F84ADD_5E0B_11D2_8EEE_0008C7BCAF29_.wvu.PrintTitles" hidden="1">#REF!</definedName>
    <definedName name="Z_68F84AEA_5E0B_11D2_8EEE_0008C7BCAF29_.wvu.PrintArea" localSheetId="15" hidden="1">#REF!</definedName>
    <definedName name="Z_68F84AEA_5E0B_11D2_8EEE_0008C7BCAF29_.wvu.PrintArea" localSheetId="16" hidden="1">#REF!</definedName>
    <definedName name="Z_68F84AEA_5E0B_11D2_8EEE_0008C7BCAF29_.wvu.PrintArea" hidden="1">#REF!</definedName>
    <definedName name="Z_68F84AEA_5E0B_11D2_8EEE_0008C7BCAF29_.wvu.PrintTitles" localSheetId="15" hidden="1">#REF!,#REF!</definedName>
    <definedName name="Z_68F84AEA_5E0B_11D2_8EEE_0008C7BCAF29_.wvu.PrintTitles" localSheetId="16" hidden="1">#REF!,#REF!</definedName>
    <definedName name="Z_68F84AEA_5E0B_11D2_8EEE_0008C7BCAF29_.wvu.PrintTitles" localSheetId="5" hidden="1">#REF!,#REF!</definedName>
    <definedName name="Z_68F84AEA_5E0B_11D2_8EEE_0008C7BCAF29_.wvu.PrintTitles" hidden="1">#REF!,#REF!</definedName>
    <definedName name="Z_68F84AF6_5E0B_11D2_8EEE_0008C7BCAF29_.wvu.PrintArea" localSheetId="15" hidden="1">#REF!</definedName>
    <definedName name="Z_68F84AF6_5E0B_11D2_8EEE_0008C7BCAF29_.wvu.PrintArea" localSheetId="16" hidden="1">#REF!</definedName>
    <definedName name="Z_68F84AF6_5E0B_11D2_8EEE_0008C7BCAF29_.wvu.PrintArea" localSheetId="5" hidden="1">#REF!</definedName>
    <definedName name="Z_68F84AF6_5E0B_11D2_8EEE_0008C7BCAF29_.wvu.PrintArea" hidden="1">#REF!</definedName>
    <definedName name="Z_68F84AF6_5E0B_11D2_8EEE_0008C7BCAF29_.wvu.PrintTitles" localSheetId="15" hidden="1">#REF!,#REF!</definedName>
    <definedName name="Z_68F84AF6_5E0B_11D2_8EEE_0008C7BCAF29_.wvu.PrintTitles" localSheetId="16" hidden="1">#REF!,#REF!</definedName>
    <definedName name="Z_68F84AF6_5E0B_11D2_8EEE_0008C7BCAF29_.wvu.PrintTitles" localSheetId="5" hidden="1">#REF!,#REF!</definedName>
    <definedName name="Z_68F84AF6_5E0B_11D2_8EEE_0008C7BCAF29_.wvu.PrintTitles" hidden="1">#REF!,#REF!</definedName>
    <definedName name="Z_68F84AF9_5E0B_11D2_8EEE_0008C7BCAF29_.wvu.PrintArea" localSheetId="15" hidden="1">#REF!</definedName>
    <definedName name="Z_68F84AF9_5E0B_11D2_8EEE_0008C7BCAF29_.wvu.PrintArea" localSheetId="16" hidden="1">#REF!</definedName>
    <definedName name="Z_68F84AF9_5E0B_11D2_8EEE_0008C7BCAF29_.wvu.PrintArea" localSheetId="5" hidden="1">#REF!</definedName>
    <definedName name="Z_68F84AF9_5E0B_11D2_8EEE_0008C7BCAF29_.wvu.PrintArea" hidden="1">#REF!</definedName>
    <definedName name="Z_68F84AF9_5E0B_11D2_8EEE_0008C7BCAF29_.wvu.PrintTitles" localSheetId="15" hidden="1">#REF!</definedName>
    <definedName name="Z_68F84AF9_5E0B_11D2_8EEE_0008C7BCAF29_.wvu.PrintTitles" localSheetId="16" hidden="1">#REF!</definedName>
    <definedName name="Z_68F84AF9_5E0B_11D2_8EEE_0008C7BCAF29_.wvu.PrintTitles" localSheetId="5" hidden="1">#REF!</definedName>
    <definedName name="Z_68F84AF9_5E0B_11D2_8EEE_0008C7BCAF29_.wvu.PrintTitles" hidden="1">#REF!</definedName>
    <definedName name="Z_68F84AFE_5E0B_11D2_8EEE_0008C7BCAF29_.wvu.PrintArea" localSheetId="15" hidden="1">#REF!</definedName>
    <definedName name="Z_68F84AFE_5E0B_11D2_8EEE_0008C7BCAF29_.wvu.PrintArea" localSheetId="16" hidden="1">#REF!</definedName>
    <definedName name="Z_68F84AFE_5E0B_11D2_8EEE_0008C7BCAF29_.wvu.PrintArea" localSheetId="5" hidden="1">#REF!</definedName>
    <definedName name="Z_68F84AFE_5E0B_11D2_8EEE_0008C7BCAF29_.wvu.PrintArea" hidden="1">#REF!</definedName>
    <definedName name="Z_68F84AFE_5E0B_11D2_8EEE_0008C7BCAF29_.wvu.PrintTitles" localSheetId="15" hidden="1">#REF!,#REF!</definedName>
    <definedName name="Z_68F84AFE_5E0B_11D2_8EEE_0008C7BCAF29_.wvu.PrintTitles" localSheetId="16" hidden="1">#REF!,#REF!</definedName>
    <definedName name="Z_68F84AFE_5E0B_11D2_8EEE_0008C7BCAF29_.wvu.PrintTitles" localSheetId="5" hidden="1">#REF!,#REF!</definedName>
    <definedName name="Z_68F84AFE_5E0B_11D2_8EEE_0008C7BCAF29_.wvu.PrintTitles" hidden="1">#REF!,#REF!</definedName>
    <definedName name="Z_68F84B00_5E0B_11D2_8EEE_0008C7BCAF29_.wvu.PrintArea" localSheetId="15" hidden="1">#REF!</definedName>
    <definedName name="Z_68F84B00_5E0B_11D2_8EEE_0008C7BCAF29_.wvu.PrintArea" localSheetId="16" hidden="1">#REF!</definedName>
    <definedName name="Z_68F84B00_5E0B_11D2_8EEE_0008C7BCAF29_.wvu.PrintArea" localSheetId="5" hidden="1">#REF!</definedName>
    <definedName name="Z_68F84B00_5E0B_11D2_8EEE_0008C7BCAF29_.wvu.PrintArea" hidden="1">#REF!</definedName>
    <definedName name="Z_68F84B00_5E0B_11D2_8EEE_0008C7BCAF29_.wvu.PrintTitles" localSheetId="15" hidden="1">#REF!,#REF!</definedName>
    <definedName name="Z_68F84B00_5E0B_11D2_8EEE_0008C7BCAF29_.wvu.PrintTitles" localSheetId="16" hidden="1">#REF!,#REF!</definedName>
    <definedName name="Z_68F84B00_5E0B_11D2_8EEE_0008C7BCAF29_.wvu.PrintTitles" localSheetId="5" hidden="1">#REF!,#REF!</definedName>
    <definedName name="Z_68F84B00_5E0B_11D2_8EEE_0008C7BCAF29_.wvu.PrintTitles" hidden="1">#REF!,#REF!</definedName>
    <definedName name="Z_68F84B03_5E0B_11D2_8EEE_0008C7BCAF29_.wvu.PrintArea" localSheetId="15" hidden="1">#REF!</definedName>
    <definedName name="Z_68F84B03_5E0B_11D2_8EEE_0008C7BCAF29_.wvu.PrintArea" localSheetId="16" hidden="1">#REF!</definedName>
    <definedName name="Z_68F84B03_5E0B_11D2_8EEE_0008C7BCAF29_.wvu.PrintArea" localSheetId="5" hidden="1">#REF!</definedName>
    <definedName name="Z_68F84B03_5E0B_11D2_8EEE_0008C7BCAF29_.wvu.PrintArea" hidden="1">#REF!</definedName>
    <definedName name="Z_68F84B03_5E0B_11D2_8EEE_0008C7BCAF29_.wvu.PrintTitles" localSheetId="15" hidden="1">#REF!</definedName>
    <definedName name="Z_68F84B03_5E0B_11D2_8EEE_0008C7BCAF29_.wvu.PrintTitles" localSheetId="16" hidden="1">#REF!</definedName>
    <definedName name="Z_68F84B03_5E0B_11D2_8EEE_0008C7BCAF29_.wvu.PrintTitles" localSheetId="5" hidden="1">#REF!</definedName>
    <definedName name="Z_68F84B03_5E0B_11D2_8EEE_0008C7BCAF29_.wvu.PrintTitles" hidden="1">#REF!</definedName>
    <definedName name="Z_68F84B08_5E0B_11D2_8EEE_0008C7BCAF29_.wvu.PrintArea" localSheetId="15" hidden="1">#REF!</definedName>
    <definedName name="Z_68F84B08_5E0B_11D2_8EEE_0008C7BCAF29_.wvu.PrintArea" localSheetId="16" hidden="1">#REF!</definedName>
    <definedName name="Z_68F84B08_5E0B_11D2_8EEE_0008C7BCAF29_.wvu.PrintArea" localSheetId="5" hidden="1">#REF!</definedName>
    <definedName name="Z_68F84B08_5E0B_11D2_8EEE_0008C7BCAF29_.wvu.PrintArea" hidden="1">#REF!</definedName>
    <definedName name="Z_68F84B08_5E0B_11D2_8EEE_0008C7BCAF29_.wvu.PrintTitles" localSheetId="15" hidden="1">#REF!,#REF!</definedName>
    <definedName name="Z_68F84B08_5E0B_11D2_8EEE_0008C7BCAF29_.wvu.PrintTitles" localSheetId="16" hidden="1">#REF!,#REF!</definedName>
    <definedName name="Z_68F84B08_5E0B_11D2_8EEE_0008C7BCAF29_.wvu.PrintTitles" localSheetId="5" hidden="1">#REF!,#REF!</definedName>
    <definedName name="Z_68F84B08_5E0B_11D2_8EEE_0008C7BCAF29_.wvu.PrintTitles" hidden="1">#REF!,#REF!</definedName>
    <definedName name="Z_68F84B0B_5E0B_11D2_8EEE_0008C7BCAF29_.wvu.PrintArea" localSheetId="15" hidden="1">#REF!</definedName>
    <definedName name="Z_68F84B0B_5E0B_11D2_8EEE_0008C7BCAF29_.wvu.PrintArea" localSheetId="16" hidden="1">#REF!</definedName>
    <definedName name="Z_68F84B0B_5E0B_11D2_8EEE_0008C7BCAF29_.wvu.PrintArea" localSheetId="5" hidden="1">#REF!</definedName>
    <definedName name="Z_68F84B0B_5E0B_11D2_8EEE_0008C7BCAF29_.wvu.PrintArea" hidden="1">#REF!</definedName>
    <definedName name="Z_68F84B0B_5E0B_11D2_8EEE_0008C7BCAF29_.wvu.PrintTitles" localSheetId="15" hidden="1">#REF!,#REF!</definedName>
    <definedName name="Z_68F84B0B_5E0B_11D2_8EEE_0008C7BCAF29_.wvu.PrintTitles" localSheetId="16" hidden="1">#REF!,#REF!</definedName>
    <definedName name="Z_68F84B0B_5E0B_11D2_8EEE_0008C7BCAF29_.wvu.PrintTitles" localSheetId="5" hidden="1">#REF!,#REF!</definedName>
    <definedName name="Z_68F84B0B_5E0B_11D2_8EEE_0008C7BCAF29_.wvu.PrintTitles" hidden="1">#REF!,#REF!</definedName>
    <definedName name="Z_68F84B11_5E0B_11D2_8EEE_0008C7BCAF29_.wvu.PrintArea" localSheetId="15" hidden="1">#REF!</definedName>
    <definedName name="Z_68F84B11_5E0B_11D2_8EEE_0008C7BCAF29_.wvu.PrintArea" localSheetId="16" hidden="1">#REF!</definedName>
    <definedName name="Z_68F84B11_5E0B_11D2_8EEE_0008C7BCAF29_.wvu.PrintArea" localSheetId="5" hidden="1">#REF!</definedName>
    <definedName name="Z_68F84B11_5E0B_11D2_8EEE_0008C7BCAF29_.wvu.PrintArea" hidden="1">#REF!</definedName>
    <definedName name="Z_68F84B11_5E0B_11D2_8EEE_0008C7BCAF29_.wvu.PrintTitles" localSheetId="15" hidden="1">#REF!,#REF!</definedName>
    <definedName name="Z_68F84B11_5E0B_11D2_8EEE_0008C7BCAF29_.wvu.PrintTitles" localSheetId="16" hidden="1">#REF!,#REF!</definedName>
    <definedName name="Z_68F84B11_5E0B_11D2_8EEE_0008C7BCAF29_.wvu.PrintTitles" localSheetId="5" hidden="1">#REF!,#REF!</definedName>
    <definedName name="Z_68F84B11_5E0B_11D2_8EEE_0008C7BCAF29_.wvu.PrintTitles" hidden="1">#REF!,#REF!</definedName>
    <definedName name="Z_68F84B14_5E0B_11D2_8EEE_0008C7BCAF29_.wvu.PrintArea" localSheetId="15" hidden="1">#REF!</definedName>
    <definedName name="Z_68F84B14_5E0B_11D2_8EEE_0008C7BCAF29_.wvu.PrintArea" localSheetId="16" hidden="1">#REF!</definedName>
    <definedName name="Z_68F84B14_5E0B_11D2_8EEE_0008C7BCAF29_.wvu.PrintArea" localSheetId="5" hidden="1">#REF!</definedName>
    <definedName name="Z_68F84B14_5E0B_11D2_8EEE_0008C7BCAF29_.wvu.PrintArea" hidden="1">#REF!</definedName>
    <definedName name="Z_68F84B14_5E0B_11D2_8EEE_0008C7BCAF29_.wvu.PrintTitles" localSheetId="15" hidden="1">#REF!</definedName>
    <definedName name="Z_68F84B14_5E0B_11D2_8EEE_0008C7BCAF29_.wvu.PrintTitles" localSheetId="16" hidden="1">#REF!</definedName>
    <definedName name="Z_68F84B14_5E0B_11D2_8EEE_0008C7BCAF29_.wvu.PrintTitles" localSheetId="5" hidden="1">#REF!</definedName>
    <definedName name="Z_68F84B14_5E0B_11D2_8EEE_0008C7BCAF29_.wvu.PrintTitles" hidden="1">#REF!</definedName>
    <definedName name="Z_68F84B19_5E0B_11D2_8EEE_0008C7BCAF29_.wvu.PrintArea" localSheetId="15" hidden="1">#REF!</definedName>
    <definedName name="Z_68F84B19_5E0B_11D2_8EEE_0008C7BCAF29_.wvu.PrintArea" localSheetId="16" hidden="1">#REF!</definedName>
    <definedName name="Z_68F84B19_5E0B_11D2_8EEE_0008C7BCAF29_.wvu.PrintArea" localSheetId="5" hidden="1">#REF!</definedName>
    <definedName name="Z_68F84B19_5E0B_11D2_8EEE_0008C7BCAF29_.wvu.PrintArea" hidden="1">#REF!</definedName>
    <definedName name="Z_68F84B19_5E0B_11D2_8EEE_0008C7BCAF29_.wvu.PrintTitles" localSheetId="15" hidden="1">#REF!,#REF!</definedName>
    <definedName name="Z_68F84B19_5E0B_11D2_8EEE_0008C7BCAF29_.wvu.PrintTitles" localSheetId="16" hidden="1">#REF!,#REF!</definedName>
    <definedName name="Z_68F84B19_5E0B_11D2_8EEE_0008C7BCAF29_.wvu.PrintTitles" localSheetId="5" hidden="1">#REF!,#REF!</definedName>
    <definedName name="Z_68F84B19_5E0B_11D2_8EEE_0008C7BCAF29_.wvu.PrintTitles" hidden="1">#REF!,#REF!</definedName>
    <definedName name="Z_68F84B1B_5E0B_11D2_8EEE_0008C7BCAF29_.wvu.PrintArea" localSheetId="15" hidden="1">#REF!</definedName>
    <definedName name="Z_68F84B1B_5E0B_11D2_8EEE_0008C7BCAF29_.wvu.PrintArea" localSheetId="16" hidden="1">#REF!</definedName>
    <definedName name="Z_68F84B1B_5E0B_11D2_8EEE_0008C7BCAF29_.wvu.PrintArea" localSheetId="5" hidden="1">#REF!</definedName>
    <definedName name="Z_68F84B1B_5E0B_11D2_8EEE_0008C7BCAF29_.wvu.PrintArea" hidden="1">#REF!</definedName>
    <definedName name="Z_68F84B1B_5E0B_11D2_8EEE_0008C7BCAF29_.wvu.PrintTitles" localSheetId="15" hidden="1">#REF!,#REF!</definedName>
    <definedName name="Z_68F84B1B_5E0B_11D2_8EEE_0008C7BCAF29_.wvu.PrintTitles" localSheetId="16" hidden="1">#REF!,#REF!</definedName>
    <definedName name="Z_68F84B1B_5E0B_11D2_8EEE_0008C7BCAF29_.wvu.PrintTitles" localSheetId="5" hidden="1">#REF!,#REF!</definedName>
    <definedName name="Z_68F84B1B_5E0B_11D2_8EEE_0008C7BCAF29_.wvu.PrintTitles" hidden="1">#REF!,#REF!</definedName>
    <definedName name="Z_68F84B1E_5E0B_11D2_8EEE_0008C7BCAF29_.wvu.PrintArea" localSheetId="15" hidden="1">#REF!</definedName>
    <definedName name="Z_68F84B1E_5E0B_11D2_8EEE_0008C7BCAF29_.wvu.PrintArea" localSheetId="16" hidden="1">#REF!</definedName>
    <definedName name="Z_68F84B1E_5E0B_11D2_8EEE_0008C7BCAF29_.wvu.PrintArea" localSheetId="5" hidden="1">#REF!</definedName>
    <definedName name="Z_68F84B1E_5E0B_11D2_8EEE_0008C7BCAF29_.wvu.PrintArea" hidden="1">#REF!</definedName>
    <definedName name="Z_68F84B1E_5E0B_11D2_8EEE_0008C7BCAF29_.wvu.PrintTitles" localSheetId="15" hidden="1">#REF!</definedName>
    <definedName name="Z_68F84B1E_5E0B_11D2_8EEE_0008C7BCAF29_.wvu.PrintTitles" localSheetId="16" hidden="1">#REF!</definedName>
    <definedName name="Z_68F84B1E_5E0B_11D2_8EEE_0008C7BCAF29_.wvu.PrintTitles" localSheetId="5" hidden="1">#REF!</definedName>
    <definedName name="Z_68F84B1E_5E0B_11D2_8EEE_0008C7BCAF29_.wvu.PrintTitles" hidden="1">#REF!</definedName>
    <definedName name="Z_68F84B23_5E0B_11D2_8EEE_0008C7BCAF29_.wvu.PrintArea" localSheetId="15" hidden="1">#REF!</definedName>
    <definedName name="Z_68F84B23_5E0B_11D2_8EEE_0008C7BCAF29_.wvu.PrintArea" localSheetId="16" hidden="1">#REF!</definedName>
    <definedName name="Z_68F84B23_5E0B_11D2_8EEE_0008C7BCAF29_.wvu.PrintArea" localSheetId="5" hidden="1">#REF!</definedName>
    <definedName name="Z_68F84B23_5E0B_11D2_8EEE_0008C7BCAF29_.wvu.PrintArea" hidden="1">#REF!</definedName>
    <definedName name="Z_68F84B23_5E0B_11D2_8EEE_0008C7BCAF29_.wvu.PrintTitles" localSheetId="15" hidden="1">#REF!,#REF!</definedName>
    <definedName name="Z_68F84B23_5E0B_11D2_8EEE_0008C7BCAF29_.wvu.PrintTitles" localSheetId="16" hidden="1">#REF!,#REF!</definedName>
    <definedName name="Z_68F84B23_5E0B_11D2_8EEE_0008C7BCAF29_.wvu.PrintTitles" localSheetId="5" hidden="1">#REF!,#REF!</definedName>
    <definedName name="Z_68F84B23_5E0B_11D2_8EEE_0008C7BCAF29_.wvu.PrintTitles" hidden="1">#REF!,#REF!</definedName>
    <definedName name="Z_68F84B26_5E0B_11D2_8EEE_0008C7BCAF29_.wvu.PrintArea" localSheetId="15" hidden="1">#REF!</definedName>
    <definedName name="Z_68F84B26_5E0B_11D2_8EEE_0008C7BCAF29_.wvu.PrintArea" localSheetId="16" hidden="1">#REF!</definedName>
    <definedName name="Z_68F84B26_5E0B_11D2_8EEE_0008C7BCAF29_.wvu.PrintArea" localSheetId="5" hidden="1">#REF!</definedName>
    <definedName name="Z_68F84B26_5E0B_11D2_8EEE_0008C7BCAF29_.wvu.PrintArea" hidden="1">#REF!</definedName>
    <definedName name="Z_68F84B26_5E0B_11D2_8EEE_0008C7BCAF29_.wvu.PrintTitles" localSheetId="15" hidden="1">#REF!,#REF!</definedName>
    <definedName name="Z_68F84B26_5E0B_11D2_8EEE_0008C7BCAF29_.wvu.PrintTitles" localSheetId="16" hidden="1">#REF!,#REF!</definedName>
    <definedName name="Z_68F84B26_5E0B_11D2_8EEE_0008C7BCAF29_.wvu.PrintTitles" localSheetId="5" hidden="1">#REF!,#REF!</definedName>
    <definedName name="Z_68F84B26_5E0B_11D2_8EEE_0008C7BCAF29_.wvu.PrintTitles" hidden="1">#REF!,#REF!</definedName>
    <definedName name="Z_76FBE7D5_5EAD_11D2_8EEF_0008C7BCAF29_.wvu.PrintArea" localSheetId="15" hidden="1">#REF!</definedName>
    <definedName name="Z_76FBE7D5_5EAD_11D2_8EEF_0008C7BCAF29_.wvu.PrintArea" localSheetId="16" hidden="1">#REF!</definedName>
    <definedName name="Z_76FBE7D5_5EAD_11D2_8EEF_0008C7BCAF29_.wvu.PrintArea" localSheetId="5" hidden="1">#REF!</definedName>
    <definedName name="Z_76FBE7D5_5EAD_11D2_8EEF_0008C7BCAF29_.wvu.PrintArea" hidden="1">#REF!</definedName>
    <definedName name="Z_76FBE7D5_5EAD_11D2_8EEF_0008C7BCAF29_.wvu.PrintTitles" localSheetId="15" hidden="1">#REF!,#REF!</definedName>
    <definedName name="Z_76FBE7D5_5EAD_11D2_8EEF_0008C7BCAF29_.wvu.PrintTitles" localSheetId="16" hidden="1">#REF!,#REF!</definedName>
    <definedName name="Z_76FBE7D5_5EAD_11D2_8EEF_0008C7BCAF29_.wvu.PrintTitles" localSheetId="5" hidden="1">#REF!,#REF!</definedName>
    <definedName name="Z_76FBE7D5_5EAD_11D2_8EEF_0008C7BCAF29_.wvu.PrintTitles" hidden="1">#REF!,#REF!</definedName>
    <definedName name="Z_76FBE7D7_5EAD_11D2_8EEF_0008C7BCAF29_.wvu.PrintArea" localSheetId="15" hidden="1">#REF!</definedName>
    <definedName name="Z_76FBE7D7_5EAD_11D2_8EEF_0008C7BCAF29_.wvu.PrintArea" localSheetId="16" hidden="1">#REF!</definedName>
    <definedName name="Z_76FBE7D7_5EAD_11D2_8EEF_0008C7BCAF29_.wvu.PrintArea" localSheetId="5" hidden="1">#REF!</definedName>
    <definedName name="Z_76FBE7D7_5EAD_11D2_8EEF_0008C7BCAF29_.wvu.PrintArea" hidden="1">#REF!</definedName>
    <definedName name="Z_76FBE7D7_5EAD_11D2_8EEF_0008C7BCAF29_.wvu.PrintTitles" localSheetId="15" hidden="1">#REF!</definedName>
    <definedName name="Z_76FBE7D7_5EAD_11D2_8EEF_0008C7BCAF29_.wvu.PrintTitles" localSheetId="16" hidden="1">#REF!</definedName>
    <definedName name="Z_76FBE7D7_5EAD_11D2_8EEF_0008C7BCAF29_.wvu.PrintTitles" localSheetId="5" hidden="1">#REF!</definedName>
    <definedName name="Z_76FBE7D7_5EAD_11D2_8EEF_0008C7BCAF29_.wvu.PrintTitles" hidden="1">#REF!</definedName>
    <definedName name="Z_76FBE7DA_5EAD_11D2_8EEF_0008C7BCAF29_.wvu.PrintArea" localSheetId="15" hidden="1">#REF!</definedName>
    <definedName name="Z_76FBE7DA_5EAD_11D2_8EEF_0008C7BCAF29_.wvu.PrintArea" localSheetId="16" hidden="1">#REF!</definedName>
    <definedName name="Z_76FBE7DA_5EAD_11D2_8EEF_0008C7BCAF29_.wvu.PrintArea" localSheetId="5" hidden="1">#REF!</definedName>
    <definedName name="Z_76FBE7DA_5EAD_11D2_8EEF_0008C7BCAF29_.wvu.PrintArea" hidden="1">#REF!</definedName>
    <definedName name="Z_76FBE7DA_5EAD_11D2_8EEF_0008C7BCAF29_.wvu.PrintTitles" localSheetId="15" hidden="1">#REF!,#REF!</definedName>
    <definedName name="Z_76FBE7DA_5EAD_11D2_8EEF_0008C7BCAF29_.wvu.PrintTitles" localSheetId="16" hidden="1">#REF!,#REF!</definedName>
    <definedName name="Z_76FBE7DA_5EAD_11D2_8EEF_0008C7BCAF29_.wvu.PrintTitles" localSheetId="5" hidden="1">#REF!,#REF!</definedName>
    <definedName name="Z_76FBE7DA_5EAD_11D2_8EEF_0008C7BCAF29_.wvu.PrintTitles" hidden="1">#REF!,#REF!</definedName>
    <definedName name="Z_76FBE7DC_5EAD_11D2_8EEF_0008C7BCAF29_.wvu.PrintArea" localSheetId="15" hidden="1">#REF!</definedName>
    <definedName name="Z_76FBE7DC_5EAD_11D2_8EEF_0008C7BCAF29_.wvu.PrintArea" localSheetId="16" hidden="1">#REF!</definedName>
    <definedName name="Z_76FBE7DC_5EAD_11D2_8EEF_0008C7BCAF29_.wvu.PrintArea" localSheetId="5" hidden="1">#REF!</definedName>
    <definedName name="Z_76FBE7DC_5EAD_11D2_8EEF_0008C7BCAF29_.wvu.PrintArea" hidden="1">#REF!</definedName>
    <definedName name="Z_76FBE7DC_5EAD_11D2_8EEF_0008C7BCAF29_.wvu.PrintTitles" localSheetId="15" hidden="1">#REF!,#REF!</definedName>
    <definedName name="Z_76FBE7DC_5EAD_11D2_8EEF_0008C7BCAF29_.wvu.PrintTitles" localSheetId="16" hidden="1">#REF!,#REF!</definedName>
    <definedName name="Z_76FBE7DC_5EAD_11D2_8EEF_0008C7BCAF29_.wvu.PrintTitles" localSheetId="5" hidden="1">#REF!,#REF!</definedName>
    <definedName name="Z_76FBE7DC_5EAD_11D2_8EEF_0008C7BCAF29_.wvu.PrintTitles" hidden="1">#REF!,#REF!</definedName>
    <definedName name="Z_76FBE7DE_5EAD_11D2_8EEF_0008C7BCAF29_.wvu.PrintArea" localSheetId="15" hidden="1">#REF!</definedName>
    <definedName name="Z_76FBE7DE_5EAD_11D2_8EEF_0008C7BCAF29_.wvu.PrintArea" localSheetId="16" hidden="1">#REF!</definedName>
    <definedName name="Z_76FBE7DE_5EAD_11D2_8EEF_0008C7BCAF29_.wvu.PrintArea" localSheetId="5" hidden="1">#REF!</definedName>
    <definedName name="Z_76FBE7DE_5EAD_11D2_8EEF_0008C7BCAF29_.wvu.PrintArea" hidden="1">#REF!</definedName>
    <definedName name="Z_76FBE7DE_5EAD_11D2_8EEF_0008C7BCAF29_.wvu.PrintTitles" localSheetId="15" hidden="1">#REF!</definedName>
    <definedName name="Z_76FBE7DE_5EAD_11D2_8EEF_0008C7BCAF29_.wvu.PrintTitles" localSheetId="16" hidden="1">#REF!</definedName>
    <definedName name="Z_76FBE7DE_5EAD_11D2_8EEF_0008C7BCAF29_.wvu.PrintTitles" localSheetId="5" hidden="1">#REF!</definedName>
    <definedName name="Z_76FBE7DE_5EAD_11D2_8EEF_0008C7BCAF29_.wvu.PrintTitles" hidden="1">#REF!</definedName>
    <definedName name="Z_76FBE7E1_5EAD_11D2_8EEF_0008C7BCAF29_.wvu.PrintArea" localSheetId="15" hidden="1">#REF!</definedName>
    <definedName name="Z_76FBE7E1_5EAD_11D2_8EEF_0008C7BCAF29_.wvu.PrintArea" localSheetId="16" hidden="1">#REF!</definedName>
    <definedName name="Z_76FBE7E1_5EAD_11D2_8EEF_0008C7BCAF29_.wvu.PrintArea" localSheetId="5" hidden="1">#REF!</definedName>
    <definedName name="Z_76FBE7E1_5EAD_11D2_8EEF_0008C7BCAF29_.wvu.PrintArea" hidden="1">#REF!</definedName>
    <definedName name="Z_76FBE7E1_5EAD_11D2_8EEF_0008C7BCAF29_.wvu.PrintTitles" localSheetId="15" hidden="1">#REF!,#REF!</definedName>
    <definedName name="Z_76FBE7E1_5EAD_11D2_8EEF_0008C7BCAF29_.wvu.PrintTitles" localSheetId="16" hidden="1">#REF!,#REF!</definedName>
    <definedName name="Z_76FBE7E1_5EAD_11D2_8EEF_0008C7BCAF29_.wvu.PrintTitles" localSheetId="5" hidden="1">#REF!,#REF!</definedName>
    <definedName name="Z_76FBE7E1_5EAD_11D2_8EEF_0008C7BCAF29_.wvu.PrintTitles" hidden="1">#REF!,#REF!</definedName>
    <definedName name="Z_76FBE7E3_5EAD_11D2_8EEF_0008C7BCAF29_.wvu.PrintArea" localSheetId="15" hidden="1">#REF!</definedName>
    <definedName name="Z_76FBE7E3_5EAD_11D2_8EEF_0008C7BCAF29_.wvu.PrintArea" localSheetId="16" hidden="1">#REF!</definedName>
    <definedName name="Z_76FBE7E3_5EAD_11D2_8EEF_0008C7BCAF29_.wvu.PrintArea" localSheetId="5" hidden="1">#REF!</definedName>
    <definedName name="Z_76FBE7E3_5EAD_11D2_8EEF_0008C7BCAF29_.wvu.PrintArea" hidden="1">#REF!</definedName>
    <definedName name="Z_76FBE7E3_5EAD_11D2_8EEF_0008C7BCAF29_.wvu.PrintTitles" localSheetId="15" hidden="1">#REF!,#REF!</definedName>
    <definedName name="Z_76FBE7E3_5EAD_11D2_8EEF_0008C7BCAF29_.wvu.PrintTitles" localSheetId="16" hidden="1">#REF!,#REF!</definedName>
    <definedName name="Z_76FBE7E3_5EAD_11D2_8EEF_0008C7BCAF29_.wvu.PrintTitles" localSheetId="5" hidden="1">#REF!,#REF!</definedName>
    <definedName name="Z_76FBE7E3_5EAD_11D2_8EEF_0008C7BCAF29_.wvu.PrintTitles" hidden="1">#REF!,#REF!</definedName>
    <definedName name="Z_974EFDB0_1051_11D2_8E71_0008C77C0743_.wvu.PrintArea" localSheetId="15" hidden="1">#REF!</definedName>
    <definedName name="Z_974EFDB0_1051_11D2_8E71_0008C77C0743_.wvu.PrintArea" localSheetId="16" hidden="1">#REF!</definedName>
    <definedName name="Z_974EFDB0_1051_11D2_8E71_0008C77C0743_.wvu.PrintArea" localSheetId="5" hidden="1">#REF!</definedName>
    <definedName name="Z_974EFDB0_1051_11D2_8E71_0008C77C0743_.wvu.PrintArea" hidden="1">#REF!</definedName>
    <definedName name="Z_974EFDB0_1051_11D2_8E71_0008C77C0743_.wvu.PrintTitles" localSheetId="15" hidden="1">#REF!,#REF!</definedName>
    <definedName name="Z_974EFDB0_1051_11D2_8E71_0008C77C0743_.wvu.PrintTitles" localSheetId="16" hidden="1">#REF!,#REF!</definedName>
    <definedName name="Z_974EFDB0_1051_11D2_8E71_0008C77C0743_.wvu.PrintTitles" localSheetId="5" hidden="1">#REF!,#REF!</definedName>
    <definedName name="Z_974EFDB0_1051_11D2_8E71_0008C77C0743_.wvu.PrintTitles" hidden="1">#REF!,#REF!</definedName>
    <definedName name="Z_974EFDB2_1051_11D2_8E71_0008C77C0743_.wvu.PrintArea" localSheetId="15" hidden="1">#REF!</definedName>
    <definedName name="Z_974EFDB2_1051_11D2_8E71_0008C77C0743_.wvu.PrintArea" localSheetId="16" hidden="1">#REF!</definedName>
    <definedName name="Z_974EFDB2_1051_11D2_8E71_0008C77C0743_.wvu.PrintArea" localSheetId="5" hidden="1">#REF!</definedName>
    <definedName name="Z_974EFDB2_1051_11D2_8E71_0008C77C0743_.wvu.PrintArea" hidden="1">#REF!</definedName>
    <definedName name="Z_974EFDB2_1051_11D2_8E71_0008C77C0743_.wvu.PrintTitles" localSheetId="15" hidden="1">#REF!</definedName>
    <definedName name="Z_974EFDB2_1051_11D2_8E71_0008C77C0743_.wvu.PrintTitles" localSheetId="16" hidden="1">#REF!</definedName>
    <definedName name="Z_974EFDB2_1051_11D2_8E71_0008C77C0743_.wvu.PrintTitles" localSheetId="5" hidden="1">#REF!</definedName>
    <definedName name="Z_974EFDB2_1051_11D2_8E71_0008C77C0743_.wvu.PrintTitles" hidden="1">#REF!</definedName>
    <definedName name="Z_974EFDB5_1051_11D2_8E71_0008C77C0743_.wvu.PrintArea" localSheetId="15" hidden="1">#REF!</definedName>
    <definedName name="Z_974EFDB5_1051_11D2_8E71_0008C77C0743_.wvu.PrintArea" localSheetId="16" hidden="1">#REF!</definedName>
    <definedName name="Z_974EFDB5_1051_11D2_8E71_0008C77C0743_.wvu.PrintArea" localSheetId="5" hidden="1">#REF!</definedName>
    <definedName name="Z_974EFDB5_1051_11D2_8E71_0008C77C0743_.wvu.PrintArea" hidden="1">#REF!</definedName>
    <definedName name="Z_974EFDB5_1051_11D2_8E71_0008C77C0743_.wvu.PrintTitles" localSheetId="15" hidden="1">#REF!,#REF!</definedName>
    <definedName name="Z_974EFDB5_1051_11D2_8E71_0008C77C0743_.wvu.PrintTitles" localSheetId="16" hidden="1">#REF!,#REF!</definedName>
    <definedName name="Z_974EFDB5_1051_11D2_8E71_0008C77C0743_.wvu.PrintTitles" localSheetId="5" hidden="1">#REF!,#REF!</definedName>
    <definedName name="Z_974EFDB5_1051_11D2_8E71_0008C77C0743_.wvu.PrintTitles" hidden="1">#REF!,#REF!</definedName>
    <definedName name="Z_974EFDB7_1051_11D2_8E71_0008C77C0743_.wvu.PrintArea" localSheetId="15" hidden="1">#REF!</definedName>
    <definedName name="Z_974EFDB7_1051_11D2_8E71_0008C77C0743_.wvu.PrintArea" localSheetId="16" hidden="1">#REF!</definedName>
    <definedName name="Z_974EFDB7_1051_11D2_8E71_0008C77C0743_.wvu.PrintArea" localSheetId="5" hidden="1">#REF!</definedName>
    <definedName name="Z_974EFDB7_1051_11D2_8E71_0008C77C0743_.wvu.PrintArea" hidden="1">#REF!</definedName>
    <definedName name="Z_974EFDB7_1051_11D2_8E71_0008C77C0743_.wvu.PrintTitles" localSheetId="15" hidden="1">#REF!,#REF!</definedName>
    <definedName name="Z_974EFDB7_1051_11D2_8E71_0008C77C0743_.wvu.PrintTitles" localSheetId="16" hidden="1">#REF!,#REF!</definedName>
    <definedName name="Z_974EFDB7_1051_11D2_8E71_0008C77C0743_.wvu.PrintTitles" localSheetId="5" hidden="1">#REF!,#REF!</definedName>
    <definedName name="Z_974EFDB7_1051_11D2_8E71_0008C77C0743_.wvu.PrintTitles" hidden="1">#REF!,#REF!</definedName>
    <definedName name="Z_974EFDB9_1051_11D2_8E71_0008C77C0743_.wvu.PrintArea" localSheetId="15" hidden="1">#REF!</definedName>
    <definedName name="Z_974EFDB9_1051_11D2_8E71_0008C77C0743_.wvu.PrintArea" localSheetId="16" hidden="1">#REF!</definedName>
    <definedName name="Z_974EFDB9_1051_11D2_8E71_0008C77C0743_.wvu.PrintArea" localSheetId="5" hidden="1">#REF!</definedName>
    <definedName name="Z_974EFDB9_1051_11D2_8E71_0008C77C0743_.wvu.PrintArea" hidden="1">#REF!</definedName>
    <definedName name="Z_974EFDB9_1051_11D2_8E71_0008C77C0743_.wvu.PrintTitles" localSheetId="15" hidden="1">#REF!</definedName>
    <definedName name="Z_974EFDB9_1051_11D2_8E71_0008C77C0743_.wvu.PrintTitles" localSheetId="16" hidden="1">#REF!</definedName>
    <definedName name="Z_974EFDB9_1051_11D2_8E71_0008C77C0743_.wvu.PrintTitles" localSheetId="5" hidden="1">#REF!</definedName>
    <definedName name="Z_974EFDB9_1051_11D2_8E71_0008C77C0743_.wvu.PrintTitles" hidden="1">#REF!</definedName>
    <definedName name="Z_974EFDBC_1051_11D2_8E71_0008C77C0743_.wvu.PrintArea" localSheetId="15" hidden="1">#REF!</definedName>
    <definedName name="Z_974EFDBC_1051_11D2_8E71_0008C77C0743_.wvu.PrintArea" localSheetId="16" hidden="1">#REF!</definedName>
    <definedName name="Z_974EFDBC_1051_11D2_8E71_0008C77C0743_.wvu.PrintArea" localSheetId="5" hidden="1">#REF!</definedName>
    <definedName name="Z_974EFDBC_1051_11D2_8E71_0008C77C0743_.wvu.PrintArea" hidden="1">#REF!</definedName>
    <definedName name="Z_974EFDBC_1051_11D2_8E71_0008C77C0743_.wvu.PrintTitles" localSheetId="15" hidden="1">#REF!,#REF!</definedName>
    <definedName name="Z_974EFDBC_1051_11D2_8E71_0008C77C0743_.wvu.PrintTitles" localSheetId="16" hidden="1">#REF!,#REF!</definedName>
    <definedName name="Z_974EFDBC_1051_11D2_8E71_0008C77C0743_.wvu.PrintTitles" localSheetId="5" hidden="1">#REF!,#REF!</definedName>
    <definedName name="Z_974EFDBC_1051_11D2_8E71_0008C77C0743_.wvu.PrintTitles" hidden="1">#REF!,#REF!</definedName>
    <definedName name="Z_974EFDBE_1051_11D2_8E71_0008C77C0743_.wvu.PrintArea" localSheetId="15" hidden="1">#REF!</definedName>
    <definedName name="Z_974EFDBE_1051_11D2_8E71_0008C77C0743_.wvu.PrintArea" localSheetId="16" hidden="1">#REF!</definedName>
    <definedName name="Z_974EFDBE_1051_11D2_8E71_0008C77C0743_.wvu.PrintArea" localSheetId="5" hidden="1">#REF!</definedName>
    <definedName name="Z_974EFDBE_1051_11D2_8E71_0008C77C0743_.wvu.PrintArea" hidden="1">#REF!</definedName>
    <definedName name="Z_974EFDBE_1051_11D2_8E71_0008C77C0743_.wvu.PrintTitles" localSheetId="15" hidden="1">#REF!,#REF!</definedName>
    <definedName name="Z_974EFDBE_1051_11D2_8E71_0008C77C0743_.wvu.PrintTitles" localSheetId="16" hidden="1">#REF!,#REF!</definedName>
    <definedName name="Z_974EFDBE_1051_11D2_8E71_0008C77C0743_.wvu.PrintTitles" localSheetId="5" hidden="1">#REF!,#REF!</definedName>
    <definedName name="Z_974EFDBE_1051_11D2_8E71_0008C77C0743_.wvu.PrintTitles" hidden="1">#REF!,#REF!</definedName>
    <definedName name="Z_A1DB4122_5E0E_11D2_8EC3_0008C77C0743_.wvu.PrintArea" localSheetId="15" hidden="1">#REF!</definedName>
    <definedName name="Z_A1DB4122_5E0E_11D2_8EC3_0008C77C0743_.wvu.PrintArea" localSheetId="16" hidden="1">#REF!</definedName>
    <definedName name="Z_A1DB4122_5E0E_11D2_8EC3_0008C77C0743_.wvu.PrintArea" localSheetId="5" hidden="1">#REF!</definedName>
    <definedName name="Z_A1DB4122_5E0E_11D2_8EC3_0008C77C0743_.wvu.PrintArea" hidden="1">#REF!</definedName>
    <definedName name="Z_A1DB4122_5E0E_11D2_8EC3_0008C77C0743_.wvu.PrintTitles" localSheetId="15" hidden="1">#REF!</definedName>
    <definedName name="Z_A1DB4122_5E0E_11D2_8EC3_0008C77C0743_.wvu.PrintTitles" localSheetId="16" hidden="1">#REF!</definedName>
    <definedName name="Z_A1DB4122_5E0E_11D2_8EC3_0008C77C0743_.wvu.PrintTitles" localSheetId="5" hidden="1">#REF!</definedName>
    <definedName name="Z_A1DB4122_5E0E_11D2_8EC3_0008C77C0743_.wvu.PrintTitles" hidden="1">#REF!</definedName>
    <definedName name="Z_A1DB4131_5E0E_11D2_8EC3_0008C77C0743_.wvu.PrintArea" localSheetId="15" hidden="1">#REF!</definedName>
    <definedName name="Z_A1DB4131_5E0E_11D2_8EC3_0008C77C0743_.wvu.PrintArea" localSheetId="16" hidden="1">#REF!</definedName>
    <definedName name="Z_A1DB4131_5E0E_11D2_8EC3_0008C77C0743_.wvu.PrintArea" localSheetId="5" hidden="1">#REF!</definedName>
    <definedName name="Z_A1DB4131_5E0E_11D2_8EC3_0008C77C0743_.wvu.PrintArea" hidden="1">#REF!</definedName>
    <definedName name="Z_A1DB4131_5E0E_11D2_8EC3_0008C77C0743_.wvu.PrintTitles" localSheetId="15" hidden="1">#REF!</definedName>
    <definedName name="Z_A1DB4131_5E0E_11D2_8EC3_0008C77C0743_.wvu.PrintTitles" localSheetId="16" hidden="1">#REF!</definedName>
    <definedName name="Z_A1DB4131_5E0E_11D2_8EC3_0008C77C0743_.wvu.PrintTitles" hidden="1">#REF!</definedName>
    <definedName name="Z_A1DB413E_5E0E_11D2_8EC3_0008C77C0743_.wvu.PrintArea" localSheetId="15" hidden="1">#REF!</definedName>
    <definedName name="Z_A1DB413E_5E0E_11D2_8EC3_0008C77C0743_.wvu.PrintArea" localSheetId="16" hidden="1">#REF!</definedName>
    <definedName name="Z_A1DB413E_5E0E_11D2_8EC3_0008C77C0743_.wvu.PrintArea" hidden="1">#REF!</definedName>
    <definedName name="Z_A1DB413E_5E0E_11D2_8EC3_0008C77C0743_.wvu.PrintTitles" localSheetId="15" hidden="1">#REF!,#REF!</definedName>
    <definedName name="Z_A1DB413E_5E0E_11D2_8EC3_0008C77C0743_.wvu.PrintTitles" localSheetId="16" hidden="1">#REF!,#REF!</definedName>
    <definedName name="Z_A1DB413E_5E0E_11D2_8EC3_0008C77C0743_.wvu.PrintTitles" localSheetId="5" hidden="1">#REF!,#REF!</definedName>
    <definedName name="Z_A1DB413E_5E0E_11D2_8EC3_0008C77C0743_.wvu.PrintTitles" hidden="1">#REF!,#REF!</definedName>
    <definedName name="Z_A1DB414B_5E0E_11D2_8EC3_0008C77C0743_.wvu.PrintArea" localSheetId="15" hidden="1">#REF!</definedName>
    <definedName name="Z_A1DB414B_5E0E_11D2_8EC3_0008C77C0743_.wvu.PrintArea" localSheetId="16" hidden="1">#REF!</definedName>
    <definedName name="Z_A1DB414B_5E0E_11D2_8EC3_0008C77C0743_.wvu.PrintArea" localSheetId="5" hidden="1">#REF!</definedName>
    <definedName name="Z_A1DB414B_5E0E_11D2_8EC3_0008C77C0743_.wvu.PrintArea" hidden="1">#REF!</definedName>
    <definedName name="Z_A1DB414B_5E0E_11D2_8EC3_0008C77C0743_.wvu.PrintTitles" localSheetId="15" hidden="1">#REF!</definedName>
    <definedName name="Z_A1DB414B_5E0E_11D2_8EC3_0008C77C0743_.wvu.PrintTitles" localSheetId="16" hidden="1">#REF!</definedName>
    <definedName name="Z_A1DB414B_5E0E_11D2_8EC3_0008C77C0743_.wvu.PrintTitles" localSheetId="5" hidden="1">#REF!</definedName>
    <definedName name="Z_A1DB414B_5E0E_11D2_8EC3_0008C77C0743_.wvu.PrintTitles" hidden="1">#REF!</definedName>
    <definedName name="Z_A1DB415A_5E0E_11D2_8EC3_0008C77C0743_.wvu.PrintArea" localSheetId="15" hidden="1">#REF!</definedName>
    <definedName name="Z_A1DB415A_5E0E_11D2_8EC3_0008C77C0743_.wvu.PrintArea" localSheetId="16" hidden="1">#REF!</definedName>
    <definedName name="Z_A1DB415A_5E0E_11D2_8EC3_0008C77C0743_.wvu.PrintArea" localSheetId="5" hidden="1">#REF!</definedName>
    <definedName name="Z_A1DB415A_5E0E_11D2_8EC3_0008C77C0743_.wvu.PrintArea" hidden="1">#REF!</definedName>
    <definedName name="Z_A1DB415A_5E0E_11D2_8EC3_0008C77C0743_.wvu.PrintTitles" localSheetId="15" hidden="1">#REF!</definedName>
    <definedName name="Z_A1DB415A_5E0E_11D2_8EC3_0008C77C0743_.wvu.PrintTitles" localSheetId="16" hidden="1">#REF!</definedName>
    <definedName name="Z_A1DB415A_5E0E_11D2_8EC3_0008C77C0743_.wvu.PrintTitles" hidden="1">#REF!</definedName>
    <definedName name="Z_A1DB4167_5E0E_11D2_8EC3_0008C77C0743_.wvu.PrintArea" localSheetId="15" hidden="1">#REF!</definedName>
    <definedName name="Z_A1DB4167_5E0E_11D2_8EC3_0008C77C0743_.wvu.PrintArea" localSheetId="16" hidden="1">#REF!</definedName>
    <definedName name="Z_A1DB4167_5E0E_11D2_8EC3_0008C77C0743_.wvu.PrintArea" hidden="1">#REF!</definedName>
    <definedName name="Z_A1DB4167_5E0E_11D2_8EC3_0008C77C0743_.wvu.PrintTitles" localSheetId="15" hidden="1">#REF!,#REF!</definedName>
    <definedName name="Z_A1DB4167_5E0E_11D2_8EC3_0008C77C0743_.wvu.PrintTitles" localSheetId="16" hidden="1">#REF!,#REF!</definedName>
    <definedName name="Z_A1DB4167_5E0E_11D2_8EC3_0008C77C0743_.wvu.PrintTitles" localSheetId="5" hidden="1">#REF!,#REF!</definedName>
    <definedName name="Z_A1DB4167_5E0E_11D2_8EC3_0008C77C0743_.wvu.PrintTitles" hidden="1">#REF!,#REF!</definedName>
    <definedName name="Z_A1DB4176_5E0E_11D2_8EC3_0008C77C0743_.wvu.PrintArea" localSheetId="15" hidden="1">#REF!</definedName>
    <definedName name="Z_A1DB4176_5E0E_11D2_8EC3_0008C77C0743_.wvu.PrintArea" localSheetId="16" hidden="1">#REF!</definedName>
    <definedName name="Z_A1DB4176_5E0E_11D2_8EC3_0008C77C0743_.wvu.PrintArea" localSheetId="5" hidden="1">#REF!</definedName>
    <definedName name="Z_A1DB4176_5E0E_11D2_8EC3_0008C77C0743_.wvu.PrintArea" hidden="1">#REF!</definedName>
    <definedName name="Z_A1DB4176_5E0E_11D2_8EC3_0008C77C0743_.wvu.PrintTitles" localSheetId="15" hidden="1">#REF!</definedName>
    <definedName name="Z_A1DB4176_5E0E_11D2_8EC3_0008C77C0743_.wvu.PrintTitles" localSheetId="16" hidden="1">#REF!</definedName>
    <definedName name="Z_A1DB4176_5E0E_11D2_8EC3_0008C77C0743_.wvu.PrintTitles" localSheetId="5" hidden="1">#REF!</definedName>
    <definedName name="Z_A1DB4176_5E0E_11D2_8EC3_0008C77C0743_.wvu.PrintTitles" hidden="1">#REF!</definedName>
    <definedName name="Z_A1DB4185_5E0E_11D2_8EC3_0008C77C0743_.wvu.PrintArea" localSheetId="15" hidden="1">#REF!</definedName>
    <definedName name="Z_A1DB4185_5E0E_11D2_8EC3_0008C77C0743_.wvu.PrintArea" localSheetId="16" hidden="1">#REF!</definedName>
    <definedName name="Z_A1DB4185_5E0E_11D2_8EC3_0008C77C0743_.wvu.PrintArea" localSheetId="5" hidden="1">#REF!</definedName>
    <definedName name="Z_A1DB4185_5E0E_11D2_8EC3_0008C77C0743_.wvu.PrintArea" hidden="1">#REF!</definedName>
    <definedName name="Z_A1DB4185_5E0E_11D2_8EC3_0008C77C0743_.wvu.PrintTitles" localSheetId="15" hidden="1">#REF!</definedName>
    <definedName name="Z_A1DB4185_5E0E_11D2_8EC3_0008C77C0743_.wvu.PrintTitles" localSheetId="16" hidden="1">#REF!</definedName>
    <definedName name="Z_A1DB4185_5E0E_11D2_8EC3_0008C77C0743_.wvu.PrintTitles" hidden="1">#REF!</definedName>
    <definedName name="Z_A1DB4192_5E0E_11D2_8EC3_0008C77C0743_.wvu.PrintArea" localSheetId="15" hidden="1">#REF!</definedName>
    <definedName name="Z_A1DB4192_5E0E_11D2_8EC3_0008C77C0743_.wvu.PrintArea" localSheetId="16" hidden="1">#REF!</definedName>
    <definedName name="Z_A1DB4192_5E0E_11D2_8EC3_0008C77C0743_.wvu.PrintArea" hidden="1">#REF!</definedName>
    <definedName name="Z_A1DB4192_5E0E_11D2_8EC3_0008C77C0743_.wvu.PrintTitles" localSheetId="15" hidden="1">#REF!,#REF!</definedName>
    <definedName name="Z_A1DB4192_5E0E_11D2_8EC3_0008C77C0743_.wvu.PrintTitles" localSheetId="16" hidden="1">#REF!,#REF!</definedName>
    <definedName name="Z_A1DB4192_5E0E_11D2_8EC3_0008C77C0743_.wvu.PrintTitles" localSheetId="5" hidden="1">#REF!,#REF!</definedName>
    <definedName name="Z_A1DB4192_5E0E_11D2_8EC3_0008C77C0743_.wvu.PrintTitles" hidden="1">#REF!,#REF!</definedName>
    <definedName name="Z_A1DB41A0_5E0E_11D2_8EC3_0008C77C0743_.wvu.PrintArea" localSheetId="15" hidden="1">#REF!</definedName>
    <definedName name="Z_A1DB41A0_5E0E_11D2_8EC3_0008C77C0743_.wvu.PrintArea" localSheetId="16" hidden="1">#REF!</definedName>
    <definedName name="Z_A1DB41A0_5E0E_11D2_8EC3_0008C77C0743_.wvu.PrintArea" localSheetId="5" hidden="1">#REF!</definedName>
    <definedName name="Z_A1DB41A0_5E0E_11D2_8EC3_0008C77C0743_.wvu.PrintArea" hidden="1">#REF!</definedName>
    <definedName name="Z_A1DB41A0_5E0E_11D2_8EC3_0008C77C0743_.wvu.PrintTitles" localSheetId="15" hidden="1">#REF!</definedName>
    <definedName name="Z_A1DB41A0_5E0E_11D2_8EC3_0008C77C0743_.wvu.PrintTitles" localSheetId="16" hidden="1">#REF!</definedName>
    <definedName name="Z_A1DB41A0_5E0E_11D2_8EC3_0008C77C0743_.wvu.PrintTitles" localSheetId="5" hidden="1">#REF!</definedName>
    <definedName name="Z_A1DB41A0_5E0E_11D2_8EC3_0008C77C0743_.wvu.PrintTitles" hidden="1">#REF!</definedName>
    <definedName name="Z_A1DB41AF_5E0E_11D2_8EC3_0008C77C0743_.wvu.PrintArea" localSheetId="15" hidden="1">#REF!</definedName>
    <definedName name="Z_A1DB41AF_5E0E_11D2_8EC3_0008C77C0743_.wvu.PrintArea" localSheetId="16" hidden="1">#REF!</definedName>
    <definedName name="Z_A1DB41AF_5E0E_11D2_8EC3_0008C77C0743_.wvu.PrintArea" localSheetId="5" hidden="1">#REF!</definedName>
    <definedName name="Z_A1DB41AF_5E0E_11D2_8EC3_0008C77C0743_.wvu.PrintArea" hidden="1">#REF!</definedName>
    <definedName name="Z_A1DB41AF_5E0E_11D2_8EC3_0008C77C0743_.wvu.PrintTitles" localSheetId="15" hidden="1">#REF!</definedName>
    <definedName name="Z_A1DB41AF_5E0E_11D2_8EC3_0008C77C0743_.wvu.PrintTitles" localSheetId="16" hidden="1">#REF!</definedName>
    <definedName name="Z_A1DB41AF_5E0E_11D2_8EC3_0008C77C0743_.wvu.PrintTitles" hidden="1">#REF!</definedName>
    <definedName name="Z_A1DB41BC_5E0E_11D2_8EC3_0008C77C0743_.wvu.PrintArea" localSheetId="15" hidden="1">#REF!</definedName>
    <definedName name="Z_A1DB41BC_5E0E_11D2_8EC3_0008C77C0743_.wvu.PrintArea" localSheetId="16" hidden="1">#REF!</definedName>
    <definedName name="Z_A1DB41BC_5E0E_11D2_8EC3_0008C77C0743_.wvu.PrintArea" hidden="1">#REF!</definedName>
    <definedName name="Z_A1DB41BC_5E0E_11D2_8EC3_0008C77C0743_.wvu.PrintTitles" localSheetId="15" hidden="1">#REF!,#REF!</definedName>
    <definedName name="Z_A1DB41BC_5E0E_11D2_8EC3_0008C77C0743_.wvu.PrintTitles" localSheetId="16" hidden="1">#REF!,#REF!</definedName>
    <definedName name="Z_A1DB41BC_5E0E_11D2_8EC3_0008C77C0743_.wvu.PrintTitles" localSheetId="5" hidden="1">#REF!,#REF!</definedName>
    <definedName name="Z_A1DB41BC_5E0E_11D2_8EC3_0008C77C0743_.wvu.PrintTitles" hidden="1">#REF!,#REF!</definedName>
    <definedName name="Z_B6FCCF30_1696_11D2_8E91_0008C77C21AF_.wvu.PrintArea" localSheetId="15" hidden="1">#REF!</definedName>
    <definedName name="Z_B6FCCF30_1696_11D2_8E91_0008C77C21AF_.wvu.PrintArea" localSheetId="16" hidden="1">#REF!</definedName>
    <definedName name="Z_B6FCCF30_1696_11D2_8E91_0008C77C21AF_.wvu.PrintArea" localSheetId="5" hidden="1">#REF!</definedName>
    <definedName name="Z_B6FCCF30_1696_11D2_8E91_0008C77C21AF_.wvu.PrintArea" hidden="1">#REF!</definedName>
    <definedName name="Z_B6FCCF30_1696_11D2_8E91_0008C77C21AF_.wvu.PrintTitles" localSheetId="15" hidden="1">#REF!,#REF!</definedName>
    <definedName name="Z_B6FCCF30_1696_11D2_8E91_0008C77C21AF_.wvu.PrintTitles" localSheetId="16" hidden="1">#REF!,#REF!</definedName>
    <definedName name="Z_B6FCCF30_1696_11D2_8E91_0008C77C21AF_.wvu.PrintTitles" localSheetId="5" hidden="1">#REF!,#REF!</definedName>
    <definedName name="Z_B6FCCF30_1696_11D2_8E91_0008C77C21AF_.wvu.PrintTitles" hidden="1">#REF!,#REF!</definedName>
    <definedName name="Z_B6FCCF32_1696_11D2_8E91_0008C77C21AF_.wvu.PrintArea" localSheetId="15" hidden="1">#REF!</definedName>
    <definedName name="Z_B6FCCF32_1696_11D2_8E91_0008C77C21AF_.wvu.PrintArea" localSheetId="16" hidden="1">#REF!</definedName>
    <definedName name="Z_B6FCCF32_1696_11D2_8E91_0008C77C21AF_.wvu.PrintArea" localSheetId="5" hidden="1">#REF!</definedName>
    <definedName name="Z_B6FCCF32_1696_11D2_8E91_0008C77C21AF_.wvu.PrintArea" hidden="1">#REF!</definedName>
    <definedName name="Z_B6FCCF32_1696_11D2_8E91_0008C77C21AF_.wvu.PrintTitles" localSheetId="15" hidden="1">#REF!</definedName>
    <definedName name="Z_B6FCCF32_1696_11D2_8E91_0008C77C21AF_.wvu.PrintTitles" localSheetId="16" hidden="1">#REF!</definedName>
    <definedName name="Z_B6FCCF32_1696_11D2_8E91_0008C77C21AF_.wvu.PrintTitles" localSheetId="5" hidden="1">#REF!</definedName>
    <definedName name="Z_B6FCCF32_1696_11D2_8E91_0008C77C21AF_.wvu.PrintTitles" hidden="1">#REF!</definedName>
    <definedName name="Z_B6FCCF35_1696_11D2_8E91_0008C77C21AF_.wvu.PrintArea" localSheetId="15" hidden="1">#REF!</definedName>
    <definedName name="Z_B6FCCF35_1696_11D2_8E91_0008C77C21AF_.wvu.PrintArea" localSheetId="16" hidden="1">#REF!</definedName>
    <definedName name="Z_B6FCCF35_1696_11D2_8E91_0008C77C21AF_.wvu.PrintArea" localSheetId="5" hidden="1">#REF!</definedName>
    <definedName name="Z_B6FCCF35_1696_11D2_8E91_0008C77C21AF_.wvu.PrintArea" hidden="1">#REF!</definedName>
    <definedName name="Z_B6FCCF35_1696_11D2_8E91_0008C77C21AF_.wvu.PrintTitles" localSheetId="15" hidden="1">#REF!,#REF!</definedName>
    <definedName name="Z_B6FCCF35_1696_11D2_8E91_0008C77C21AF_.wvu.PrintTitles" localSheetId="16" hidden="1">#REF!,#REF!</definedName>
    <definedName name="Z_B6FCCF35_1696_11D2_8E91_0008C77C21AF_.wvu.PrintTitles" localSheetId="5" hidden="1">#REF!,#REF!</definedName>
    <definedName name="Z_B6FCCF35_1696_11D2_8E91_0008C77C21AF_.wvu.PrintTitles" hidden="1">#REF!,#REF!</definedName>
    <definedName name="Z_B6FCCF37_1696_11D2_8E91_0008C77C21AF_.wvu.PrintArea" localSheetId="15" hidden="1">#REF!</definedName>
    <definedName name="Z_B6FCCF37_1696_11D2_8E91_0008C77C21AF_.wvu.PrintArea" localSheetId="16" hidden="1">#REF!</definedName>
    <definedName name="Z_B6FCCF37_1696_11D2_8E91_0008C77C21AF_.wvu.PrintArea" localSheetId="5" hidden="1">#REF!</definedName>
    <definedName name="Z_B6FCCF37_1696_11D2_8E91_0008C77C21AF_.wvu.PrintArea" hidden="1">#REF!</definedName>
    <definedName name="Z_B6FCCF37_1696_11D2_8E91_0008C77C21AF_.wvu.PrintTitles" localSheetId="15" hidden="1">#REF!,#REF!</definedName>
    <definedName name="Z_B6FCCF37_1696_11D2_8E91_0008C77C21AF_.wvu.PrintTitles" localSheetId="16" hidden="1">#REF!,#REF!</definedName>
    <definedName name="Z_B6FCCF37_1696_11D2_8E91_0008C77C21AF_.wvu.PrintTitles" localSheetId="5" hidden="1">#REF!,#REF!</definedName>
    <definedName name="Z_B6FCCF37_1696_11D2_8E91_0008C77C21AF_.wvu.PrintTitles" hidden="1">#REF!,#REF!</definedName>
    <definedName name="Z_B6FCCF39_1696_11D2_8E91_0008C77C21AF_.wvu.PrintArea" localSheetId="15" hidden="1">#REF!</definedName>
    <definedName name="Z_B6FCCF39_1696_11D2_8E91_0008C77C21AF_.wvu.PrintArea" localSheetId="16" hidden="1">#REF!</definedName>
    <definedName name="Z_B6FCCF39_1696_11D2_8E91_0008C77C21AF_.wvu.PrintArea" localSheetId="5" hidden="1">#REF!</definedName>
    <definedName name="Z_B6FCCF39_1696_11D2_8E91_0008C77C21AF_.wvu.PrintArea" hidden="1">#REF!</definedName>
    <definedName name="Z_B6FCCF39_1696_11D2_8E91_0008C77C21AF_.wvu.PrintTitles" localSheetId="15" hidden="1">#REF!</definedName>
    <definedName name="Z_B6FCCF39_1696_11D2_8E91_0008C77C21AF_.wvu.PrintTitles" localSheetId="16" hidden="1">#REF!</definedName>
    <definedName name="Z_B6FCCF39_1696_11D2_8E91_0008C77C21AF_.wvu.PrintTitles" localSheetId="5" hidden="1">#REF!</definedName>
    <definedName name="Z_B6FCCF39_1696_11D2_8E91_0008C77C21AF_.wvu.PrintTitles" hidden="1">#REF!</definedName>
    <definedName name="Z_B6FCCF3C_1696_11D2_8E91_0008C77C21AF_.wvu.PrintArea" localSheetId="15" hidden="1">#REF!</definedName>
    <definedName name="Z_B6FCCF3C_1696_11D2_8E91_0008C77C21AF_.wvu.PrintArea" localSheetId="16" hidden="1">#REF!</definedName>
    <definedName name="Z_B6FCCF3C_1696_11D2_8E91_0008C77C21AF_.wvu.PrintArea" localSheetId="5" hidden="1">#REF!</definedName>
    <definedName name="Z_B6FCCF3C_1696_11D2_8E91_0008C77C21AF_.wvu.PrintArea" hidden="1">#REF!</definedName>
    <definedName name="Z_B6FCCF3C_1696_11D2_8E91_0008C77C21AF_.wvu.PrintTitles" localSheetId="15" hidden="1">#REF!,#REF!</definedName>
    <definedName name="Z_B6FCCF3C_1696_11D2_8E91_0008C77C21AF_.wvu.PrintTitles" localSheetId="16" hidden="1">#REF!,#REF!</definedName>
    <definedName name="Z_B6FCCF3C_1696_11D2_8E91_0008C77C21AF_.wvu.PrintTitles" localSheetId="5" hidden="1">#REF!,#REF!</definedName>
    <definedName name="Z_B6FCCF3C_1696_11D2_8E91_0008C77C21AF_.wvu.PrintTitles" hidden="1">#REF!,#REF!</definedName>
    <definedName name="Z_B6FCCF3E_1696_11D2_8E91_0008C77C21AF_.wvu.PrintArea" localSheetId="15" hidden="1">#REF!</definedName>
    <definedName name="Z_B6FCCF3E_1696_11D2_8E91_0008C77C21AF_.wvu.PrintArea" localSheetId="16" hidden="1">#REF!</definedName>
    <definedName name="Z_B6FCCF3E_1696_11D2_8E91_0008C77C21AF_.wvu.PrintArea" localSheetId="5" hidden="1">#REF!</definedName>
    <definedName name="Z_B6FCCF3E_1696_11D2_8E91_0008C77C21AF_.wvu.PrintArea" hidden="1">#REF!</definedName>
    <definedName name="Z_B6FCCF3E_1696_11D2_8E91_0008C77C21AF_.wvu.PrintTitles" localSheetId="15" hidden="1">#REF!,#REF!</definedName>
    <definedName name="Z_B6FCCF3E_1696_11D2_8E91_0008C77C21AF_.wvu.PrintTitles" localSheetId="16" hidden="1">#REF!,#REF!</definedName>
    <definedName name="Z_B6FCCF3E_1696_11D2_8E91_0008C77C21AF_.wvu.PrintTitles" localSheetId="5" hidden="1">#REF!,#REF!</definedName>
    <definedName name="Z_B6FCCF3E_1696_11D2_8E91_0008C77C21AF_.wvu.PrintTitles" hidden="1">#REF!,#REF!</definedName>
    <definedName name="Z_BDFEE6B6_734C_11D2_8E68_0008C77C0743_.wvu.PrintArea" localSheetId="15" hidden="1">#REF!</definedName>
    <definedName name="Z_BDFEE6B6_734C_11D2_8E68_0008C77C0743_.wvu.PrintArea" localSheetId="16" hidden="1">#REF!</definedName>
    <definedName name="Z_BDFEE6B6_734C_11D2_8E68_0008C77C0743_.wvu.PrintArea" localSheetId="5" hidden="1">#REF!</definedName>
    <definedName name="Z_BDFEE6B6_734C_11D2_8E68_0008C77C0743_.wvu.PrintArea" hidden="1">#REF!</definedName>
    <definedName name="Z_BDFEE6B6_734C_11D2_8E68_0008C77C0743_.wvu.PrintTitles" localSheetId="15" hidden="1">#REF!,#REF!</definedName>
    <definedName name="Z_BDFEE6B6_734C_11D2_8E68_0008C77C0743_.wvu.PrintTitles" localSheetId="16" hidden="1">#REF!,#REF!</definedName>
    <definedName name="Z_BDFEE6B6_734C_11D2_8E68_0008C77C0743_.wvu.PrintTitles" localSheetId="5" hidden="1">#REF!,#REF!</definedName>
    <definedName name="Z_BDFEE6B6_734C_11D2_8E68_0008C77C0743_.wvu.PrintTitles" hidden="1">#REF!,#REF!</definedName>
    <definedName name="Z_BDFEE6B9_734C_11D2_8E68_0008C77C0743_.wvu.PrintArea" localSheetId="15" hidden="1">#REF!</definedName>
    <definedName name="Z_BDFEE6B9_734C_11D2_8E68_0008C77C0743_.wvu.PrintArea" localSheetId="16" hidden="1">#REF!</definedName>
    <definedName name="Z_BDFEE6B9_734C_11D2_8E68_0008C77C0743_.wvu.PrintArea" localSheetId="5" hidden="1">#REF!</definedName>
    <definedName name="Z_BDFEE6B9_734C_11D2_8E68_0008C77C0743_.wvu.PrintArea" hidden="1">#REF!</definedName>
    <definedName name="Z_BDFEE6B9_734C_11D2_8E68_0008C77C0743_.wvu.PrintTitles" localSheetId="15" hidden="1">#REF!,#REF!</definedName>
    <definedName name="Z_BDFEE6B9_734C_11D2_8E68_0008C77C0743_.wvu.PrintTitles" localSheetId="16" hidden="1">#REF!,#REF!</definedName>
    <definedName name="Z_BDFEE6B9_734C_11D2_8E68_0008C77C0743_.wvu.PrintTitles" localSheetId="5" hidden="1">#REF!,#REF!</definedName>
    <definedName name="Z_BDFEE6B9_734C_11D2_8E68_0008C77C0743_.wvu.PrintTitles" hidden="1">#REF!,#REF!</definedName>
    <definedName name="Z_BDFEE6BB_734C_11D2_8E68_0008C77C0743_.wvu.PrintArea" localSheetId="15" hidden="1">#REF!</definedName>
    <definedName name="Z_BDFEE6BB_734C_11D2_8E68_0008C77C0743_.wvu.PrintArea" localSheetId="16" hidden="1">#REF!</definedName>
    <definedName name="Z_BDFEE6BB_734C_11D2_8E68_0008C77C0743_.wvu.PrintArea" localSheetId="5" hidden="1">#REF!</definedName>
    <definedName name="Z_BDFEE6BB_734C_11D2_8E68_0008C77C0743_.wvu.PrintArea" hidden="1">#REF!</definedName>
    <definedName name="Z_BDFEE6BB_734C_11D2_8E68_0008C77C0743_.wvu.PrintTitles" localSheetId="15" hidden="1">#REF!,#REF!</definedName>
    <definedName name="Z_BDFEE6BB_734C_11D2_8E68_0008C77C0743_.wvu.PrintTitles" localSheetId="16" hidden="1">#REF!,#REF!</definedName>
    <definedName name="Z_BDFEE6BB_734C_11D2_8E68_0008C77C0743_.wvu.PrintTitles" localSheetId="5" hidden="1">#REF!,#REF!</definedName>
    <definedName name="Z_BDFEE6BB_734C_11D2_8E68_0008C77C0743_.wvu.PrintTitles" hidden="1">#REF!,#REF!</definedName>
    <definedName name="Z_BDFEE6C1_734C_11D2_8E68_0008C77C0743_.wvu.PrintArea" localSheetId="15" hidden="1">#REF!</definedName>
    <definedName name="Z_BDFEE6C1_734C_11D2_8E68_0008C77C0743_.wvu.PrintArea" localSheetId="16" hidden="1">#REF!</definedName>
    <definedName name="Z_BDFEE6C1_734C_11D2_8E68_0008C77C0743_.wvu.PrintArea" localSheetId="5" hidden="1">#REF!</definedName>
    <definedName name="Z_BDFEE6C1_734C_11D2_8E68_0008C77C0743_.wvu.PrintArea" hidden="1">#REF!</definedName>
    <definedName name="Z_BDFEE6C1_734C_11D2_8E68_0008C77C0743_.wvu.PrintTitles" localSheetId="15" hidden="1">#REF!</definedName>
    <definedName name="Z_BDFEE6C1_734C_11D2_8E68_0008C77C0743_.wvu.PrintTitles" localSheetId="16" hidden="1">#REF!</definedName>
    <definedName name="Z_BDFEE6C1_734C_11D2_8E68_0008C77C0743_.wvu.PrintTitles" localSheetId="5" hidden="1">#REF!</definedName>
    <definedName name="Z_BDFEE6C1_734C_11D2_8E68_0008C77C0743_.wvu.PrintTitles" hidden="1">#REF!</definedName>
    <definedName name="Z_BDFEE6C3_734C_11D2_8E68_0008C77C0743_.wvu.PrintArea" localSheetId="15" hidden="1">#REF!</definedName>
    <definedName name="Z_BDFEE6C3_734C_11D2_8E68_0008C77C0743_.wvu.PrintArea" localSheetId="16" hidden="1">#REF!</definedName>
    <definedName name="Z_BDFEE6C3_734C_11D2_8E68_0008C77C0743_.wvu.PrintArea" localSheetId="5" hidden="1">#REF!</definedName>
    <definedName name="Z_BDFEE6C3_734C_11D2_8E68_0008C77C0743_.wvu.PrintArea" hidden="1">#REF!</definedName>
    <definedName name="Z_BDFEE6C3_734C_11D2_8E68_0008C77C0743_.wvu.PrintTitles" localSheetId="15" hidden="1">#REF!</definedName>
    <definedName name="Z_BDFEE6C3_734C_11D2_8E68_0008C77C0743_.wvu.PrintTitles" localSheetId="16" hidden="1">#REF!</definedName>
    <definedName name="Z_BDFEE6C3_734C_11D2_8E68_0008C77C0743_.wvu.PrintTitles" hidden="1">#REF!</definedName>
    <definedName name="Z_BDFEE6C5_734C_11D2_8E68_0008C77C0743_.wvu.PrintArea" localSheetId="15" hidden="1">#REF!</definedName>
    <definedName name="Z_BDFEE6C5_734C_11D2_8E68_0008C77C0743_.wvu.PrintArea" localSheetId="16" hidden="1">#REF!</definedName>
    <definedName name="Z_BDFEE6C5_734C_11D2_8E68_0008C77C0743_.wvu.PrintArea" hidden="1">#REF!</definedName>
    <definedName name="Z_BDFEE6C5_734C_11D2_8E68_0008C77C0743_.wvu.PrintTitles" localSheetId="15" hidden="1">#REF!</definedName>
    <definedName name="Z_BDFEE6C5_734C_11D2_8E68_0008C77C0743_.wvu.PrintTitles" localSheetId="16" hidden="1">#REF!</definedName>
    <definedName name="Z_BDFEE6C5_734C_11D2_8E68_0008C77C0743_.wvu.PrintTitles" hidden="1">#REF!</definedName>
    <definedName name="Z_BDFEE6CE_734C_11D2_8E68_0008C77C0743_.wvu.PrintArea" localSheetId="15" hidden="1">#REF!</definedName>
    <definedName name="Z_BDFEE6CE_734C_11D2_8E68_0008C77C0743_.wvu.PrintArea" localSheetId="16" hidden="1">#REF!</definedName>
    <definedName name="Z_BDFEE6CE_734C_11D2_8E68_0008C77C0743_.wvu.PrintArea" hidden="1">#REF!</definedName>
    <definedName name="Z_BDFEE6CE_734C_11D2_8E68_0008C77C0743_.wvu.PrintTitles" localSheetId="15" hidden="1">#REF!,#REF!</definedName>
    <definedName name="Z_BDFEE6CE_734C_11D2_8E68_0008C77C0743_.wvu.PrintTitles" localSheetId="16" hidden="1">#REF!,#REF!</definedName>
    <definedName name="Z_BDFEE6CE_734C_11D2_8E68_0008C77C0743_.wvu.PrintTitles" localSheetId="5" hidden="1">#REF!,#REF!</definedName>
    <definedName name="Z_BDFEE6CE_734C_11D2_8E68_0008C77C0743_.wvu.PrintTitles" hidden="1">#REF!,#REF!</definedName>
    <definedName name="Z_BDFEE6D1_734C_11D2_8E68_0008C77C0743_.wvu.PrintArea" localSheetId="15" hidden="1">#REF!</definedName>
    <definedName name="Z_BDFEE6D1_734C_11D2_8E68_0008C77C0743_.wvu.PrintArea" localSheetId="16" hidden="1">#REF!</definedName>
    <definedName name="Z_BDFEE6D1_734C_11D2_8E68_0008C77C0743_.wvu.PrintArea" localSheetId="5" hidden="1">#REF!</definedName>
    <definedName name="Z_BDFEE6D1_734C_11D2_8E68_0008C77C0743_.wvu.PrintArea" hidden="1">#REF!</definedName>
    <definedName name="Z_BDFEE6D1_734C_11D2_8E68_0008C77C0743_.wvu.PrintTitles" localSheetId="15" hidden="1">#REF!,#REF!</definedName>
    <definedName name="Z_BDFEE6D1_734C_11D2_8E68_0008C77C0743_.wvu.PrintTitles" localSheetId="16" hidden="1">#REF!,#REF!</definedName>
    <definedName name="Z_BDFEE6D1_734C_11D2_8E68_0008C77C0743_.wvu.PrintTitles" localSheetId="5" hidden="1">#REF!,#REF!</definedName>
    <definedName name="Z_BDFEE6D1_734C_11D2_8E68_0008C77C0743_.wvu.PrintTitles" hidden="1">#REF!,#REF!</definedName>
    <definedName name="Z_BDFEE6D3_734C_11D2_8E68_0008C77C0743_.wvu.PrintArea" localSheetId="15" hidden="1">#REF!</definedName>
    <definedName name="Z_BDFEE6D3_734C_11D2_8E68_0008C77C0743_.wvu.PrintArea" localSheetId="16" hidden="1">#REF!</definedName>
    <definedName name="Z_BDFEE6D3_734C_11D2_8E68_0008C77C0743_.wvu.PrintArea" localSheetId="5" hidden="1">#REF!</definedName>
    <definedName name="Z_BDFEE6D3_734C_11D2_8E68_0008C77C0743_.wvu.PrintArea" hidden="1">#REF!</definedName>
    <definedName name="Z_BDFEE6D3_734C_11D2_8E68_0008C77C0743_.wvu.PrintTitles" localSheetId="15" hidden="1">#REF!,#REF!</definedName>
    <definedName name="Z_BDFEE6D3_734C_11D2_8E68_0008C77C0743_.wvu.PrintTitles" localSheetId="16" hidden="1">#REF!,#REF!</definedName>
    <definedName name="Z_BDFEE6D3_734C_11D2_8E68_0008C77C0743_.wvu.PrintTitles" localSheetId="5" hidden="1">#REF!,#REF!</definedName>
    <definedName name="Z_BDFEE6D3_734C_11D2_8E68_0008C77C0743_.wvu.PrintTitles" hidden="1">#REF!,#REF!</definedName>
    <definedName name="Z_BDFEE6D7_734C_11D2_8E68_0008C77C0743_.wvu.PrintArea" localSheetId="15" hidden="1">#REF!</definedName>
    <definedName name="Z_BDFEE6D7_734C_11D2_8E68_0008C77C0743_.wvu.PrintArea" localSheetId="16" hidden="1">#REF!</definedName>
    <definedName name="Z_BDFEE6D7_734C_11D2_8E68_0008C77C0743_.wvu.PrintArea" localSheetId="5" hidden="1">#REF!</definedName>
    <definedName name="Z_BDFEE6D7_734C_11D2_8E68_0008C77C0743_.wvu.PrintArea" hidden="1">#REF!</definedName>
    <definedName name="Z_BDFEE6D7_734C_11D2_8E68_0008C77C0743_.wvu.PrintTitles" localSheetId="15" hidden="1">#REF!,#REF!</definedName>
    <definedName name="Z_BDFEE6D7_734C_11D2_8E68_0008C77C0743_.wvu.PrintTitles" localSheetId="16" hidden="1">#REF!,#REF!</definedName>
    <definedName name="Z_BDFEE6D7_734C_11D2_8E68_0008C77C0743_.wvu.PrintTitles" localSheetId="5" hidden="1">#REF!,#REF!</definedName>
    <definedName name="Z_BDFEE6D7_734C_11D2_8E68_0008C77C0743_.wvu.PrintTitles" hidden="1">#REF!,#REF!</definedName>
    <definedName name="Z_BDFEE6DA_734C_11D2_8E68_0008C77C0743_.wvu.PrintArea" localSheetId="15" hidden="1">#REF!</definedName>
    <definedName name="Z_BDFEE6DA_734C_11D2_8E68_0008C77C0743_.wvu.PrintArea" localSheetId="16" hidden="1">#REF!</definedName>
    <definedName name="Z_BDFEE6DA_734C_11D2_8E68_0008C77C0743_.wvu.PrintArea" localSheetId="5" hidden="1">#REF!</definedName>
    <definedName name="Z_BDFEE6DA_734C_11D2_8E68_0008C77C0743_.wvu.PrintArea" hidden="1">#REF!</definedName>
    <definedName name="Z_BDFEE6DA_734C_11D2_8E68_0008C77C0743_.wvu.PrintTitles" localSheetId="15" hidden="1">#REF!,#REF!</definedName>
    <definedName name="Z_BDFEE6DA_734C_11D2_8E68_0008C77C0743_.wvu.PrintTitles" localSheetId="16" hidden="1">#REF!,#REF!</definedName>
    <definedName name="Z_BDFEE6DA_734C_11D2_8E68_0008C77C0743_.wvu.PrintTitles" localSheetId="5" hidden="1">#REF!,#REF!</definedName>
    <definedName name="Z_BDFEE6DA_734C_11D2_8E68_0008C77C0743_.wvu.PrintTitles" hidden="1">#REF!,#REF!</definedName>
    <definedName name="Z_BDFEE6DC_734C_11D2_8E68_0008C77C0743_.wvu.PrintArea" localSheetId="15" hidden="1">#REF!</definedName>
    <definedName name="Z_BDFEE6DC_734C_11D2_8E68_0008C77C0743_.wvu.PrintArea" localSheetId="16" hidden="1">#REF!</definedName>
    <definedName name="Z_BDFEE6DC_734C_11D2_8E68_0008C77C0743_.wvu.PrintArea" localSheetId="5" hidden="1">#REF!</definedName>
    <definedName name="Z_BDFEE6DC_734C_11D2_8E68_0008C77C0743_.wvu.PrintArea" hidden="1">#REF!</definedName>
    <definedName name="Z_BDFEE6DC_734C_11D2_8E68_0008C77C0743_.wvu.PrintTitles" localSheetId="15" hidden="1">#REF!,#REF!</definedName>
    <definedName name="Z_BDFEE6DC_734C_11D2_8E68_0008C77C0743_.wvu.PrintTitles" localSheetId="16" hidden="1">#REF!,#REF!</definedName>
    <definedName name="Z_BDFEE6DC_734C_11D2_8E68_0008C77C0743_.wvu.PrintTitles" localSheetId="5" hidden="1">#REF!,#REF!</definedName>
    <definedName name="Z_BDFEE6DC_734C_11D2_8E68_0008C77C0743_.wvu.PrintTitles" hidden="1">#REF!,#REF!</definedName>
    <definedName name="Z_BDFEE6E2_734C_11D2_8E68_0008C77C0743_.wvu.PrintArea" localSheetId="15" hidden="1">#REF!</definedName>
    <definedName name="Z_BDFEE6E2_734C_11D2_8E68_0008C77C0743_.wvu.PrintArea" localSheetId="16" hidden="1">#REF!</definedName>
    <definedName name="Z_BDFEE6E2_734C_11D2_8E68_0008C77C0743_.wvu.PrintArea" localSheetId="5" hidden="1">#REF!</definedName>
    <definedName name="Z_BDFEE6E2_734C_11D2_8E68_0008C77C0743_.wvu.PrintArea" hidden="1">#REF!</definedName>
    <definedName name="Z_BDFEE6E2_734C_11D2_8E68_0008C77C0743_.wvu.PrintTitles" localSheetId="15" hidden="1">#REF!</definedName>
    <definedName name="Z_BDFEE6E2_734C_11D2_8E68_0008C77C0743_.wvu.PrintTitles" localSheetId="16" hidden="1">#REF!</definedName>
    <definedName name="Z_BDFEE6E2_734C_11D2_8E68_0008C77C0743_.wvu.PrintTitles" localSheetId="5" hidden="1">#REF!</definedName>
    <definedName name="Z_BDFEE6E2_734C_11D2_8E68_0008C77C0743_.wvu.PrintTitles" hidden="1">#REF!</definedName>
    <definedName name="Z_BDFEE6E4_734C_11D2_8E68_0008C77C0743_.wvu.PrintArea" localSheetId="15" hidden="1">#REF!</definedName>
    <definedName name="Z_BDFEE6E4_734C_11D2_8E68_0008C77C0743_.wvu.PrintArea" localSheetId="16" hidden="1">#REF!</definedName>
    <definedName name="Z_BDFEE6E4_734C_11D2_8E68_0008C77C0743_.wvu.PrintArea" localSheetId="5" hidden="1">#REF!</definedName>
    <definedName name="Z_BDFEE6E4_734C_11D2_8E68_0008C77C0743_.wvu.PrintArea" hidden="1">#REF!</definedName>
    <definedName name="Z_BDFEE6E4_734C_11D2_8E68_0008C77C0743_.wvu.PrintTitles" localSheetId="15" hidden="1">#REF!</definedName>
    <definedName name="Z_BDFEE6E4_734C_11D2_8E68_0008C77C0743_.wvu.PrintTitles" localSheetId="16" hidden="1">#REF!</definedName>
    <definedName name="Z_BDFEE6E4_734C_11D2_8E68_0008C77C0743_.wvu.PrintTitles" hidden="1">#REF!</definedName>
    <definedName name="Z_BDFEE6E6_734C_11D2_8E68_0008C77C0743_.wvu.PrintArea" localSheetId="15" hidden="1">#REF!</definedName>
    <definedName name="Z_BDFEE6E6_734C_11D2_8E68_0008C77C0743_.wvu.PrintArea" localSheetId="16" hidden="1">#REF!</definedName>
    <definedName name="Z_BDFEE6E6_734C_11D2_8E68_0008C77C0743_.wvu.PrintArea" hidden="1">#REF!</definedName>
    <definedName name="Z_BDFEE6E6_734C_11D2_8E68_0008C77C0743_.wvu.PrintTitles" localSheetId="15" hidden="1">#REF!</definedName>
    <definedName name="Z_BDFEE6E6_734C_11D2_8E68_0008C77C0743_.wvu.PrintTitles" localSheetId="16" hidden="1">#REF!</definedName>
    <definedName name="Z_BDFEE6E6_734C_11D2_8E68_0008C77C0743_.wvu.PrintTitles" hidden="1">#REF!</definedName>
    <definedName name="Z_BDFEE6EF_734C_11D2_8E68_0008C77C0743_.wvu.PrintArea" localSheetId="15" hidden="1">#REF!</definedName>
    <definedName name="Z_BDFEE6EF_734C_11D2_8E68_0008C77C0743_.wvu.PrintArea" localSheetId="16" hidden="1">#REF!</definedName>
    <definedName name="Z_BDFEE6EF_734C_11D2_8E68_0008C77C0743_.wvu.PrintArea" hidden="1">#REF!</definedName>
    <definedName name="Z_BDFEE6EF_734C_11D2_8E68_0008C77C0743_.wvu.PrintTitles" localSheetId="15" hidden="1">#REF!,#REF!</definedName>
    <definedName name="Z_BDFEE6EF_734C_11D2_8E68_0008C77C0743_.wvu.PrintTitles" localSheetId="16" hidden="1">#REF!,#REF!</definedName>
    <definedName name="Z_BDFEE6EF_734C_11D2_8E68_0008C77C0743_.wvu.PrintTitles" localSheetId="5" hidden="1">#REF!,#REF!</definedName>
    <definedName name="Z_BDFEE6EF_734C_11D2_8E68_0008C77C0743_.wvu.PrintTitles" hidden="1">#REF!,#REF!</definedName>
    <definedName name="Z_BDFEE6F2_734C_11D2_8E68_0008C77C0743_.wvu.PrintArea" localSheetId="15" hidden="1">#REF!</definedName>
    <definedName name="Z_BDFEE6F2_734C_11D2_8E68_0008C77C0743_.wvu.PrintArea" localSheetId="16" hidden="1">#REF!</definedName>
    <definedName name="Z_BDFEE6F2_734C_11D2_8E68_0008C77C0743_.wvu.PrintArea" localSheetId="5" hidden="1">#REF!</definedName>
    <definedName name="Z_BDFEE6F2_734C_11D2_8E68_0008C77C0743_.wvu.PrintArea" hidden="1">#REF!</definedName>
    <definedName name="Z_BDFEE6F2_734C_11D2_8E68_0008C77C0743_.wvu.PrintTitles" localSheetId="15" hidden="1">#REF!,#REF!</definedName>
    <definedName name="Z_BDFEE6F2_734C_11D2_8E68_0008C77C0743_.wvu.PrintTitles" localSheetId="16" hidden="1">#REF!,#REF!</definedName>
    <definedName name="Z_BDFEE6F2_734C_11D2_8E68_0008C77C0743_.wvu.PrintTitles" localSheetId="5" hidden="1">#REF!,#REF!</definedName>
    <definedName name="Z_BDFEE6F2_734C_11D2_8E68_0008C77C0743_.wvu.PrintTitles" hidden="1">#REF!,#REF!</definedName>
    <definedName name="Z_BDFEE6F4_734C_11D2_8E68_0008C77C0743_.wvu.PrintArea" localSheetId="15" hidden="1">#REF!</definedName>
    <definedName name="Z_BDFEE6F4_734C_11D2_8E68_0008C77C0743_.wvu.PrintArea" localSheetId="16" hidden="1">#REF!</definedName>
    <definedName name="Z_BDFEE6F4_734C_11D2_8E68_0008C77C0743_.wvu.PrintArea" localSheetId="5" hidden="1">#REF!</definedName>
    <definedName name="Z_BDFEE6F4_734C_11D2_8E68_0008C77C0743_.wvu.PrintArea" hidden="1">#REF!</definedName>
    <definedName name="Z_BDFEE6F4_734C_11D2_8E68_0008C77C0743_.wvu.PrintTitles" localSheetId="15" hidden="1">#REF!,#REF!</definedName>
    <definedName name="Z_BDFEE6F4_734C_11D2_8E68_0008C77C0743_.wvu.PrintTitles" localSheetId="16" hidden="1">#REF!,#REF!</definedName>
    <definedName name="Z_BDFEE6F4_734C_11D2_8E68_0008C77C0743_.wvu.PrintTitles" localSheetId="5" hidden="1">#REF!,#REF!</definedName>
    <definedName name="Z_BDFEE6F4_734C_11D2_8E68_0008C77C0743_.wvu.PrintTitles" hidden="1">#REF!,#REF!</definedName>
    <definedName name="Z_BDFEE6FA_734C_11D2_8E68_0008C77C0743_.wvu.PrintArea" localSheetId="15" hidden="1">#REF!</definedName>
    <definedName name="Z_BDFEE6FA_734C_11D2_8E68_0008C77C0743_.wvu.PrintArea" localSheetId="16" hidden="1">#REF!</definedName>
    <definedName name="Z_BDFEE6FA_734C_11D2_8E68_0008C77C0743_.wvu.PrintArea" localSheetId="5" hidden="1">#REF!</definedName>
    <definedName name="Z_BDFEE6FA_734C_11D2_8E68_0008C77C0743_.wvu.PrintArea" hidden="1">#REF!</definedName>
    <definedName name="Z_BDFEE6FA_734C_11D2_8E68_0008C77C0743_.wvu.PrintTitles" localSheetId="15" hidden="1">#REF!,#REF!</definedName>
    <definedName name="Z_BDFEE6FA_734C_11D2_8E68_0008C77C0743_.wvu.PrintTitles" localSheetId="16" hidden="1">#REF!,#REF!</definedName>
    <definedName name="Z_BDFEE6FA_734C_11D2_8E68_0008C77C0743_.wvu.PrintTitles" localSheetId="5" hidden="1">#REF!,#REF!</definedName>
    <definedName name="Z_BDFEE6FA_734C_11D2_8E68_0008C77C0743_.wvu.PrintTitles" hidden="1">#REF!,#REF!</definedName>
    <definedName name="Z_BDFEE6FC_734C_11D2_8E68_0008C77C0743_.wvu.PrintArea" localSheetId="15" hidden="1">#REF!</definedName>
    <definedName name="Z_BDFEE6FC_734C_11D2_8E68_0008C77C0743_.wvu.PrintArea" localSheetId="16" hidden="1">#REF!</definedName>
    <definedName name="Z_BDFEE6FC_734C_11D2_8E68_0008C77C0743_.wvu.PrintArea" localSheetId="5" hidden="1">#REF!</definedName>
    <definedName name="Z_BDFEE6FC_734C_11D2_8E68_0008C77C0743_.wvu.PrintArea" hidden="1">#REF!</definedName>
    <definedName name="Z_BDFEE6FC_734C_11D2_8E68_0008C77C0743_.wvu.PrintTitles" localSheetId="15" hidden="1">#REF!,#REF!</definedName>
    <definedName name="Z_BDFEE6FC_734C_11D2_8E68_0008C77C0743_.wvu.PrintTitles" localSheetId="16" hidden="1">#REF!,#REF!</definedName>
    <definedName name="Z_BDFEE6FC_734C_11D2_8E68_0008C77C0743_.wvu.PrintTitles" localSheetId="5" hidden="1">#REF!,#REF!</definedName>
    <definedName name="Z_BDFEE6FC_734C_11D2_8E68_0008C77C0743_.wvu.PrintTitles" hidden="1">#REF!,#REF!</definedName>
    <definedName name="Z_BDFEE6FE_734C_11D2_8E68_0008C77C0743_.wvu.PrintArea" localSheetId="15" hidden="1">#REF!</definedName>
    <definedName name="Z_BDFEE6FE_734C_11D2_8E68_0008C77C0743_.wvu.PrintArea" localSheetId="16" hidden="1">#REF!</definedName>
    <definedName name="Z_BDFEE6FE_734C_11D2_8E68_0008C77C0743_.wvu.PrintArea" localSheetId="5" hidden="1">#REF!</definedName>
    <definedName name="Z_BDFEE6FE_734C_11D2_8E68_0008C77C0743_.wvu.PrintArea" hidden="1">#REF!</definedName>
    <definedName name="Z_BDFEE6FE_734C_11D2_8E68_0008C77C0743_.wvu.PrintTitles" localSheetId="15" hidden="1">#REF!,#REF!</definedName>
    <definedName name="Z_BDFEE6FE_734C_11D2_8E68_0008C77C0743_.wvu.PrintTitles" localSheetId="16" hidden="1">#REF!,#REF!</definedName>
    <definedName name="Z_BDFEE6FE_734C_11D2_8E68_0008C77C0743_.wvu.PrintTitles" localSheetId="5" hidden="1">#REF!,#REF!</definedName>
    <definedName name="Z_BDFEE6FE_734C_11D2_8E68_0008C77C0743_.wvu.PrintTitles" hidden="1">#REF!,#REF!</definedName>
    <definedName name="Z_BE4AA1C5_ECFE_11D2_8EB8_0008C77C0743_.wvu.PrintArea" localSheetId="15" hidden="1">#REF!</definedName>
    <definedName name="Z_BE4AA1C5_ECFE_11D2_8EB8_0008C77C0743_.wvu.PrintArea" localSheetId="16" hidden="1">#REF!</definedName>
    <definedName name="Z_BE4AA1C5_ECFE_11D2_8EB8_0008C77C0743_.wvu.PrintArea" localSheetId="5" hidden="1">#REF!</definedName>
    <definedName name="Z_BE4AA1C5_ECFE_11D2_8EB8_0008C77C0743_.wvu.PrintArea" hidden="1">#REF!</definedName>
    <definedName name="Z_BE4AA1C5_ECFE_11D2_8EB8_0008C77C0743_.wvu.PrintTitles" localSheetId="15" hidden="1">#REF!</definedName>
    <definedName name="Z_BE4AA1C5_ECFE_11D2_8EB8_0008C77C0743_.wvu.PrintTitles" localSheetId="16" hidden="1">#REF!</definedName>
    <definedName name="Z_BE4AA1C5_ECFE_11D2_8EB8_0008C77C0743_.wvu.PrintTitles" localSheetId="5" hidden="1">#REF!</definedName>
    <definedName name="Z_BE4AA1C5_ECFE_11D2_8EB8_0008C77C0743_.wvu.PrintTitles" hidden="1">#REF!</definedName>
    <definedName name="Z_BE4AA1D8_ECFE_11D2_8EB8_0008C77C0743_.wvu.PrintArea" localSheetId="15" hidden="1">#REF!</definedName>
    <definedName name="Z_BE4AA1D8_ECFE_11D2_8EB8_0008C77C0743_.wvu.PrintArea" localSheetId="16" hidden="1">#REF!</definedName>
    <definedName name="Z_BE4AA1D8_ECFE_11D2_8EB8_0008C77C0743_.wvu.PrintArea" localSheetId="5" hidden="1">#REF!</definedName>
    <definedName name="Z_BE4AA1D8_ECFE_11D2_8EB8_0008C77C0743_.wvu.PrintArea" hidden="1">#REF!</definedName>
    <definedName name="Z_BE4AA1D8_ECFE_11D2_8EB8_0008C77C0743_.wvu.PrintTitles" localSheetId="15" hidden="1">#REF!</definedName>
    <definedName name="Z_BE4AA1D8_ECFE_11D2_8EB8_0008C77C0743_.wvu.PrintTitles" localSheetId="16" hidden="1">#REF!</definedName>
    <definedName name="Z_BE4AA1D8_ECFE_11D2_8EB8_0008C77C0743_.wvu.PrintTitles" hidden="1">#REF!</definedName>
    <definedName name="Z_BE4AA1E8_ECFE_11D2_8EB8_0008C77C0743_.wvu.PrintArea" localSheetId="15" hidden="1">#REF!</definedName>
    <definedName name="Z_BE4AA1E8_ECFE_11D2_8EB8_0008C77C0743_.wvu.PrintArea" localSheetId="16" hidden="1">#REF!</definedName>
    <definedName name="Z_BE4AA1E8_ECFE_11D2_8EB8_0008C77C0743_.wvu.PrintArea" hidden="1">#REF!</definedName>
    <definedName name="Z_BE4AA1E8_ECFE_11D2_8EB8_0008C77C0743_.wvu.PrintTitles" localSheetId="15" hidden="1">#REF!,#REF!</definedName>
    <definedName name="Z_BE4AA1E8_ECFE_11D2_8EB8_0008C77C0743_.wvu.PrintTitles" localSheetId="16" hidden="1">#REF!,#REF!</definedName>
    <definedName name="Z_BE4AA1E8_ECFE_11D2_8EB8_0008C77C0743_.wvu.PrintTitles" localSheetId="5" hidden="1">#REF!,#REF!</definedName>
    <definedName name="Z_BE4AA1E8_ECFE_11D2_8EB8_0008C77C0743_.wvu.PrintTitles" hidden="1">#REF!,#REF!</definedName>
    <definedName name="Z_BFEBD6B7_EDBB_11D2_8EB9_0008C77C0743_.wvu.PrintArea" localSheetId="15" hidden="1">#REF!</definedName>
    <definedName name="Z_BFEBD6B7_EDBB_11D2_8EB9_0008C77C0743_.wvu.PrintArea" localSheetId="16" hidden="1">#REF!</definedName>
    <definedName name="Z_BFEBD6B7_EDBB_11D2_8EB9_0008C77C0743_.wvu.PrintArea" localSheetId="5" hidden="1">#REF!</definedName>
    <definedName name="Z_BFEBD6B7_EDBB_11D2_8EB9_0008C77C0743_.wvu.PrintArea" hidden="1">#REF!</definedName>
    <definedName name="Z_BFEBD6B7_EDBB_11D2_8EB9_0008C77C0743_.wvu.PrintTitles" localSheetId="15" hidden="1">#REF!</definedName>
    <definedName name="Z_BFEBD6B7_EDBB_11D2_8EB9_0008C77C0743_.wvu.PrintTitles" localSheetId="16" hidden="1">#REF!</definedName>
    <definedName name="Z_BFEBD6B7_EDBB_11D2_8EB9_0008C77C0743_.wvu.PrintTitles" localSheetId="5" hidden="1">#REF!</definedName>
    <definedName name="Z_BFEBD6B7_EDBB_11D2_8EB9_0008C77C0743_.wvu.PrintTitles" hidden="1">#REF!</definedName>
    <definedName name="Z_BFEBD6CA_EDBB_11D2_8EB9_0008C77C0743_.wvu.PrintArea" localSheetId="15" hidden="1">#REF!</definedName>
    <definedName name="Z_BFEBD6CA_EDBB_11D2_8EB9_0008C77C0743_.wvu.PrintArea" localSheetId="16" hidden="1">#REF!</definedName>
    <definedName name="Z_BFEBD6CA_EDBB_11D2_8EB9_0008C77C0743_.wvu.PrintArea" localSheetId="5" hidden="1">#REF!</definedName>
    <definedName name="Z_BFEBD6CA_EDBB_11D2_8EB9_0008C77C0743_.wvu.PrintArea" hidden="1">#REF!</definedName>
    <definedName name="Z_BFEBD6CA_EDBB_11D2_8EB9_0008C77C0743_.wvu.PrintTitles" localSheetId="15" hidden="1">#REF!</definedName>
    <definedName name="Z_BFEBD6CA_EDBB_11D2_8EB9_0008C77C0743_.wvu.PrintTitles" localSheetId="16" hidden="1">#REF!</definedName>
    <definedName name="Z_BFEBD6CA_EDBB_11D2_8EB9_0008C77C0743_.wvu.PrintTitles" hidden="1">#REF!</definedName>
    <definedName name="Z_BFEBD6DA_EDBB_11D2_8EB9_0008C77C0743_.wvu.PrintArea" localSheetId="15" hidden="1">#REF!</definedName>
    <definedName name="Z_BFEBD6DA_EDBB_11D2_8EB9_0008C77C0743_.wvu.PrintArea" localSheetId="16" hidden="1">#REF!</definedName>
    <definedName name="Z_BFEBD6DA_EDBB_11D2_8EB9_0008C77C0743_.wvu.PrintArea" hidden="1">#REF!</definedName>
    <definedName name="Z_BFEBD6DA_EDBB_11D2_8EB9_0008C77C0743_.wvu.PrintTitles" localSheetId="15" hidden="1">#REF!,#REF!</definedName>
    <definedName name="Z_BFEBD6DA_EDBB_11D2_8EB9_0008C77C0743_.wvu.PrintTitles" localSheetId="16" hidden="1">#REF!,#REF!</definedName>
    <definedName name="Z_BFEBD6DA_EDBB_11D2_8EB9_0008C77C0743_.wvu.PrintTitles" localSheetId="5" hidden="1">#REF!,#REF!</definedName>
    <definedName name="Z_BFEBD6DA_EDBB_11D2_8EB9_0008C77C0743_.wvu.PrintTitles" hidden="1">#REF!,#REF!</definedName>
    <definedName name="Z_CD050555_ECE8_11D2_8EB7_0008C77C0743_.wvu.PrintArea" localSheetId="15" hidden="1">#REF!</definedName>
    <definedName name="Z_CD050555_ECE8_11D2_8EB7_0008C77C0743_.wvu.PrintArea" localSheetId="16" hidden="1">#REF!</definedName>
    <definedName name="Z_CD050555_ECE8_11D2_8EB7_0008C77C0743_.wvu.PrintArea" localSheetId="5" hidden="1">#REF!</definedName>
    <definedName name="Z_CD050555_ECE8_11D2_8EB7_0008C77C0743_.wvu.PrintArea" hidden="1">#REF!</definedName>
    <definedName name="Z_CD050555_ECE8_11D2_8EB7_0008C77C0743_.wvu.PrintTitles" localSheetId="15" hidden="1">#REF!</definedName>
    <definedName name="Z_CD050555_ECE8_11D2_8EB7_0008C77C0743_.wvu.PrintTitles" localSheetId="16" hidden="1">#REF!</definedName>
    <definedName name="Z_CD050555_ECE8_11D2_8EB7_0008C77C0743_.wvu.PrintTitles" localSheetId="5" hidden="1">#REF!</definedName>
    <definedName name="Z_CD050555_ECE8_11D2_8EB7_0008C77C0743_.wvu.PrintTitles" hidden="1">#REF!</definedName>
    <definedName name="Z_CD050568_ECE8_11D2_8EB7_0008C77C0743_.wvu.PrintArea" localSheetId="15" hidden="1">#REF!</definedName>
    <definedName name="Z_CD050568_ECE8_11D2_8EB7_0008C77C0743_.wvu.PrintArea" localSheetId="16" hidden="1">#REF!</definedName>
    <definedName name="Z_CD050568_ECE8_11D2_8EB7_0008C77C0743_.wvu.PrintArea" localSheetId="5" hidden="1">#REF!</definedName>
    <definedName name="Z_CD050568_ECE8_11D2_8EB7_0008C77C0743_.wvu.PrintArea" hidden="1">#REF!</definedName>
    <definedName name="Z_CD050568_ECE8_11D2_8EB7_0008C77C0743_.wvu.PrintTitles" localSheetId="15" hidden="1">#REF!</definedName>
    <definedName name="Z_CD050568_ECE8_11D2_8EB7_0008C77C0743_.wvu.PrintTitles" localSheetId="16" hidden="1">#REF!</definedName>
    <definedName name="Z_CD050568_ECE8_11D2_8EB7_0008C77C0743_.wvu.PrintTitles" hidden="1">#REF!</definedName>
    <definedName name="Z_CD050578_ECE8_11D2_8EB7_0008C77C0743_.wvu.PrintArea" localSheetId="15" hidden="1">#REF!</definedName>
    <definedName name="Z_CD050578_ECE8_11D2_8EB7_0008C77C0743_.wvu.PrintArea" localSheetId="16" hidden="1">#REF!</definedName>
    <definedName name="Z_CD050578_ECE8_11D2_8EB7_0008C77C0743_.wvu.PrintArea" hidden="1">#REF!</definedName>
    <definedName name="Z_CD050578_ECE8_11D2_8EB7_0008C77C0743_.wvu.PrintTitles" localSheetId="15" hidden="1">#REF!,#REF!</definedName>
    <definedName name="Z_CD050578_ECE8_11D2_8EB7_0008C77C0743_.wvu.PrintTitles" localSheetId="16" hidden="1">#REF!,#REF!</definedName>
    <definedName name="Z_CD050578_ECE8_11D2_8EB7_0008C77C0743_.wvu.PrintTitles" localSheetId="5" hidden="1">#REF!,#REF!</definedName>
    <definedName name="Z_CD050578_ECE8_11D2_8EB7_0008C77C0743_.wvu.PrintTitles" hidden="1">#REF!,#REF!</definedName>
    <definedName name="Z_CF4A68D4_EB6D_11D2_8EB5_0008C77C0743_.wvu.PrintArea" localSheetId="15" hidden="1">#REF!</definedName>
    <definedName name="Z_CF4A68D4_EB6D_11D2_8EB5_0008C77C0743_.wvu.PrintArea" localSheetId="16" hidden="1">#REF!</definedName>
    <definedName name="Z_CF4A68D4_EB6D_11D2_8EB5_0008C77C0743_.wvu.PrintArea" localSheetId="5" hidden="1">#REF!</definedName>
    <definedName name="Z_CF4A68D4_EB6D_11D2_8EB5_0008C77C0743_.wvu.PrintArea" hidden="1">#REF!</definedName>
    <definedName name="Z_CF4A68D4_EB6D_11D2_8EB5_0008C77C0743_.wvu.PrintTitles" localSheetId="15" hidden="1">#REF!</definedName>
    <definedName name="Z_CF4A68D4_EB6D_11D2_8EB5_0008C77C0743_.wvu.PrintTitles" localSheetId="16" hidden="1">#REF!</definedName>
    <definedName name="Z_CF4A68D4_EB6D_11D2_8EB5_0008C77C0743_.wvu.PrintTitles" localSheetId="5" hidden="1">#REF!</definedName>
    <definedName name="Z_CF4A68D4_EB6D_11D2_8EB5_0008C77C0743_.wvu.PrintTitles" hidden="1">#REF!</definedName>
    <definedName name="Z_CF4A68E7_EB6D_11D2_8EB5_0008C77C0743_.wvu.PrintArea" localSheetId="15" hidden="1">#REF!</definedName>
    <definedName name="Z_CF4A68E7_EB6D_11D2_8EB5_0008C77C0743_.wvu.PrintArea" localSheetId="16" hidden="1">#REF!</definedName>
    <definedName name="Z_CF4A68E7_EB6D_11D2_8EB5_0008C77C0743_.wvu.PrintArea" localSheetId="5" hidden="1">#REF!</definedName>
    <definedName name="Z_CF4A68E7_EB6D_11D2_8EB5_0008C77C0743_.wvu.PrintArea" hidden="1">#REF!</definedName>
    <definedName name="Z_CF4A68E7_EB6D_11D2_8EB5_0008C77C0743_.wvu.PrintTitles" localSheetId="15" hidden="1">#REF!</definedName>
    <definedName name="Z_CF4A68E7_EB6D_11D2_8EB5_0008C77C0743_.wvu.PrintTitles" localSheetId="16" hidden="1">#REF!</definedName>
    <definedName name="Z_CF4A68E7_EB6D_11D2_8EB5_0008C77C0743_.wvu.PrintTitles" hidden="1">#REF!</definedName>
    <definedName name="Z_CF4A68F7_EB6D_11D2_8EB5_0008C77C0743_.wvu.PrintArea" localSheetId="15" hidden="1">#REF!</definedName>
    <definedName name="Z_CF4A68F7_EB6D_11D2_8EB5_0008C77C0743_.wvu.PrintArea" localSheetId="16" hidden="1">#REF!</definedName>
    <definedName name="Z_CF4A68F7_EB6D_11D2_8EB5_0008C77C0743_.wvu.PrintArea" hidden="1">#REF!</definedName>
    <definedName name="Z_CF4A68F7_EB6D_11D2_8EB5_0008C77C0743_.wvu.PrintTitles" localSheetId="15" hidden="1">#REF!,#REF!</definedName>
    <definedName name="Z_CF4A68F7_EB6D_11D2_8EB5_0008C77C0743_.wvu.PrintTitles" localSheetId="16" hidden="1">#REF!,#REF!</definedName>
    <definedName name="Z_CF4A68F7_EB6D_11D2_8EB5_0008C77C0743_.wvu.PrintTitles" localSheetId="5" hidden="1">#REF!,#REF!</definedName>
    <definedName name="Z_CF4A68F7_EB6D_11D2_8EB5_0008C77C0743_.wvu.PrintTitles" hidden="1">#REF!,#REF!</definedName>
    <definedName name="Z_F3D6017D_338E_11D2_8E9B_0008C77C0743_.wvu.PrintArea" localSheetId="15" hidden="1">#REF!</definedName>
    <definedName name="Z_F3D6017D_338E_11D2_8E9B_0008C77C0743_.wvu.PrintArea" localSheetId="16" hidden="1">#REF!</definedName>
    <definedName name="Z_F3D6017D_338E_11D2_8E9B_0008C77C0743_.wvu.PrintArea" localSheetId="5" hidden="1">#REF!</definedName>
    <definedName name="Z_F3D6017D_338E_11D2_8E9B_0008C77C0743_.wvu.PrintArea" hidden="1">#REF!</definedName>
    <definedName name="Z_F3D6017D_338E_11D2_8E9B_0008C77C0743_.wvu.PrintTitles" localSheetId="15" hidden="1">#REF!</definedName>
    <definedName name="Z_F3D6017D_338E_11D2_8E9B_0008C77C0743_.wvu.PrintTitles" localSheetId="16" hidden="1">#REF!</definedName>
    <definedName name="Z_F3D6017D_338E_11D2_8E9B_0008C77C0743_.wvu.PrintTitles" localSheetId="5" hidden="1">#REF!</definedName>
    <definedName name="Z_F3D6017D_338E_11D2_8E9B_0008C77C0743_.wvu.PrintTitles" hidden="1">#REF!</definedName>
    <definedName name="Z_F3D6018C_338E_11D2_8E9B_0008C77C0743_.wvu.PrintArea" localSheetId="15" hidden="1">#REF!</definedName>
    <definedName name="Z_F3D6018C_338E_11D2_8E9B_0008C77C0743_.wvu.PrintArea" localSheetId="16" hidden="1">#REF!</definedName>
    <definedName name="Z_F3D6018C_338E_11D2_8E9B_0008C77C0743_.wvu.PrintArea" localSheetId="5" hidden="1">#REF!</definedName>
    <definedName name="Z_F3D6018C_338E_11D2_8E9B_0008C77C0743_.wvu.PrintArea" hidden="1">#REF!</definedName>
    <definedName name="Z_F3D6018C_338E_11D2_8E9B_0008C77C0743_.wvu.PrintTitles" localSheetId="15" hidden="1">#REF!</definedName>
    <definedName name="Z_F3D6018C_338E_11D2_8E9B_0008C77C0743_.wvu.PrintTitles" localSheetId="16" hidden="1">#REF!</definedName>
    <definedName name="Z_F3D6018C_338E_11D2_8E9B_0008C77C0743_.wvu.PrintTitles" hidden="1">#REF!</definedName>
    <definedName name="Z_F3D60199_338E_11D2_8E9B_0008C77C0743_.wvu.PrintArea" localSheetId="15" hidden="1">#REF!</definedName>
    <definedName name="Z_F3D60199_338E_11D2_8E9B_0008C77C0743_.wvu.PrintArea" localSheetId="16" hidden="1">#REF!</definedName>
    <definedName name="Z_F3D60199_338E_11D2_8E9B_0008C77C0743_.wvu.PrintArea" hidden="1">#REF!</definedName>
    <definedName name="Z_F3D60199_338E_11D2_8E9B_0008C77C0743_.wvu.PrintTitles" localSheetId="15" hidden="1">#REF!,#REF!</definedName>
    <definedName name="Z_F3D60199_338E_11D2_8E9B_0008C77C0743_.wvu.PrintTitles" localSheetId="16" hidden="1">#REF!,#REF!</definedName>
    <definedName name="Z_F3D60199_338E_11D2_8E9B_0008C77C0743_.wvu.PrintTitles" localSheetId="5" hidden="1">#REF!,#REF!</definedName>
    <definedName name="Z_F3D60199_338E_11D2_8E9B_0008C77C0743_.wvu.PrintTitles" hidden="1">#REF!,#REF!</definedName>
    <definedName name="Zacks_Earnings_Growth" localSheetId="5">#REF!</definedName>
    <definedName name="Zacks_Earnings_Growth">#REF!</definedName>
    <definedName name="zozo" localSheetId="6" hidden="1">{"VUE95",#N/A,TRUE,"D";"VUE96",#N/A,TRUE,"E";"VUE97",#N/A,TRUE,"F";"VUE98",#N/A,TRUE,"G"}</definedName>
    <definedName name="zozo" localSheetId="8" hidden="1">{"VUE95",#N/A,TRUE,"D";"VUE96",#N/A,TRUE,"E";"VUE97",#N/A,TRUE,"F";"VUE98",#N/A,TRUE,"G"}</definedName>
    <definedName name="zozo" localSheetId="9" hidden="1">{"VUE95",#N/A,TRUE,"D";"VUE96",#N/A,TRUE,"E";"VUE97",#N/A,TRUE,"F";"VUE98",#N/A,TRUE,"G"}</definedName>
    <definedName name="zozo" localSheetId="12" hidden="1">{"VUE95",#N/A,TRUE,"D";"VUE96",#N/A,TRUE,"E";"VUE97",#N/A,TRUE,"F";"VUE98",#N/A,TRUE,"G"}</definedName>
    <definedName name="zozo" localSheetId="13" hidden="1">{"VUE95",#N/A,TRUE,"D";"VUE96",#N/A,TRUE,"E";"VUE97",#N/A,TRUE,"F";"VUE98",#N/A,TRUE,"G"}</definedName>
    <definedName name="zozo" localSheetId="14" hidden="1">{"VUE95",#N/A,TRUE,"D";"VUE96",#N/A,TRUE,"E";"VUE97",#N/A,TRUE,"F";"VUE98",#N/A,TRUE,"G"}</definedName>
    <definedName name="zozo" localSheetId="16" hidden="1">{"VUE95",#N/A,TRUE,"D";"VUE96",#N/A,TRUE,"E";"VUE97",#N/A,TRUE,"F";"VUE98",#N/A,TRUE,"G"}</definedName>
    <definedName name="zozo" localSheetId="5" hidden="1">{"VUE95",#N/A,TRUE,"D";"VUE96",#N/A,TRUE,"E";"VUE97",#N/A,TRUE,"F";"VUE98",#N/A,TRUE,"G"}</definedName>
    <definedName name="zozo" hidden="1">{"VUE95",#N/A,TRUE,"D";"VUE96",#N/A,TRUE,"E";"VUE97",#N/A,TRUE,"F";"VUE98",#N/A,TRUE,"G"}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61" l="1"/>
  <c r="M22" i="61"/>
  <c r="L22" i="61"/>
  <c r="K22" i="61"/>
  <c r="J22" i="61"/>
  <c r="M19" i="61" l="1"/>
  <c r="K19" i="61"/>
  <c r="K18" i="61"/>
  <c r="M7" i="61"/>
  <c r="K7" i="61"/>
  <c r="K6" i="61"/>
  <c r="M5" i="61"/>
  <c r="K5" i="61"/>
  <c r="I20" i="61"/>
  <c r="L8" i="61"/>
  <c r="L20" i="61" s="1"/>
  <c r="J8" i="61"/>
  <c r="K9" i="61"/>
  <c r="O8" i="61" l="1"/>
  <c r="O20" i="61" s="1"/>
  <c r="N8" i="61"/>
  <c r="N20" i="61" s="1"/>
  <c r="M8" i="61"/>
  <c r="M20" i="61" s="1"/>
  <c r="J20" i="61"/>
  <c r="K21" i="61"/>
  <c r="J83" i="76" l="1"/>
  <c r="J84" i="76"/>
  <c r="J85" i="76"/>
  <c r="J86" i="76"/>
  <c r="J87" i="76"/>
  <c r="J88" i="76"/>
  <c r="J89" i="76"/>
  <c r="J90" i="76"/>
  <c r="J91" i="76"/>
  <c r="J92" i="76"/>
  <c r="J93" i="76"/>
  <c r="J94" i="76"/>
  <c r="J95" i="76"/>
  <c r="J96" i="76"/>
  <c r="J97" i="76"/>
  <c r="J98" i="76"/>
  <c r="J99" i="76"/>
  <c r="J100" i="76"/>
  <c r="J101" i="76"/>
  <c r="J102" i="76"/>
  <c r="J103" i="76"/>
  <c r="J104" i="76"/>
  <c r="J105" i="76"/>
  <c r="J106" i="76"/>
  <c r="J82" i="76"/>
  <c r="H107" i="56"/>
  <c r="K75" i="76"/>
  <c r="K74" i="76"/>
  <c r="K73" i="76"/>
  <c r="K72" i="76"/>
  <c r="K70" i="76"/>
  <c r="K63" i="76"/>
  <c r="K62" i="76"/>
  <c r="K61" i="76"/>
  <c r="K60" i="76"/>
  <c r="K59" i="76"/>
  <c r="K58" i="76"/>
  <c r="K57" i="76"/>
  <c r="K56" i="76"/>
  <c r="K55" i="76"/>
  <c r="K54" i="76"/>
  <c r="K53" i="76"/>
  <c r="K52" i="76"/>
  <c r="K51" i="76"/>
  <c r="K50" i="76"/>
  <c r="K49" i="76"/>
  <c r="K48" i="76"/>
  <c r="K47" i="76"/>
  <c r="K46" i="76"/>
  <c r="K45" i="76"/>
  <c r="K38" i="76"/>
  <c r="K37" i="76"/>
  <c r="K36" i="76"/>
  <c r="K30" i="76"/>
  <c r="K29" i="76"/>
  <c r="K28" i="76"/>
  <c r="K27" i="76"/>
  <c r="K26" i="76"/>
  <c r="K25" i="76"/>
  <c r="K24" i="76"/>
  <c r="K23" i="76"/>
  <c r="K22" i="76"/>
  <c r="K21" i="76"/>
  <c r="K20" i="76"/>
  <c r="K19" i="76"/>
  <c r="K18" i="76"/>
  <c r="K17" i="76"/>
  <c r="K16" i="76"/>
  <c r="K10" i="76"/>
  <c r="K9" i="76"/>
  <c r="K7" i="76"/>
  <c r="K6" i="76"/>
  <c r="K75" i="74"/>
  <c r="K74" i="74"/>
  <c r="K73" i="74"/>
  <c r="K72" i="74"/>
  <c r="K70" i="74"/>
  <c r="K63" i="74"/>
  <c r="K62" i="74"/>
  <c r="K61" i="74"/>
  <c r="K60" i="74"/>
  <c r="K59" i="74"/>
  <c r="K58" i="74"/>
  <c r="K57" i="74"/>
  <c r="K56" i="74"/>
  <c r="K55" i="74"/>
  <c r="K54" i="74"/>
  <c r="K53" i="74"/>
  <c r="K52" i="74"/>
  <c r="K51" i="74"/>
  <c r="K50" i="74"/>
  <c r="K49" i="74"/>
  <c r="K48" i="74"/>
  <c r="K47" i="74"/>
  <c r="K46" i="74"/>
  <c r="K45" i="74"/>
  <c r="K38" i="74"/>
  <c r="K37" i="74"/>
  <c r="K36" i="74"/>
  <c r="K30" i="74"/>
  <c r="K29" i="74"/>
  <c r="K28" i="74"/>
  <c r="K27" i="74"/>
  <c r="K26" i="74"/>
  <c r="K25" i="74"/>
  <c r="K24" i="74"/>
  <c r="K23" i="74"/>
  <c r="K22" i="74"/>
  <c r="K21" i="74"/>
  <c r="K20" i="74"/>
  <c r="K19" i="74"/>
  <c r="K18" i="74"/>
  <c r="K17" i="74"/>
  <c r="K16" i="74"/>
  <c r="K10" i="74"/>
  <c r="K9" i="74"/>
  <c r="K7" i="74"/>
  <c r="K6" i="74"/>
  <c r="K70" i="56"/>
  <c r="K72" i="56"/>
  <c r="K73" i="56"/>
  <c r="K74" i="56"/>
  <c r="K75" i="56"/>
  <c r="K46" i="56"/>
  <c r="K47" i="56"/>
  <c r="K48" i="56"/>
  <c r="K49" i="56"/>
  <c r="K50" i="56"/>
  <c r="K51" i="56"/>
  <c r="K52" i="56"/>
  <c r="K53" i="56"/>
  <c r="K54" i="56"/>
  <c r="K55" i="56"/>
  <c r="K56" i="56"/>
  <c r="K57" i="56"/>
  <c r="K58" i="56"/>
  <c r="K59" i="56"/>
  <c r="K60" i="56"/>
  <c r="K61" i="56"/>
  <c r="K62" i="56"/>
  <c r="K63" i="56"/>
  <c r="K45" i="56"/>
  <c r="K37" i="56"/>
  <c r="K38" i="56"/>
  <c r="K36" i="56"/>
  <c r="K17" i="56"/>
  <c r="K18" i="56"/>
  <c r="K19" i="56"/>
  <c r="K20" i="56"/>
  <c r="K21" i="56"/>
  <c r="K22" i="56"/>
  <c r="K23" i="56"/>
  <c r="K24" i="56"/>
  <c r="K25" i="56"/>
  <c r="K26" i="56"/>
  <c r="K27" i="56"/>
  <c r="K28" i="56"/>
  <c r="K29" i="56"/>
  <c r="K30" i="56"/>
  <c r="K16" i="56"/>
  <c r="K6" i="56"/>
  <c r="K7" i="56"/>
  <c r="K9" i="56"/>
  <c r="K10" i="56"/>
  <c r="M147" i="37"/>
  <c r="M149" i="37"/>
  <c r="M150" i="37"/>
  <c r="M151" i="37"/>
  <c r="M152" i="37"/>
  <c r="M104" i="37"/>
  <c r="M105" i="37"/>
  <c r="M106" i="37"/>
  <c r="M107" i="37"/>
  <c r="M108" i="37"/>
  <c r="M109" i="37"/>
  <c r="M110" i="37"/>
  <c r="M111" i="37"/>
  <c r="M112" i="37"/>
  <c r="M113" i="37"/>
  <c r="M114" i="37"/>
  <c r="M115" i="37"/>
  <c r="M116" i="37"/>
  <c r="M117" i="37"/>
  <c r="M118" i="37"/>
  <c r="M119" i="37"/>
  <c r="M120" i="37"/>
  <c r="M121" i="37"/>
  <c r="M103" i="37"/>
  <c r="M76" i="37"/>
  <c r="M77" i="37"/>
  <c r="M75" i="37"/>
  <c r="M37" i="37"/>
  <c r="M38" i="37"/>
  <c r="M39" i="37"/>
  <c r="M40" i="37"/>
  <c r="M41" i="37"/>
  <c r="M42" i="37"/>
  <c r="M43" i="37"/>
  <c r="M44" i="37"/>
  <c r="M45" i="37"/>
  <c r="M46" i="37"/>
  <c r="M47" i="37"/>
  <c r="M48" i="37"/>
  <c r="M49" i="37"/>
  <c r="M50" i="37"/>
  <c r="M36" i="37"/>
  <c r="M7" i="37"/>
  <c r="M8" i="37"/>
  <c r="M10" i="37"/>
  <c r="M11" i="37"/>
  <c r="O76" i="36"/>
  <c r="O77" i="36"/>
  <c r="O78" i="36"/>
  <c r="M78" i="37" s="1"/>
  <c r="O75" i="36"/>
  <c r="O148" i="36"/>
  <c r="O149" i="36"/>
  <c r="M148" i="37" s="1"/>
  <c r="O150" i="36"/>
  <c r="O151" i="36"/>
  <c r="O152" i="36"/>
  <c r="O153" i="36"/>
  <c r="O154" i="36"/>
  <c r="M153" i="37" s="1"/>
  <c r="O147" i="36"/>
  <c r="M146" i="37" s="1"/>
  <c r="O104" i="36"/>
  <c r="O105" i="36"/>
  <c r="O106" i="36"/>
  <c r="O107" i="36"/>
  <c r="O108" i="36"/>
  <c r="O109" i="36"/>
  <c r="O110" i="36"/>
  <c r="O111" i="36"/>
  <c r="O112" i="36"/>
  <c r="O113" i="36"/>
  <c r="O114" i="36"/>
  <c r="O115" i="36"/>
  <c r="O116" i="36"/>
  <c r="O117" i="36"/>
  <c r="O118" i="36"/>
  <c r="O119" i="36"/>
  <c r="O120" i="36"/>
  <c r="O121" i="36"/>
  <c r="O103" i="36"/>
  <c r="O37" i="36"/>
  <c r="O38" i="36"/>
  <c r="O39" i="36"/>
  <c r="O40" i="36"/>
  <c r="O41" i="36"/>
  <c r="O42" i="36"/>
  <c r="O43" i="36"/>
  <c r="O44" i="36"/>
  <c r="O45" i="36"/>
  <c r="O46" i="36"/>
  <c r="O47" i="36"/>
  <c r="O48" i="36"/>
  <c r="O49" i="36"/>
  <c r="O50" i="36"/>
  <c r="O36" i="36"/>
  <c r="O6" i="36"/>
  <c r="O7" i="36"/>
  <c r="O8" i="36"/>
  <c r="M9" i="37" s="1"/>
  <c r="O9" i="36"/>
  <c r="O10" i="36"/>
  <c r="O5" i="36"/>
  <c r="M6" i="37" s="1"/>
  <c r="K76" i="74" l="1"/>
  <c r="K76" i="76"/>
  <c r="K76" i="56"/>
  <c r="K71" i="76"/>
  <c r="K71" i="56"/>
  <c r="K71" i="74"/>
  <c r="K69" i="56"/>
  <c r="K69" i="76"/>
  <c r="K69" i="74"/>
  <c r="K39" i="76"/>
  <c r="K39" i="56"/>
  <c r="K39" i="74"/>
  <c r="K5" i="56"/>
  <c r="K5" i="76"/>
  <c r="K5" i="74"/>
  <c r="K8" i="74"/>
  <c r="K8" i="56"/>
  <c r="K8" i="76"/>
  <c r="F12" i="58"/>
  <c r="J12" i="58" s="1"/>
  <c r="J73" i="78"/>
  <c r="I73" i="78"/>
  <c r="H73" i="78"/>
  <c r="G73" i="78"/>
  <c r="F73" i="78"/>
  <c r="E73" i="78"/>
  <c r="D73" i="78"/>
  <c r="C73" i="78"/>
  <c r="J72" i="78"/>
  <c r="I72" i="78"/>
  <c r="H72" i="78"/>
  <c r="G72" i="78"/>
  <c r="F72" i="78"/>
  <c r="E72" i="78"/>
  <c r="D72" i="78"/>
  <c r="C72" i="78"/>
  <c r="J71" i="78"/>
  <c r="I71" i="78"/>
  <c r="H71" i="78"/>
  <c r="G71" i="78"/>
  <c r="F71" i="78"/>
  <c r="E71" i="78"/>
  <c r="D71" i="78"/>
  <c r="C71" i="78"/>
  <c r="J70" i="78"/>
  <c r="I70" i="78"/>
  <c r="H70" i="78"/>
  <c r="G70" i="78"/>
  <c r="F70" i="78"/>
  <c r="E70" i="78"/>
  <c r="D70" i="78"/>
  <c r="C70" i="78"/>
  <c r="B71" i="78"/>
  <c r="B72" i="78"/>
  <c r="B73" i="78"/>
  <c r="B70" i="78"/>
  <c r="J61" i="78"/>
  <c r="I61" i="78"/>
  <c r="H61" i="78"/>
  <c r="G61" i="78"/>
  <c r="F61" i="78"/>
  <c r="E61" i="78"/>
  <c r="J60" i="78"/>
  <c r="I60" i="78"/>
  <c r="H60" i="78"/>
  <c r="G60" i="78"/>
  <c r="F60" i="78"/>
  <c r="E60" i="78"/>
  <c r="J59" i="78"/>
  <c r="I59" i="78"/>
  <c r="H59" i="78"/>
  <c r="G59" i="78"/>
  <c r="F59" i="78"/>
  <c r="E59" i="78"/>
  <c r="J58" i="78"/>
  <c r="I58" i="78"/>
  <c r="H58" i="78"/>
  <c r="G58" i="78"/>
  <c r="F58" i="78"/>
  <c r="E58" i="78"/>
  <c r="J57" i="78"/>
  <c r="I57" i="78"/>
  <c r="H57" i="78"/>
  <c r="G57" i="78"/>
  <c r="F57" i="78"/>
  <c r="E57" i="78"/>
  <c r="J56" i="78"/>
  <c r="I56" i="78"/>
  <c r="H56" i="78"/>
  <c r="G56" i="78"/>
  <c r="F56" i="78"/>
  <c r="E56" i="78"/>
  <c r="J55" i="78"/>
  <c r="I55" i="78"/>
  <c r="H55" i="78"/>
  <c r="G55" i="78"/>
  <c r="F55" i="78"/>
  <c r="E55" i="78"/>
  <c r="J54" i="78"/>
  <c r="I54" i="78"/>
  <c r="H54" i="78"/>
  <c r="G54" i="78"/>
  <c r="F54" i="78"/>
  <c r="E54" i="78"/>
  <c r="J53" i="78"/>
  <c r="I53" i="78"/>
  <c r="H53" i="78"/>
  <c r="G53" i="78"/>
  <c r="F53" i="78"/>
  <c r="E53" i="78"/>
  <c r="J52" i="78"/>
  <c r="I52" i="78"/>
  <c r="H52" i="78"/>
  <c r="G52" i="78"/>
  <c r="F52" i="78"/>
  <c r="E52" i="78"/>
  <c r="J51" i="78"/>
  <c r="I51" i="78"/>
  <c r="H51" i="78"/>
  <c r="G51" i="78"/>
  <c r="F51" i="78"/>
  <c r="E51" i="78"/>
  <c r="J50" i="78"/>
  <c r="I50" i="78"/>
  <c r="H50" i="78"/>
  <c r="G50" i="78"/>
  <c r="F50" i="78"/>
  <c r="E50" i="78"/>
  <c r="J49" i="78"/>
  <c r="I49" i="78"/>
  <c r="H49" i="78"/>
  <c r="G49" i="78"/>
  <c r="F49" i="78"/>
  <c r="E49" i="78"/>
  <c r="J48" i="78"/>
  <c r="I48" i="78"/>
  <c r="H48" i="78"/>
  <c r="G48" i="78"/>
  <c r="F48" i="78"/>
  <c r="E48" i="78"/>
  <c r="J47" i="78"/>
  <c r="I47" i="78"/>
  <c r="H47" i="78"/>
  <c r="G47" i="78"/>
  <c r="F47" i="78"/>
  <c r="E47" i="78"/>
  <c r="B48" i="78"/>
  <c r="C48" i="78"/>
  <c r="D48" i="78"/>
  <c r="B49" i="78"/>
  <c r="C49" i="78"/>
  <c r="D49" i="78"/>
  <c r="B50" i="78"/>
  <c r="C50" i="78"/>
  <c r="D50" i="78"/>
  <c r="B51" i="78"/>
  <c r="C51" i="78"/>
  <c r="D51" i="78"/>
  <c r="B52" i="78"/>
  <c r="C52" i="78"/>
  <c r="D52" i="78"/>
  <c r="B53" i="78"/>
  <c r="C53" i="78"/>
  <c r="D53" i="78"/>
  <c r="B54" i="78"/>
  <c r="C54" i="78"/>
  <c r="D54" i="78"/>
  <c r="B55" i="78"/>
  <c r="C55" i="78"/>
  <c r="D55" i="78"/>
  <c r="B56" i="78"/>
  <c r="C56" i="78"/>
  <c r="D56" i="78"/>
  <c r="B57" i="78"/>
  <c r="C57" i="78"/>
  <c r="D57" i="78"/>
  <c r="B58" i="78"/>
  <c r="C58" i="78"/>
  <c r="D58" i="78"/>
  <c r="B59" i="78"/>
  <c r="C59" i="78"/>
  <c r="D59" i="78"/>
  <c r="B60" i="78"/>
  <c r="C60" i="78"/>
  <c r="D60" i="78"/>
  <c r="B61" i="78"/>
  <c r="C61" i="78"/>
  <c r="D61" i="78"/>
  <c r="B47" i="78"/>
  <c r="C47" i="78"/>
  <c r="D47" i="78"/>
  <c r="A131" i="36" l="1"/>
  <c r="A59" i="36"/>
  <c r="A87" i="36" s="1"/>
  <c r="A164" i="36" s="1"/>
  <c r="A214" i="36" s="1"/>
  <c r="A60" i="36"/>
  <c r="D40" i="56" l="1"/>
  <c r="C40" i="56"/>
  <c r="D31" i="56"/>
  <c r="C31" i="56"/>
  <c r="C11" i="56"/>
  <c r="D11" i="56"/>
  <c r="D6" i="57"/>
  <c r="E6" i="57"/>
  <c r="E6" i="58"/>
  <c r="S48" i="79" l="1"/>
  <c r="S50" i="79"/>
  <c r="S49" i="79"/>
  <c r="T50" i="79" l="1"/>
  <c r="U50" i="79" s="1"/>
  <c r="T48" i="79"/>
  <c r="U48" i="79" s="1"/>
  <c r="T49" i="79"/>
  <c r="L15" i="79"/>
  <c r="M15" i="79"/>
  <c r="L16" i="79"/>
  <c r="M16" i="79"/>
  <c r="N16" i="79" s="1"/>
  <c r="O16" i="79" s="1"/>
  <c r="A60" i="76"/>
  <c r="A27" i="76"/>
  <c r="A60" i="74"/>
  <c r="A27" i="74"/>
  <c r="A60" i="56"/>
  <c r="A27" i="56"/>
  <c r="A118" i="37"/>
  <c r="A47" i="37"/>
  <c r="A213" i="37"/>
  <c r="A214" i="37"/>
  <c r="A215" i="37"/>
  <c r="A216" i="37"/>
  <c r="A217" i="37"/>
  <c r="A218" i="37"/>
  <c r="A219" i="37"/>
  <c r="A220" i="37"/>
  <c r="A211" i="37"/>
  <c r="N15" i="79" l="1"/>
  <c r="O15" i="79" s="1"/>
  <c r="U49" i="79"/>
  <c r="U51" i="79" s="1"/>
  <c r="H65" i="79" l="1"/>
  <c r="M64" i="79"/>
  <c r="L64" i="79"/>
  <c r="N64" i="79" s="1"/>
  <c r="M63" i="79"/>
  <c r="L63" i="79"/>
  <c r="M62" i="79"/>
  <c r="L62" i="79"/>
  <c r="N62" i="79" s="1"/>
  <c r="O62" i="79" s="1"/>
  <c r="M61" i="79"/>
  <c r="L61" i="79"/>
  <c r="M60" i="79"/>
  <c r="L60" i="79"/>
  <c r="N60" i="79" s="1"/>
  <c r="M59" i="79"/>
  <c r="L59" i="79"/>
  <c r="M58" i="79"/>
  <c r="L58" i="79"/>
  <c r="N58" i="79" s="1"/>
  <c r="M57" i="79"/>
  <c r="L57" i="79"/>
  <c r="M56" i="79"/>
  <c r="L56" i="79"/>
  <c r="N56" i="79" s="1"/>
  <c r="M55" i="79"/>
  <c r="L55" i="79"/>
  <c r="M54" i="79"/>
  <c r="L54" i="79"/>
  <c r="N54" i="79" s="1"/>
  <c r="M53" i="79"/>
  <c r="L53" i="79"/>
  <c r="M52" i="79"/>
  <c r="L52" i="79"/>
  <c r="N52" i="79" s="1"/>
  <c r="M51" i="79"/>
  <c r="L51" i="79"/>
  <c r="M50" i="79"/>
  <c r="L50" i="79"/>
  <c r="N50" i="79" s="1"/>
  <c r="M49" i="79"/>
  <c r="L49" i="79"/>
  <c r="M48" i="79"/>
  <c r="L48" i="79"/>
  <c r="M47" i="79"/>
  <c r="L47" i="79"/>
  <c r="M46" i="79"/>
  <c r="L46" i="79"/>
  <c r="N46" i="79" s="1"/>
  <c r="M45" i="79"/>
  <c r="L45" i="79"/>
  <c r="B8" i="61"/>
  <c r="M44" i="79"/>
  <c r="L44" i="79"/>
  <c r="M43" i="79"/>
  <c r="L43" i="79"/>
  <c r="M42" i="79"/>
  <c r="L42" i="79"/>
  <c r="M41" i="79"/>
  <c r="L41" i="79"/>
  <c r="M40" i="79"/>
  <c r="L40" i="79"/>
  <c r="M39" i="79"/>
  <c r="L39" i="79"/>
  <c r="M38" i="79"/>
  <c r="L38" i="79"/>
  <c r="M37" i="79"/>
  <c r="L37" i="79"/>
  <c r="M36" i="79"/>
  <c r="L36" i="79"/>
  <c r="M35" i="79"/>
  <c r="L35" i="79"/>
  <c r="M34" i="79"/>
  <c r="L34" i="79"/>
  <c r="M33" i="79"/>
  <c r="L33" i="79"/>
  <c r="M32" i="79"/>
  <c r="L32" i="79"/>
  <c r="M31" i="79"/>
  <c r="L31" i="79"/>
  <c r="M30" i="79"/>
  <c r="L30" i="79"/>
  <c r="M29" i="79"/>
  <c r="L29" i="79"/>
  <c r="M28" i="79"/>
  <c r="L28" i="79"/>
  <c r="M27" i="79"/>
  <c r="L27" i="79"/>
  <c r="M26" i="79"/>
  <c r="L26" i="79"/>
  <c r="M25" i="79"/>
  <c r="L25" i="79"/>
  <c r="M24" i="79"/>
  <c r="L24" i="79"/>
  <c r="M23" i="79"/>
  <c r="L23" i="79"/>
  <c r="M22" i="79"/>
  <c r="L22" i="79"/>
  <c r="M21" i="79"/>
  <c r="L21" i="79"/>
  <c r="M20" i="79"/>
  <c r="L20" i="79"/>
  <c r="M19" i="79"/>
  <c r="L19" i="79"/>
  <c r="N19" i="79" s="1"/>
  <c r="M18" i="79"/>
  <c r="L18" i="79"/>
  <c r="M17" i="79"/>
  <c r="L17" i="79"/>
  <c r="M14" i="79"/>
  <c r="L14" i="79"/>
  <c r="M13" i="79"/>
  <c r="L13" i="79"/>
  <c r="M12" i="79"/>
  <c r="L12" i="79"/>
  <c r="M11" i="79"/>
  <c r="L11" i="79"/>
  <c r="M10" i="79"/>
  <c r="L10" i="79"/>
  <c r="M9" i="79"/>
  <c r="L9" i="79"/>
  <c r="M8" i="79"/>
  <c r="L8" i="79"/>
  <c r="M7" i="79"/>
  <c r="L7" i="79"/>
  <c r="M6" i="79"/>
  <c r="L6" i="79"/>
  <c r="N35" i="79" l="1"/>
  <c r="N27" i="79"/>
  <c r="N45" i="79"/>
  <c r="O45" i="79" s="1"/>
  <c r="N49" i="79"/>
  <c r="N53" i="79"/>
  <c r="O53" i="79" s="1"/>
  <c r="N57" i="79"/>
  <c r="N61" i="79"/>
  <c r="N8" i="79"/>
  <c r="O8" i="79" s="1"/>
  <c r="N12" i="79"/>
  <c r="O12" i="79" s="1"/>
  <c r="N18" i="79"/>
  <c r="O18" i="79" s="1"/>
  <c r="N22" i="79"/>
  <c r="O22" i="79" s="1"/>
  <c r="N26" i="79"/>
  <c r="O26" i="79" s="1"/>
  <c r="N30" i="79"/>
  <c r="O30" i="79" s="1"/>
  <c r="N34" i="79"/>
  <c r="O34" i="79" s="1"/>
  <c r="N38" i="79"/>
  <c r="O38" i="79" s="1"/>
  <c r="N42" i="79"/>
  <c r="O42" i="79" s="1"/>
  <c r="N9" i="79"/>
  <c r="N13" i="79"/>
  <c r="O13" i="79" s="1"/>
  <c r="N23" i="79"/>
  <c r="O23" i="79" s="1"/>
  <c r="N31" i="79"/>
  <c r="O31" i="79" s="1"/>
  <c r="N39" i="79"/>
  <c r="O39" i="79" s="1"/>
  <c r="N43" i="79"/>
  <c r="N51" i="79"/>
  <c r="O51" i="79" s="1"/>
  <c r="N55" i="79"/>
  <c r="N59" i="79"/>
  <c r="O59" i="79" s="1"/>
  <c r="N63" i="79"/>
  <c r="O63" i="79" s="1"/>
  <c r="N6" i="79"/>
  <c r="O6" i="79" s="1"/>
  <c r="N10" i="79"/>
  <c r="O10" i="79" s="1"/>
  <c r="N14" i="79"/>
  <c r="O14" i="79" s="1"/>
  <c r="N20" i="79"/>
  <c r="O20" i="79" s="1"/>
  <c r="N24" i="79"/>
  <c r="O24" i="79" s="1"/>
  <c r="N28" i="79"/>
  <c r="O28" i="79" s="1"/>
  <c r="N32" i="79"/>
  <c r="O32" i="79" s="1"/>
  <c r="N36" i="79"/>
  <c r="O36" i="79" s="1"/>
  <c r="N40" i="79"/>
  <c r="O40" i="79" s="1"/>
  <c r="N44" i="79"/>
  <c r="O44" i="79" s="1"/>
  <c r="N7" i="79"/>
  <c r="O7" i="79" s="1"/>
  <c r="N11" i="79"/>
  <c r="O11" i="79" s="1"/>
  <c r="N17" i="79"/>
  <c r="O17" i="79" s="1"/>
  <c r="N21" i="79"/>
  <c r="O21" i="79" s="1"/>
  <c r="N25" i="79"/>
  <c r="O25" i="79" s="1"/>
  <c r="N29" i="79"/>
  <c r="O29" i="79" s="1"/>
  <c r="N33" i="79"/>
  <c r="O33" i="79" s="1"/>
  <c r="N37" i="79"/>
  <c r="O37" i="79" s="1"/>
  <c r="N41" i="79"/>
  <c r="O41" i="79" s="1"/>
  <c r="N48" i="79"/>
  <c r="O48" i="79" s="1"/>
  <c r="N47" i="79"/>
  <c r="O9" i="79"/>
  <c r="O19" i="79"/>
  <c r="O57" i="79"/>
  <c r="O56" i="79"/>
  <c r="O64" i="79"/>
  <c r="O55" i="79"/>
  <c r="O49" i="79"/>
  <c r="O35" i="79"/>
  <c r="O52" i="79"/>
  <c r="O60" i="79"/>
  <c r="O61" i="79"/>
  <c r="O46" i="79"/>
  <c r="O50" i="79"/>
  <c r="O54" i="79"/>
  <c r="O58" i="79"/>
  <c r="O27" i="79"/>
  <c r="O43" i="79"/>
  <c r="N65" i="79" l="1"/>
  <c r="O47" i="79"/>
  <c r="O65" i="79" s="1"/>
  <c r="B20" i="61" l="1"/>
  <c r="A206" i="37"/>
  <c r="A204" i="37"/>
  <c r="H51" i="36"/>
  <c r="I51" i="36"/>
  <c r="J51" i="36"/>
  <c r="J181" i="36"/>
  <c r="J182" i="36"/>
  <c r="J183" i="36"/>
  <c r="J184" i="36"/>
  <c r="J185" i="36"/>
  <c r="J186" i="36"/>
  <c r="J187" i="36"/>
  <c r="J188" i="36"/>
  <c r="J189" i="36"/>
  <c r="J190" i="36"/>
  <c r="J191" i="36"/>
  <c r="J192" i="36"/>
  <c r="J193" i="36"/>
  <c r="J194" i="36"/>
  <c r="J195" i="36"/>
  <c r="J196" i="36"/>
  <c r="J197" i="36"/>
  <c r="J198" i="36"/>
  <c r="J199" i="36"/>
  <c r="J200" i="36"/>
  <c r="J201" i="36"/>
  <c r="J202" i="36"/>
  <c r="J203" i="36"/>
  <c r="J204" i="36"/>
  <c r="J205" i="36"/>
  <c r="I181" i="36"/>
  <c r="I182" i="36"/>
  <c r="I183" i="36"/>
  <c r="I184" i="36"/>
  <c r="I185" i="36"/>
  <c r="I186" i="36"/>
  <c r="I187" i="36"/>
  <c r="I188" i="36"/>
  <c r="I189" i="36"/>
  <c r="I190" i="36"/>
  <c r="I191" i="36"/>
  <c r="I192" i="36"/>
  <c r="I193" i="36"/>
  <c r="I194" i="36"/>
  <c r="I195" i="36"/>
  <c r="I196" i="36"/>
  <c r="I197" i="36"/>
  <c r="I198" i="36"/>
  <c r="I199" i="36"/>
  <c r="I200" i="36"/>
  <c r="I201" i="36"/>
  <c r="I202" i="36"/>
  <c r="I203" i="36"/>
  <c r="I204" i="36"/>
  <c r="I205" i="36"/>
  <c r="H181" i="36"/>
  <c r="H182" i="36"/>
  <c r="H183" i="36"/>
  <c r="H184" i="36"/>
  <c r="H185" i="36"/>
  <c r="H186" i="36"/>
  <c r="H187" i="36"/>
  <c r="H188" i="36"/>
  <c r="H189" i="36"/>
  <c r="H190" i="36"/>
  <c r="H191" i="36"/>
  <c r="H192" i="36"/>
  <c r="H193" i="36"/>
  <c r="H194" i="36"/>
  <c r="H195" i="36"/>
  <c r="H196" i="36"/>
  <c r="H197" i="36"/>
  <c r="H198" i="36"/>
  <c r="H199" i="36"/>
  <c r="H200" i="36"/>
  <c r="H201" i="36"/>
  <c r="H202" i="36"/>
  <c r="H203" i="36"/>
  <c r="H204" i="36"/>
  <c r="H205" i="36"/>
  <c r="G181" i="36"/>
  <c r="G182" i="36"/>
  <c r="G183" i="36"/>
  <c r="G184" i="36"/>
  <c r="G185" i="36"/>
  <c r="G186" i="36"/>
  <c r="G187" i="36"/>
  <c r="G188" i="36"/>
  <c r="G189" i="36"/>
  <c r="G190" i="36"/>
  <c r="G191" i="36"/>
  <c r="G192" i="36"/>
  <c r="G193" i="36"/>
  <c r="G194" i="36"/>
  <c r="G195" i="36"/>
  <c r="G196" i="36"/>
  <c r="G197" i="36"/>
  <c r="G198" i="36"/>
  <c r="G199" i="36"/>
  <c r="G200" i="36"/>
  <c r="G201" i="36"/>
  <c r="G202" i="36"/>
  <c r="G203" i="36"/>
  <c r="G204" i="36"/>
  <c r="G205" i="36"/>
  <c r="D203" i="36"/>
  <c r="D204" i="36"/>
  <c r="D205" i="36"/>
  <c r="D202" i="36"/>
  <c r="D188" i="36"/>
  <c r="D189" i="36"/>
  <c r="D190" i="36"/>
  <c r="D191" i="36"/>
  <c r="D192" i="36"/>
  <c r="D193" i="36"/>
  <c r="D194" i="36"/>
  <c r="D195" i="36"/>
  <c r="D196" i="36"/>
  <c r="D197" i="36"/>
  <c r="D198" i="36"/>
  <c r="D199" i="36"/>
  <c r="D200" i="36"/>
  <c r="D201" i="36"/>
  <c r="D187" i="36"/>
  <c r="D182" i="36"/>
  <c r="D183" i="36"/>
  <c r="D184" i="36"/>
  <c r="D185" i="36"/>
  <c r="D186" i="36"/>
  <c r="D181" i="36"/>
  <c r="C203" i="36"/>
  <c r="C204" i="36"/>
  <c r="C205" i="36"/>
  <c r="C202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187" i="36"/>
  <c r="C186" i="36"/>
  <c r="C185" i="36"/>
  <c r="C184" i="36"/>
  <c r="C183" i="36"/>
  <c r="C182" i="36"/>
  <c r="C181" i="36"/>
  <c r="B181" i="36"/>
  <c r="O181" i="36" s="1"/>
  <c r="B182" i="36"/>
  <c r="O182" i="36" s="1"/>
  <c r="M180" i="37" s="1"/>
  <c r="B183" i="36"/>
  <c r="O183" i="36" s="1"/>
  <c r="M181" i="37" s="1"/>
  <c r="B184" i="36"/>
  <c r="O184" i="36" s="1"/>
  <c r="M182" i="37" s="1"/>
  <c r="B185" i="36"/>
  <c r="O185" i="36" s="1"/>
  <c r="M183" i="37" s="1"/>
  <c r="B186" i="36"/>
  <c r="O186" i="36" s="1"/>
  <c r="M184" i="37" s="1"/>
  <c r="B187" i="36"/>
  <c r="O187" i="36" s="1"/>
  <c r="M185" i="37" s="1"/>
  <c r="B188" i="36"/>
  <c r="O188" i="36" s="1"/>
  <c r="M186" i="37" s="1"/>
  <c r="B189" i="36"/>
  <c r="O189" i="36" s="1"/>
  <c r="M187" i="37" s="1"/>
  <c r="B190" i="36"/>
  <c r="O190" i="36" s="1"/>
  <c r="M188" i="37" s="1"/>
  <c r="B191" i="36"/>
  <c r="O191" i="36" s="1"/>
  <c r="M189" i="37" s="1"/>
  <c r="B192" i="36"/>
  <c r="O192" i="36" s="1"/>
  <c r="M190" i="37" s="1"/>
  <c r="B193" i="36"/>
  <c r="O193" i="36" s="1"/>
  <c r="M191" i="37" s="1"/>
  <c r="B194" i="36"/>
  <c r="O194" i="36" s="1"/>
  <c r="M192" i="37" s="1"/>
  <c r="B195" i="36"/>
  <c r="O195" i="36" s="1"/>
  <c r="M193" i="37" s="1"/>
  <c r="B196" i="36"/>
  <c r="O196" i="36" s="1"/>
  <c r="M194" i="37" s="1"/>
  <c r="B197" i="36"/>
  <c r="O197" i="36" s="1"/>
  <c r="M195" i="37" s="1"/>
  <c r="B198" i="36"/>
  <c r="O198" i="36" s="1"/>
  <c r="M196" i="37" s="1"/>
  <c r="B199" i="36"/>
  <c r="O199" i="36" s="1"/>
  <c r="M197" i="37" s="1"/>
  <c r="B200" i="36"/>
  <c r="O200" i="36" s="1"/>
  <c r="M198" i="37" s="1"/>
  <c r="B201" i="36"/>
  <c r="O201" i="36" s="1"/>
  <c r="M199" i="37" s="1"/>
  <c r="B202" i="36"/>
  <c r="O202" i="36" s="1"/>
  <c r="M200" i="37" s="1"/>
  <c r="B203" i="36"/>
  <c r="O203" i="36" s="1"/>
  <c r="M201" i="37" s="1"/>
  <c r="B204" i="36"/>
  <c r="O204" i="36" s="1"/>
  <c r="M202" i="37" s="1"/>
  <c r="B205" i="36"/>
  <c r="O205" i="36" s="1"/>
  <c r="M203" i="37" s="1"/>
  <c r="K105" i="56" l="1"/>
  <c r="K105" i="76"/>
  <c r="K105" i="74"/>
  <c r="K101" i="56"/>
  <c r="K101" i="76"/>
  <c r="K101" i="74"/>
  <c r="K85" i="56"/>
  <c r="K85" i="76"/>
  <c r="K85" i="74"/>
  <c r="K92" i="74"/>
  <c r="K92" i="76"/>
  <c r="K92" i="56"/>
  <c r="K84" i="56"/>
  <c r="K84" i="76"/>
  <c r="K84" i="74"/>
  <c r="K99" i="76"/>
  <c r="K99" i="74"/>
  <c r="K99" i="56"/>
  <c r="K91" i="76"/>
  <c r="K91" i="56"/>
  <c r="K91" i="74"/>
  <c r="K83" i="76"/>
  <c r="K83" i="56"/>
  <c r="K83" i="74"/>
  <c r="K104" i="74"/>
  <c r="K104" i="56"/>
  <c r="K104" i="76"/>
  <c r="K93" i="74"/>
  <c r="K93" i="56"/>
  <c r="K93" i="76"/>
  <c r="K100" i="74"/>
  <c r="K100" i="56"/>
  <c r="K100" i="76"/>
  <c r="K106" i="74"/>
  <c r="K106" i="76"/>
  <c r="K106" i="56"/>
  <c r="K98" i="76"/>
  <c r="K98" i="74"/>
  <c r="K98" i="56"/>
  <c r="K90" i="74"/>
  <c r="K90" i="76"/>
  <c r="K90" i="56"/>
  <c r="O22" i="61"/>
  <c r="M179" i="37"/>
  <c r="M207" i="36"/>
  <c r="M210" i="36" s="1"/>
  <c r="O5" i="61" s="1"/>
  <c r="K89" i="56"/>
  <c r="K89" i="74"/>
  <c r="K89" i="76"/>
  <c r="K88" i="74"/>
  <c r="K88" i="56"/>
  <c r="K88" i="76"/>
  <c r="K87" i="74"/>
  <c r="K87" i="76"/>
  <c r="K87" i="56"/>
  <c r="K97" i="74"/>
  <c r="K97" i="56"/>
  <c r="K97" i="76"/>
  <c r="K96" i="74"/>
  <c r="K96" i="56"/>
  <c r="K96" i="76"/>
  <c r="K103" i="56"/>
  <c r="K103" i="74"/>
  <c r="K103" i="76"/>
  <c r="K95" i="74"/>
  <c r="K95" i="76"/>
  <c r="K95" i="56"/>
  <c r="K102" i="76"/>
  <c r="K102" i="56"/>
  <c r="K102" i="74"/>
  <c r="K94" i="56"/>
  <c r="K94" i="76"/>
  <c r="K94" i="74"/>
  <c r="K86" i="76"/>
  <c r="K86" i="56"/>
  <c r="K86" i="74"/>
  <c r="B102" i="76"/>
  <c r="B199" i="37"/>
  <c r="B102" i="56"/>
  <c r="B102" i="74"/>
  <c r="B94" i="76"/>
  <c r="B191" i="37"/>
  <c r="B94" i="56"/>
  <c r="B94" i="74"/>
  <c r="B86" i="76"/>
  <c r="B183" i="37"/>
  <c r="B86" i="74"/>
  <c r="B86" i="56"/>
  <c r="B101" i="76"/>
  <c r="B198" i="37"/>
  <c r="B101" i="74"/>
  <c r="B101" i="56"/>
  <c r="B93" i="76"/>
  <c r="B190" i="37"/>
  <c r="B93" i="74"/>
  <c r="B93" i="56"/>
  <c r="B85" i="76"/>
  <c r="B182" i="37"/>
  <c r="B85" i="56"/>
  <c r="B85" i="74"/>
  <c r="B100" i="74"/>
  <c r="B197" i="37"/>
  <c r="B100" i="76"/>
  <c r="B100" i="56"/>
  <c r="B92" i="74"/>
  <c r="B92" i="76"/>
  <c r="B189" i="37"/>
  <c r="B92" i="56"/>
  <c r="B84" i="56"/>
  <c r="B84" i="74"/>
  <c r="B84" i="76"/>
  <c r="B181" i="37"/>
  <c r="B99" i="74"/>
  <c r="B99" i="76"/>
  <c r="B196" i="37"/>
  <c r="B99" i="56"/>
  <c r="B91" i="74"/>
  <c r="B91" i="56"/>
  <c r="B91" i="76"/>
  <c r="B188" i="37"/>
  <c r="B83" i="74"/>
  <c r="B83" i="56"/>
  <c r="B83" i="76"/>
  <c r="B180" i="37"/>
  <c r="B106" i="76"/>
  <c r="B203" i="37"/>
  <c r="B106" i="74"/>
  <c r="B106" i="56"/>
  <c r="B90" i="76"/>
  <c r="B187" i="37"/>
  <c r="B90" i="56"/>
  <c r="B90" i="74"/>
  <c r="B82" i="74"/>
  <c r="B82" i="76"/>
  <c r="B179" i="37"/>
  <c r="B82" i="56"/>
  <c r="B97" i="76"/>
  <c r="B194" i="37"/>
  <c r="B97" i="74"/>
  <c r="B97" i="56"/>
  <c r="B105" i="76"/>
  <c r="B202" i="37"/>
  <c r="B105" i="56"/>
  <c r="B105" i="74"/>
  <c r="B89" i="76"/>
  <c r="B186" i="37"/>
  <c r="B89" i="74"/>
  <c r="B89" i="56"/>
  <c r="B104" i="74"/>
  <c r="B104" i="76"/>
  <c r="B201" i="37"/>
  <c r="B104" i="56"/>
  <c r="B96" i="74"/>
  <c r="B96" i="56"/>
  <c r="B96" i="76"/>
  <c r="B193" i="37"/>
  <c r="B88" i="56"/>
  <c r="B88" i="74"/>
  <c r="B185" i="37"/>
  <c r="B88" i="76"/>
  <c r="B103" i="74"/>
  <c r="B103" i="56"/>
  <c r="B103" i="76"/>
  <c r="B200" i="37"/>
  <c r="B95" i="74"/>
  <c r="B95" i="56"/>
  <c r="B192" i="37"/>
  <c r="B95" i="76"/>
  <c r="B87" i="74"/>
  <c r="B87" i="56"/>
  <c r="B87" i="76"/>
  <c r="B184" i="37"/>
  <c r="B98" i="76"/>
  <c r="B195" i="37"/>
  <c r="B98" i="56"/>
  <c r="B98" i="74"/>
  <c r="H206" i="36"/>
  <c r="I206" i="36"/>
  <c r="J206" i="36"/>
  <c r="G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K82" i="76" l="1"/>
  <c r="K82" i="56"/>
  <c r="K82" i="74"/>
  <c r="A94" i="76"/>
  <c r="A191" i="37"/>
  <c r="A94" i="74"/>
  <c r="A94" i="56"/>
  <c r="A84" i="56"/>
  <c r="A84" i="74"/>
  <c r="A84" i="76"/>
  <c r="A181" i="37"/>
  <c r="A92" i="74"/>
  <c r="A92" i="56"/>
  <c r="A92" i="76"/>
  <c r="A189" i="37"/>
  <c r="A100" i="74"/>
  <c r="A197" i="37"/>
  <c r="A100" i="56"/>
  <c r="A100" i="76"/>
  <c r="A93" i="76"/>
  <c r="A190" i="37"/>
  <c r="A93" i="74"/>
  <c r="A93" i="56"/>
  <c r="A101" i="76"/>
  <c r="A198" i="37"/>
  <c r="A101" i="74"/>
  <c r="A101" i="56"/>
  <c r="A102" i="76"/>
  <c r="A199" i="37"/>
  <c r="A102" i="74"/>
  <c r="A102" i="56"/>
  <c r="A87" i="74"/>
  <c r="A87" i="76"/>
  <c r="A184" i="37"/>
  <c r="A87" i="56"/>
  <c r="A103" i="74"/>
  <c r="A103" i="76"/>
  <c r="A200" i="37"/>
  <c r="A103" i="56"/>
  <c r="A97" i="76"/>
  <c r="A194" i="37"/>
  <c r="A97" i="74"/>
  <c r="A97" i="56"/>
  <c r="A82" i="74"/>
  <c r="A82" i="56"/>
  <c r="A82" i="76"/>
  <c r="A179" i="37"/>
  <c r="A90" i="76"/>
  <c r="A187" i="37"/>
  <c r="A90" i="56"/>
  <c r="A90" i="74"/>
  <c r="A98" i="76"/>
  <c r="A195" i="37"/>
  <c r="A98" i="74"/>
  <c r="A98" i="56"/>
  <c r="A106" i="76"/>
  <c r="A203" i="37"/>
  <c r="A106" i="74"/>
  <c r="A106" i="56"/>
  <c r="A85" i="76"/>
  <c r="A182" i="37"/>
  <c r="A85" i="74"/>
  <c r="A85" i="56"/>
  <c r="A86" i="76"/>
  <c r="A183" i="37"/>
  <c r="A86" i="56"/>
  <c r="A86" i="74"/>
  <c r="A95" i="74"/>
  <c r="A95" i="76"/>
  <c r="A192" i="37"/>
  <c r="A95" i="56"/>
  <c r="A88" i="74"/>
  <c r="A88" i="76"/>
  <c r="A185" i="37"/>
  <c r="A88" i="56"/>
  <c r="A96" i="74"/>
  <c r="A96" i="56"/>
  <c r="A96" i="76"/>
  <c r="A193" i="37"/>
  <c r="A104" i="74"/>
  <c r="A104" i="56"/>
  <c r="A104" i="76"/>
  <c r="A201" i="37"/>
  <c r="A89" i="76"/>
  <c r="A186" i="37"/>
  <c r="A89" i="74"/>
  <c r="A89" i="56"/>
  <c r="A105" i="76"/>
  <c r="A202" i="37"/>
  <c r="A105" i="74"/>
  <c r="A105" i="56"/>
  <c r="A83" i="74"/>
  <c r="A83" i="76"/>
  <c r="A180" i="37"/>
  <c r="A83" i="56"/>
  <c r="A91" i="74"/>
  <c r="A91" i="76"/>
  <c r="A188" i="37"/>
  <c r="A91" i="56"/>
  <c r="A99" i="74"/>
  <c r="A99" i="76"/>
  <c r="A196" i="37"/>
  <c r="A99" i="56"/>
  <c r="I6" i="76"/>
  <c r="I7" i="76" s="1"/>
  <c r="G5" i="76"/>
  <c r="G39" i="76" s="1"/>
  <c r="F5" i="56"/>
  <c r="F7" i="56" s="1"/>
  <c r="E5" i="56"/>
  <c r="I6" i="56"/>
  <c r="E27" i="56"/>
  <c r="C132" i="71"/>
  <c r="D132" i="71"/>
  <c r="C133" i="71"/>
  <c r="D133" i="71"/>
  <c r="E7" i="69"/>
  <c r="E8" i="69"/>
  <c r="E9" i="69"/>
  <c r="E10" i="69"/>
  <c r="E11" i="69"/>
  <c r="E12" i="69"/>
  <c r="E13" i="69"/>
  <c r="E14" i="69"/>
  <c r="E15" i="69"/>
  <c r="E16" i="69"/>
  <c r="E17" i="69"/>
  <c r="E18" i="69"/>
  <c r="E19" i="69"/>
  <c r="E20" i="69"/>
  <c r="E21" i="69"/>
  <c r="E22" i="69"/>
  <c r="E23" i="69"/>
  <c r="E24" i="69"/>
  <c r="E25" i="69"/>
  <c r="E26" i="69"/>
  <c r="E27" i="69"/>
  <c r="E28" i="69"/>
  <c r="E29" i="69"/>
  <c r="E30" i="69"/>
  <c r="E31" i="69"/>
  <c r="E32" i="69"/>
  <c r="E33" i="69"/>
  <c r="E34" i="69"/>
  <c r="E35" i="69"/>
  <c r="E36" i="69"/>
  <c r="E37" i="69"/>
  <c r="E38" i="69"/>
  <c r="E39" i="69"/>
  <c r="E40" i="69"/>
  <c r="E41" i="69"/>
  <c r="E42" i="69"/>
  <c r="E43" i="69"/>
  <c r="E44" i="69"/>
  <c r="E45" i="69"/>
  <c r="E46" i="69"/>
  <c r="E47" i="69"/>
  <c r="E48" i="69"/>
  <c r="E49" i="69"/>
  <c r="E50" i="69"/>
  <c r="E51" i="69"/>
  <c r="E52" i="69"/>
  <c r="E53" i="69"/>
  <c r="E54" i="69"/>
  <c r="E55" i="69"/>
  <c r="E56" i="69"/>
  <c r="E57" i="69"/>
  <c r="E58" i="69"/>
  <c r="E59" i="69"/>
  <c r="E60" i="69"/>
  <c r="E61" i="69"/>
  <c r="E62" i="69"/>
  <c r="E63" i="69"/>
  <c r="E64" i="69"/>
  <c r="E65" i="69"/>
  <c r="E66" i="69"/>
  <c r="E67" i="69"/>
  <c r="E68" i="69"/>
  <c r="E69" i="69"/>
  <c r="E70" i="69"/>
  <c r="E71" i="69"/>
  <c r="E72" i="69"/>
  <c r="E73" i="69"/>
  <c r="E74" i="69"/>
  <c r="E75" i="69"/>
  <c r="E76" i="69"/>
  <c r="E77" i="69"/>
  <c r="E78" i="69"/>
  <c r="E79" i="69"/>
  <c r="E80" i="69"/>
  <c r="E81" i="69"/>
  <c r="E82" i="69"/>
  <c r="E83" i="69"/>
  <c r="E84" i="69"/>
  <c r="E85" i="69"/>
  <c r="E86" i="69"/>
  <c r="E87" i="69"/>
  <c r="E88" i="69"/>
  <c r="E89" i="69"/>
  <c r="E90" i="69"/>
  <c r="E91" i="69"/>
  <c r="E92" i="69"/>
  <c r="E93" i="69"/>
  <c r="E94" i="69"/>
  <c r="E95" i="69"/>
  <c r="E96" i="69"/>
  <c r="E97" i="69"/>
  <c r="E98" i="69"/>
  <c r="E99" i="69"/>
  <c r="E100" i="69"/>
  <c r="E101" i="69"/>
  <c r="E102" i="69"/>
  <c r="E103" i="69"/>
  <c r="E104" i="69"/>
  <c r="E105" i="69"/>
  <c r="E106" i="69"/>
  <c r="E107" i="69"/>
  <c r="E108" i="69"/>
  <c r="E109" i="69"/>
  <c r="E110" i="69"/>
  <c r="E111" i="69"/>
  <c r="E112" i="69"/>
  <c r="E113" i="69"/>
  <c r="E114" i="69"/>
  <c r="E115" i="69"/>
  <c r="E116" i="69"/>
  <c r="E117" i="69"/>
  <c r="E118" i="69"/>
  <c r="E119" i="69"/>
  <c r="E120" i="69"/>
  <c r="E121" i="69"/>
  <c r="E122" i="69"/>
  <c r="E123" i="69"/>
  <c r="E124" i="69"/>
  <c r="E125" i="69"/>
  <c r="E126" i="69"/>
  <c r="E127" i="69"/>
  <c r="E128" i="69"/>
  <c r="E129" i="69"/>
  <c r="E130" i="69"/>
  <c r="E131" i="69"/>
  <c r="E132" i="69"/>
  <c r="E133" i="69"/>
  <c r="E134" i="69"/>
  <c r="E135" i="69"/>
  <c r="E6" i="69"/>
  <c r="K50" i="69"/>
  <c r="H108" i="56" l="1"/>
  <c r="J108" i="56"/>
  <c r="O7" i="61" s="1"/>
  <c r="H108" i="74"/>
  <c r="J108" i="74"/>
  <c r="H108" i="76"/>
  <c r="J108" i="76"/>
  <c r="O19" i="61" s="1"/>
  <c r="G29" i="76"/>
  <c r="F5" i="74"/>
  <c r="G28" i="76"/>
  <c r="G22" i="76"/>
  <c r="G21" i="76"/>
  <c r="G20" i="76"/>
  <c r="G19" i="76"/>
  <c r="G9" i="76"/>
  <c r="G18" i="76"/>
  <c r="G8" i="76"/>
  <c r="G17" i="76"/>
  <c r="G16" i="76"/>
  <c r="G38" i="76"/>
  <c r="G7" i="76"/>
  <c r="G30" i="76"/>
  <c r="G37" i="76"/>
  <c r="G27" i="76"/>
  <c r="G26" i="76"/>
  <c r="G25" i="76"/>
  <c r="G6" i="76"/>
  <c r="G24" i="76"/>
  <c r="G36" i="76"/>
  <c r="G10" i="76"/>
  <c r="G23" i="76"/>
  <c r="I6" i="57"/>
  <c r="F6" i="56"/>
  <c r="F10" i="56"/>
  <c r="F9" i="56"/>
  <c r="F8" i="56"/>
  <c r="F16" i="56"/>
  <c r="F36" i="56" s="1"/>
  <c r="F37" i="56" s="1"/>
  <c r="F37" i="74" s="1"/>
  <c r="C27" i="74"/>
  <c r="D27" i="74"/>
  <c r="C27" i="76"/>
  <c r="D27" i="76"/>
  <c r="C47" i="37"/>
  <c r="D47" i="37"/>
  <c r="N47" i="37" s="1"/>
  <c r="D118" i="36"/>
  <c r="G118" i="36"/>
  <c r="H118" i="36"/>
  <c r="I118" i="36"/>
  <c r="J118" i="36"/>
  <c r="C118" i="36"/>
  <c r="K47" i="36"/>
  <c r="K198" i="36" s="1"/>
  <c r="E47" i="36"/>
  <c r="K36" i="36"/>
  <c r="K37" i="36"/>
  <c r="K188" i="36" s="1"/>
  <c r="K38" i="36"/>
  <c r="K189" i="36" s="1"/>
  <c r="K39" i="36"/>
  <c r="K190" i="36" s="1"/>
  <c r="K40" i="36"/>
  <c r="K191" i="36" s="1"/>
  <c r="K41" i="36"/>
  <c r="K192" i="36" s="1"/>
  <c r="K42" i="36"/>
  <c r="K193" i="36" s="1"/>
  <c r="K43" i="36"/>
  <c r="K194" i="36" s="1"/>
  <c r="K44" i="36"/>
  <c r="K195" i="36" s="1"/>
  <c r="K45" i="36"/>
  <c r="K196" i="36" s="1"/>
  <c r="K46" i="36"/>
  <c r="K197" i="36" s="1"/>
  <c r="K48" i="36"/>
  <c r="K199" i="36" s="1"/>
  <c r="K49" i="36"/>
  <c r="K200" i="36" s="1"/>
  <c r="K50" i="36"/>
  <c r="K201" i="36" s="1"/>
  <c r="E27" i="74" l="1"/>
  <c r="K51" i="36"/>
  <c r="K187" i="36"/>
  <c r="N47" i="36"/>
  <c r="N198" i="36" s="1"/>
  <c r="E198" i="36"/>
  <c r="E27" i="76"/>
  <c r="L47" i="36"/>
  <c r="L198" i="36" s="1"/>
  <c r="K118" i="36"/>
  <c r="E118" i="36"/>
  <c r="L118" i="36" s="1"/>
  <c r="F47" i="36"/>
  <c r="E47" i="37"/>
  <c r="F118" i="36" l="1"/>
  <c r="M118" i="36" s="1"/>
  <c r="M47" i="36"/>
  <c r="M198" i="36" s="1"/>
  <c r="F198" i="36"/>
  <c r="N118" i="36"/>
  <c r="O47" i="37"/>
  <c r="P47" i="37" s="1"/>
  <c r="Q47" i="37" s="1"/>
  <c r="R47" i="37" s="1"/>
  <c r="S47" i="37" s="1"/>
  <c r="A20" i="61" l="1"/>
  <c r="G68" i="56"/>
  <c r="G79" i="36"/>
  <c r="H79" i="36"/>
  <c r="I79" i="36"/>
  <c r="J79" i="36"/>
  <c r="I6" i="58"/>
  <c r="G15" i="76"/>
  <c r="G35" i="76" s="1"/>
  <c r="G44" i="76" s="1"/>
  <c r="G68" i="76" s="1"/>
  <c r="G15" i="74"/>
  <c r="G35" i="74" s="1"/>
  <c r="G44" i="74" s="1"/>
  <c r="G68" i="74" s="1"/>
  <c r="C137" i="69" l="1"/>
  <c r="D136" i="69"/>
  <c r="C136" i="69" l="1"/>
  <c r="D137" i="69"/>
  <c r="E126" i="71" l="1"/>
  <c r="E127" i="71"/>
  <c r="E128" i="71"/>
  <c r="E129" i="71"/>
  <c r="E130" i="71"/>
  <c r="E131" i="71"/>
  <c r="E12" i="57" l="1"/>
  <c r="F12" i="57" s="1"/>
  <c r="E13" i="57"/>
  <c r="F13" i="57" s="1"/>
  <c r="E14" i="57"/>
  <c r="F14" i="57" s="1"/>
  <c r="E15" i="57"/>
  <c r="F15" i="57" s="1"/>
  <c r="E16" i="57"/>
  <c r="F16" i="57" s="1"/>
  <c r="E17" i="57"/>
  <c r="F17" i="57" s="1"/>
  <c r="E18" i="57"/>
  <c r="E19" i="57"/>
  <c r="F19" i="57" s="1"/>
  <c r="E20" i="57"/>
  <c r="F20" i="57" s="1"/>
  <c r="E21" i="57"/>
  <c r="F21" i="57" s="1"/>
  <c r="E22" i="57"/>
  <c r="E23" i="57"/>
  <c r="F23" i="57" s="1"/>
  <c r="E24" i="57"/>
  <c r="E25" i="57"/>
  <c r="F25" i="57" s="1"/>
  <c r="E26" i="57"/>
  <c r="E27" i="57"/>
  <c r="E28" i="57"/>
  <c r="F28" i="57" s="1"/>
  <c r="E29" i="57"/>
  <c r="F29" i="57" s="1"/>
  <c r="E30" i="57"/>
  <c r="F30" i="57" s="1"/>
  <c r="E31" i="57"/>
  <c r="F31" i="57" s="1"/>
  <c r="E32" i="57"/>
  <c r="F32" i="57" s="1"/>
  <c r="E33" i="57"/>
  <c r="E34" i="57"/>
  <c r="F34" i="57" s="1"/>
  <c r="E35" i="57"/>
  <c r="F35" i="57" s="1"/>
  <c r="E36" i="57"/>
  <c r="F36" i="57" s="1"/>
  <c r="E37" i="57"/>
  <c r="E38" i="57"/>
  <c r="E39" i="57"/>
  <c r="E40" i="57"/>
  <c r="F40" i="57" s="1"/>
  <c r="E41" i="57"/>
  <c r="F41" i="57" s="1"/>
  <c r="E42" i="57"/>
  <c r="E43" i="57"/>
  <c r="F43" i="57" s="1"/>
  <c r="E44" i="57"/>
  <c r="E45" i="57"/>
  <c r="F45" i="57" s="1"/>
  <c r="E46" i="57"/>
  <c r="F46" i="57" s="1"/>
  <c r="E47" i="57"/>
  <c r="F47" i="57" s="1"/>
  <c r="E48" i="57"/>
  <c r="E49" i="57"/>
  <c r="E50" i="57"/>
  <c r="E51" i="57"/>
  <c r="F51" i="57" s="1"/>
  <c r="E52" i="57"/>
  <c r="E53" i="57"/>
  <c r="E54" i="57"/>
  <c r="E55" i="57"/>
  <c r="F55" i="57" s="1"/>
  <c r="E56" i="57"/>
  <c r="E57" i="57"/>
  <c r="F57" i="57" s="1"/>
  <c r="E58" i="57"/>
  <c r="F58" i="57" s="1"/>
  <c r="E59" i="57"/>
  <c r="E60" i="57"/>
  <c r="F60" i="57" s="1"/>
  <c r="E61" i="57"/>
  <c r="F61" i="57"/>
  <c r="E62" i="57"/>
  <c r="F62" i="57" s="1"/>
  <c r="E63" i="57"/>
  <c r="E64" i="57"/>
  <c r="E65" i="57"/>
  <c r="F65" i="57" s="1"/>
  <c r="E66" i="57"/>
  <c r="E67" i="57"/>
  <c r="F67" i="57" s="1"/>
  <c r="E68" i="57"/>
  <c r="E69" i="57"/>
  <c r="E70" i="57"/>
  <c r="E71" i="57"/>
  <c r="F71" i="57" s="1"/>
  <c r="E72" i="57"/>
  <c r="F72" i="57" s="1"/>
  <c r="E73" i="57"/>
  <c r="F73" i="57" s="1"/>
  <c r="E74" i="57"/>
  <c r="E75" i="57"/>
  <c r="F75" i="57" s="1"/>
  <c r="E76" i="57"/>
  <c r="E77" i="57"/>
  <c r="F77" i="57" s="1"/>
  <c r="E78" i="57"/>
  <c r="F78" i="57" s="1"/>
  <c r="E79" i="57"/>
  <c r="F79" i="57" s="1"/>
  <c r="E80" i="57"/>
  <c r="F80" i="57" s="1"/>
  <c r="E81" i="57"/>
  <c r="E82" i="57"/>
  <c r="F82" i="57" s="1"/>
  <c r="E83" i="57"/>
  <c r="E84" i="57"/>
  <c r="F84" i="57" s="1"/>
  <c r="E85" i="57"/>
  <c r="F85" i="57" s="1"/>
  <c r="E86" i="57"/>
  <c r="F86" i="57" s="1"/>
  <c r="E87" i="57"/>
  <c r="E88" i="57"/>
  <c r="F88" i="57" s="1"/>
  <c r="E89" i="57"/>
  <c r="E90" i="57"/>
  <c r="F90" i="57" s="1"/>
  <c r="E91" i="57"/>
  <c r="E92" i="57"/>
  <c r="F92" i="57" s="1"/>
  <c r="E93" i="57"/>
  <c r="F93" i="57" s="1"/>
  <c r="E94" i="57"/>
  <c r="E95" i="57"/>
  <c r="F95" i="57" s="1"/>
  <c r="E96" i="57"/>
  <c r="F96" i="57" s="1"/>
  <c r="E97" i="57"/>
  <c r="F97" i="57" s="1"/>
  <c r="E98" i="57"/>
  <c r="F98" i="57" s="1"/>
  <c r="E99" i="57"/>
  <c r="E100" i="57"/>
  <c r="F100" i="57" s="1"/>
  <c r="E101" i="57"/>
  <c r="E102" i="57"/>
  <c r="F102" i="57" s="1"/>
  <c r="E103" i="57"/>
  <c r="F103" i="57" s="1"/>
  <c r="E104" i="57"/>
  <c r="F104" i="57" s="1"/>
  <c r="E105" i="57"/>
  <c r="F105" i="57" s="1"/>
  <c r="E106" i="57"/>
  <c r="F106" i="57" s="1"/>
  <c r="E107" i="57"/>
  <c r="E108" i="57"/>
  <c r="F108" i="57" s="1"/>
  <c r="E109" i="57"/>
  <c r="E110" i="57"/>
  <c r="F110" i="57" s="1"/>
  <c r="E111" i="57"/>
  <c r="F111" i="57" s="1"/>
  <c r="E112" i="57"/>
  <c r="F112" i="57" s="1"/>
  <c r="E113" i="57"/>
  <c r="F113" i="57" s="1"/>
  <c r="E114" i="57"/>
  <c r="F114" i="57" s="1"/>
  <c r="E115" i="57"/>
  <c r="F115" i="57"/>
  <c r="E116" i="57"/>
  <c r="F116" i="57" s="1"/>
  <c r="E117" i="57"/>
  <c r="F117" i="57" s="1"/>
  <c r="E118" i="57"/>
  <c r="F118" i="57" s="1"/>
  <c r="E119" i="57"/>
  <c r="F119" i="57" s="1"/>
  <c r="E120" i="57"/>
  <c r="E121" i="57"/>
  <c r="E122" i="57"/>
  <c r="F122" i="57" s="1"/>
  <c r="E123" i="57"/>
  <c r="F123" i="57" s="1"/>
  <c r="E124" i="57"/>
  <c r="E125" i="57"/>
  <c r="E126" i="57"/>
  <c r="F126" i="57" s="1"/>
  <c r="E127" i="57"/>
  <c r="F127" i="57" s="1"/>
  <c r="E128" i="57"/>
  <c r="F128" i="57" s="1"/>
  <c r="E129" i="57"/>
  <c r="E130" i="57"/>
  <c r="F130" i="57" s="1"/>
  <c r="E131" i="57"/>
  <c r="E132" i="57"/>
  <c r="F132" i="57" s="1"/>
  <c r="E133" i="57"/>
  <c r="F133" i="57" s="1"/>
  <c r="E134" i="57"/>
  <c r="E135" i="57"/>
  <c r="F135" i="57" s="1"/>
  <c r="E136" i="57"/>
  <c r="F136" i="57" s="1"/>
  <c r="E137" i="57"/>
  <c r="F137" i="57" s="1"/>
  <c r="E138" i="57"/>
  <c r="E139" i="57"/>
  <c r="F139" i="57" s="1"/>
  <c r="E140" i="57"/>
  <c r="F140" i="57" s="1"/>
  <c r="E141" i="57"/>
  <c r="F141" i="57" s="1"/>
  <c r="E142" i="57"/>
  <c r="E143" i="57"/>
  <c r="F143" i="57"/>
  <c r="E144" i="57"/>
  <c r="E145" i="57"/>
  <c r="F145" i="57" s="1"/>
  <c r="E146" i="57"/>
  <c r="E147" i="57"/>
  <c r="F147" i="57" s="1"/>
  <c r="E148" i="57"/>
  <c r="E149" i="57"/>
  <c r="F149" i="57" s="1"/>
  <c r="E150" i="57"/>
  <c r="E151" i="57"/>
  <c r="F151" i="57" s="1"/>
  <c r="E152" i="57"/>
  <c r="E153" i="57"/>
  <c r="E154" i="57"/>
  <c r="E155" i="57"/>
  <c r="F155" i="57" s="1"/>
  <c r="E156" i="57"/>
  <c r="E157" i="57"/>
  <c r="E158" i="57"/>
  <c r="F158" i="57" s="1"/>
  <c r="E159" i="57"/>
  <c r="F159" i="57" s="1"/>
  <c r="E160" i="57"/>
  <c r="F160" i="57" s="1"/>
  <c r="E161" i="57"/>
  <c r="E162" i="57"/>
  <c r="E163" i="57"/>
  <c r="E164" i="57"/>
  <c r="F164" i="57" s="1"/>
  <c r="E165" i="57"/>
  <c r="E166" i="57"/>
  <c r="F166" i="57" s="1"/>
  <c r="E167" i="57"/>
  <c r="E168" i="57"/>
  <c r="E169" i="57"/>
  <c r="F169" i="57" s="1"/>
  <c r="E170" i="57"/>
  <c r="F170" i="57" s="1"/>
  <c r="E171" i="57"/>
  <c r="F171" i="57" s="1"/>
  <c r="E172" i="57"/>
  <c r="F172" i="57" s="1"/>
  <c r="E173" i="57"/>
  <c r="E174" i="57"/>
  <c r="E175" i="57"/>
  <c r="E176" i="57"/>
  <c r="E177" i="57"/>
  <c r="E178" i="57"/>
  <c r="F178" i="57" s="1"/>
  <c r="E179" i="57"/>
  <c r="F179" i="57" s="1"/>
  <c r="E180" i="57"/>
  <c r="F180" i="57" s="1"/>
  <c r="E181" i="57"/>
  <c r="E182" i="57"/>
  <c r="E183" i="57"/>
  <c r="F183" i="57" s="1"/>
  <c r="E184" i="57"/>
  <c r="F184" i="57" s="1"/>
  <c r="E185" i="57"/>
  <c r="F185" i="57" s="1"/>
  <c r="E186" i="57"/>
  <c r="E187" i="57"/>
  <c r="F187" i="57" s="1"/>
  <c r="E188" i="57"/>
  <c r="E189" i="57"/>
  <c r="F189" i="57" s="1"/>
  <c r="E190" i="57"/>
  <c r="E191" i="57"/>
  <c r="E192" i="57"/>
  <c r="E193" i="57"/>
  <c r="E194" i="57"/>
  <c r="F194" i="57" s="1"/>
  <c r="E195" i="57"/>
  <c r="E196" i="57"/>
  <c r="E197" i="57"/>
  <c r="E198" i="57"/>
  <c r="E199" i="57"/>
  <c r="F199" i="57" s="1"/>
  <c r="E200" i="57"/>
  <c r="F200" i="57" s="1"/>
  <c r="E201" i="57"/>
  <c r="E202" i="57"/>
  <c r="E203" i="57"/>
  <c r="E204" i="57"/>
  <c r="E205" i="57"/>
  <c r="F205" i="57" s="1"/>
  <c r="E206" i="57"/>
  <c r="E207" i="57"/>
  <c r="F207" i="57" s="1"/>
  <c r="E208" i="57"/>
  <c r="F208" i="57" s="1"/>
  <c r="E209" i="57"/>
  <c r="E210" i="57"/>
  <c r="F210" i="57" s="1"/>
  <c r="E211" i="57"/>
  <c r="F211" i="57"/>
  <c r="E212" i="57"/>
  <c r="E213" i="57"/>
  <c r="F213" i="57" s="1"/>
  <c r="E214" i="57"/>
  <c r="E215" i="57"/>
  <c r="F215" i="57"/>
  <c r="E216" i="57"/>
  <c r="E217" i="57"/>
  <c r="F217" i="57" s="1"/>
  <c r="E218" i="57"/>
  <c r="E219" i="57"/>
  <c r="F219" i="57" s="1"/>
  <c r="E220" i="57"/>
  <c r="F220" i="57" s="1"/>
  <c r="E221" i="57"/>
  <c r="E222" i="57"/>
  <c r="F222" i="57" s="1"/>
  <c r="E223" i="57"/>
  <c r="E224" i="57"/>
  <c r="F224" i="57" s="1"/>
  <c r="E225" i="57"/>
  <c r="E226" i="57"/>
  <c r="E227" i="57"/>
  <c r="F227" i="57" s="1"/>
  <c r="E228" i="57"/>
  <c r="F228" i="57" s="1"/>
  <c r="E229" i="57"/>
  <c r="E230" i="57"/>
  <c r="F230" i="57" s="1"/>
  <c r="E231" i="57"/>
  <c r="F231" i="57" s="1"/>
  <c r="E232" i="57"/>
  <c r="F232" i="57" s="1"/>
  <c r="E233" i="57"/>
  <c r="F38" i="57" l="1"/>
  <c r="F148" i="57"/>
  <c r="F49" i="57"/>
  <c r="F27" i="57"/>
  <c r="F125" i="57"/>
  <c r="F206" i="57"/>
  <c r="F163" i="57"/>
  <c r="F33" i="57"/>
  <c r="F221" i="57"/>
  <c r="F101" i="57"/>
  <c r="F22" i="57"/>
  <c r="F144" i="57"/>
  <c r="F191" i="57"/>
  <c r="F87" i="57"/>
  <c r="F196" i="57"/>
  <c r="F52" i="57"/>
  <c r="F212" i="57"/>
  <c r="F120" i="57"/>
  <c r="F91" i="57"/>
  <c r="F63" i="57"/>
  <c r="F204" i="57"/>
  <c r="F192" i="57"/>
  <c r="F156" i="57"/>
  <c r="F66" i="57"/>
  <c r="F161" i="57"/>
  <c r="F223" i="57"/>
  <c r="F190" i="57"/>
  <c r="F142" i="57"/>
  <c r="F81" i="57"/>
  <c r="F70" i="57"/>
  <c r="F39" i="57"/>
  <c r="F176" i="57"/>
  <c r="F152" i="57"/>
  <c r="F44" i="57"/>
  <c r="F174" i="57"/>
  <c r="F198" i="57"/>
  <c r="F83" i="57"/>
  <c r="F218" i="57"/>
  <c r="F202" i="57"/>
  <c r="F182" i="57"/>
  <c r="F124" i="57"/>
  <c r="F175" i="57"/>
  <c r="F56" i="57"/>
  <c r="F107" i="57"/>
  <c r="F64" i="57"/>
  <c r="F59" i="57"/>
  <c r="F24" i="57"/>
  <c r="F131" i="57"/>
  <c r="F68" i="57"/>
  <c r="F48" i="57"/>
  <c r="F37" i="57"/>
  <c r="F168" i="57"/>
  <c r="F76" i="57"/>
  <c r="F99" i="57"/>
  <c r="F216" i="57"/>
  <c r="F195" i="57"/>
  <c r="F18" i="57"/>
  <c r="F203" i="57"/>
  <c r="F167" i="57"/>
  <c r="F188" i="57"/>
  <c r="F214" i="57"/>
  <c r="F154" i="57"/>
  <c r="F54" i="57"/>
  <c r="F26" i="57"/>
  <c r="F229" i="57"/>
  <c r="F201" i="57"/>
  <c r="F193" i="57"/>
  <c r="F177" i="57"/>
  <c r="F153" i="57"/>
  <c r="F121" i="57"/>
  <c r="F89" i="57"/>
  <c r="F53" i="57"/>
  <c r="F226" i="57"/>
  <c r="F146" i="57"/>
  <c r="F134" i="57"/>
  <c r="F50" i="57"/>
  <c r="F42" i="57"/>
  <c r="F233" i="57"/>
  <c r="F225" i="57"/>
  <c r="F209" i="57"/>
  <c r="F197" i="57"/>
  <c r="F181" i="57"/>
  <c r="F173" i="57"/>
  <c r="F165" i="57"/>
  <c r="F157" i="57"/>
  <c r="F129" i="57"/>
  <c r="F109" i="57"/>
  <c r="F69" i="57"/>
  <c r="F186" i="57"/>
  <c r="F162" i="57"/>
  <c r="F150" i="57"/>
  <c r="F138" i="57"/>
  <c r="F94" i="57"/>
  <c r="F74" i="57"/>
  <c r="K9" i="36"/>
  <c r="K185" i="36" s="1"/>
  <c r="F236" i="57" l="1"/>
  <c r="A119" i="76"/>
  <c r="A118" i="76"/>
  <c r="A117" i="76"/>
  <c r="A115" i="76"/>
  <c r="A114" i="76"/>
  <c r="A113" i="76"/>
  <c r="A112" i="76"/>
  <c r="A111" i="76"/>
  <c r="B48" i="76"/>
  <c r="A48" i="76"/>
  <c r="B47" i="76"/>
  <c r="A47" i="76"/>
  <c r="B46" i="76"/>
  <c r="A46" i="76"/>
  <c r="B45" i="76"/>
  <c r="A45" i="76"/>
  <c r="D39" i="76"/>
  <c r="C39" i="76"/>
  <c r="B39" i="76"/>
  <c r="A39" i="76"/>
  <c r="D38" i="76"/>
  <c r="C38" i="76"/>
  <c r="B38" i="76"/>
  <c r="A38" i="76"/>
  <c r="D37" i="76"/>
  <c r="C37" i="76"/>
  <c r="B37" i="76"/>
  <c r="A37" i="76"/>
  <c r="D36" i="76"/>
  <c r="C36" i="76"/>
  <c r="B36" i="76"/>
  <c r="A36" i="76"/>
  <c r="D30" i="76"/>
  <c r="C30" i="76"/>
  <c r="B30" i="76"/>
  <c r="A30" i="76"/>
  <c r="D29" i="76"/>
  <c r="C29" i="76"/>
  <c r="B29" i="76"/>
  <c r="A29" i="76"/>
  <c r="D28" i="76"/>
  <c r="C28" i="76"/>
  <c r="B28" i="76"/>
  <c r="A28" i="76"/>
  <c r="D26" i="76"/>
  <c r="C26" i="76"/>
  <c r="B26" i="76"/>
  <c r="A26" i="76"/>
  <c r="D25" i="76"/>
  <c r="C25" i="76"/>
  <c r="B25" i="76"/>
  <c r="A25" i="76"/>
  <c r="D24" i="76"/>
  <c r="C24" i="76"/>
  <c r="B24" i="76"/>
  <c r="A24" i="76"/>
  <c r="D23" i="76"/>
  <c r="C23" i="76"/>
  <c r="B23" i="76"/>
  <c r="A23" i="76"/>
  <c r="D22" i="76"/>
  <c r="C22" i="76"/>
  <c r="B22" i="76"/>
  <c r="A22" i="76"/>
  <c r="D21" i="76"/>
  <c r="C21" i="76"/>
  <c r="B21" i="76"/>
  <c r="A21" i="76"/>
  <c r="D20" i="76"/>
  <c r="C20" i="76"/>
  <c r="B20" i="76"/>
  <c r="A20" i="76"/>
  <c r="D19" i="76"/>
  <c r="C19" i="76"/>
  <c r="B19" i="76"/>
  <c r="A19" i="76"/>
  <c r="D18" i="76"/>
  <c r="C18" i="76"/>
  <c r="B18" i="76"/>
  <c r="A18" i="76"/>
  <c r="D17" i="76"/>
  <c r="C17" i="76"/>
  <c r="B17" i="76"/>
  <c r="A17" i="76"/>
  <c r="F16" i="76"/>
  <c r="D16" i="76"/>
  <c r="C16" i="76"/>
  <c r="B16" i="76"/>
  <c r="A16" i="76"/>
  <c r="D10" i="76"/>
  <c r="C10" i="76"/>
  <c r="B10" i="76"/>
  <c r="A10" i="76"/>
  <c r="D9" i="76"/>
  <c r="C9" i="76"/>
  <c r="B9" i="76"/>
  <c r="A9" i="76"/>
  <c r="D8" i="76"/>
  <c r="C8" i="76"/>
  <c r="B8" i="76"/>
  <c r="A8" i="76"/>
  <c r="D7" i="76"/>
  <c r="C7" i="76"/>
  <c r="B7" i="76"/>
  <c r="A7" i="76"/>
  <c r="D6" i="76"/>
  <c r="C6" i="76"/>
  <c r="B6" i="76"/>
  <c r="A6" i="76"/>
  <c r="I8" i="76"/>
  <c r="I9" i="76" s="1"/>
  <c r="I10" i="76" s="1"/>
  <c r="D5" i="76"/>
  <c r="C5" i="76"/>
  <c r="B5" i="76"/>
  <c r="A5" i="76"/>
  <c r="A112" i="74"/>
  <c r="A113" i="74"/>
  <c r="A114" i="74"/>
  <c r="A115" i="74"/>
  <c r="A117" i="74"/>
  <c r="A118" i="74"/>
  <c r="A119" i="74"/>
  <c r="A111" i="74"/>
  <c r="C37" i="74"/>
  <c r="D37" i="74"/>
  <c r="C38" i="74"/>
  <c r="D38" i="74"/>
  <c r="C39" i="74"/>
  <c r="D39" i="74"/>
  <c r="D36" i="74"/>
  <c r="C36" i="74"/>
  <c r="F16" i="74"/>
  <c r="C17" i="74"/>
  <c r="D17" i="74"/>
  <c r="C18" i="74"/>
  <c r="D18" i="74"/>
  <c r="C19" i="74"/>
  <c r="D19" i="74"/>
  <c r="C20" i="74"/>
  <c r="D20" i="74"/>
  <c r="C21" i="74"/>
  <c r="D21" i="74"/>
  <c r="C22" i="74"/>
  <c r="D22" i="74"/>
  <c r="C23" i="74"/>
  <c r="D23" i="74"/>
  <c r="C24" i="74"/>
  <c r="D24" i="74"/>
  <c r="C25" i="74"/>
  <c r="D25" i="74"/>
  <c r="C26" i="74"/>
  <c r="D26" i="74"/>
  <c r="C28" i="74"/>
  <c r="D28" i="74"/>
  <c r="C29" i="74"/>
  <c r="D29" i="74"/>
  <c r="C30" i="74"/>
  <c r="D30" i="74"/>
  <c r="D16" i="74"/>
  <c r="C16" i="74"/>
  <c r="C5" i="74"/>
  <c r="D5" i="74"/>
  <c r="C6" i="74"/>
  <c r="D6" i="74"/>
  <c r="C7" i="74"/>
  <c r="D7" i="74"/>
  <c r="C8" i="74"/>
  <c r="D8" i="74"/>
  <c r="C9" i="74"/>
  <c r="D9" i="74"/>
  <c r="C10" i="74"/>
  <c r="D10" i="74"/>
  <c r="B48" i="74"/>
  <c r="A48" i="74"/>
  <c r="B47" i="74"/>
  <c r="A47" i="74"/>
  <c r="B46" i="74"/>
  <c r="A46" i="74"/>
  <c r="B45" i="74"/>
  <c r="A45" i="74"/>
  <c r="B39" i="74"/>
  <c r="A39" i="74"/>
  <c r="B38" i="74"/>
  <c r="A38" i="74"/>
  <c r="B37" i="74"/>
  <c r="A37" i="74"/>
  <c r="B36" i="74"/>
  <c r="A36" i="74"/>
  <c r="B30" i="74"/>
  <c r="A30" i="74"/>
  <c r="B29" i="74"/>
  <c r="A29" i="74"/>
  <c r="B28" i="74"/>
  <c r="A28" i="74"/>
  <c r="B26" i="74"/>
  <c r="A26" i="74"/>
  <c r="B25" i="74"/>
  <c r="A25" i="74"/>
  <c r="B24" i="74"/>
  <c r="A24" i="74"/>
  <c r="B23" i="74"/>
  <c r="A23" i="74"/>
  <c r="B22" i="74"/>
  <c r="A22" i="74"/>
  <c r="B21" i="74"/>
  <c r="A21" i="74"/>
  <c r="B20" i="74"/>
  <c r="A20" i="74"/>
  <c r="B19" i="74"/>
  <c r="A19" i="74"/>
  <c r="B18" i="74"/>
  <c r="A18" i="74"/>
  <c r="B17" i="74"/>
  <c r="A17" i="74"/>
  <c r="B16" i="74"/>
  <c r="A16" i="74"/>
  <c r="B10" i="74"/>
  <c r="A10" i="74"/>
  <c r="B9" i="74"/>
  <c r="A9" i="74"/>
  <c r="B8" i="74"/>
  <c r="A8" i="74"/>
  <c r="B7" i="74"/>
  <c r="A7" i="74"/>
  <c r="B6" i="74"/>
  <c r="A6" i="74"/>
  <c r="I6" i="74"/>
  <c r="I7" i="74" s="1"/>
  <c r="I8" i="74" s="1"/>
  <c r="I9" i="74" s="1"/>
  <c r="I10" i="74" s="1"/>
  <c r="B5" i="74"/>
  <c r="A5" i="74"/>
  <c r="A45" i="56"/>
  <c r="B45" i="56"/>
  <c r="A46" i="56"/>
  <c r="B46" i="56"/>
  <c r="A47" i="56"/>
  <c r="B47" i="56"/>
  <c r="A48" i="56"/>
  <c r="B48" i="56"/>
  <c r="A37" i="56"/>
  <c r="B37" i="56"/>
  <c r="A38" i="56"/>
  <c r="B38" i="56"/>
  <c r="A39" i="56"/>
  <c r="B39" i="56"/>
  <c r="B36" i="56"/>
  <c r="A36" i="56"/>
  <c r="A17" i="56"/>
  <c r="B17" i="56"/>
  <c r="A18" i="56"/>
  <c r="B18" i="56"/>
  <c r="A19" i="56"/>
  <c r="B19" i="56"/>
  <c r="A20" i="56"/>
  <c r="B20" i="56"/>
  <c r="A21" i="56"/>
  <c r="B21" i="56"/>
  <c r="A22" i="56"/>
  <c r="B22" i="56"/>
  <c r="A23" i="56"/>
  <c r="B23" i="56"/>
  <c r="A24" i="56"/>
  <c r="B24" i="56"/>
  <c r="A25" i="56"/>
  <c r="B25" i="56"/>
  <c r="A26" i="56"/>
  <c r="B26" i="56"/>
  <c r="A28" i="56"/>
  <c r="B28" i="56"/>
  <c r="A29" i="56"/>
  <c r="B29" i="56"/>
  <c r="A30" i="56"/>
  <c r="B30" i="56"/>
  <c r="B16" i="56"/>
  <c r="A16" i="56"/>
  <c r="I7" i="56"/>
  <c r="I8" i="56" s="1"/>
  <c r="I9" i="56" s="1"/>
  <c r="I10" i="56" s="1"/>
  <c r="E6" i="56"/>
  <c r="E7" i="56"/>
  <c r="E8" i="56"/>
  <c r="E9" i="56"/>
  <c r="E10" i="56"/>
  <c r="A5" i="56"/>
  <c r="B5" i="56"/>
  <c r="A6" i="56"/>
  <c r="B6" i="56"/>
  <c r="A7" i="56"/>
  <c r="B7" i="56"/>
  <c r="A8" i="56"/>
  <c r="B8" i="56"/>
  <c r="A9" i="56"/>
  <c r="B9" i="56"/>
  <c r="A10" i="56"/>
  <c r="B10" i="56"/>
  <c r="D100" i="74" l="1"/>
  <c r="C105" i="74"/>
  <c r="D106" i="74"/>
  <c r="D105" i="74"/>
  <c r="C98" i="74"/>
  <c r="C100" i="74"/>
  <c r="C92" i="74"/>
  <c r="C87" i="74"/>
  <c r="C94" i="74"/>
  <c r="D95" i="74"/>
  <c r="D90" i="74"/>
  <c r="D94" i="74"/>
  <c r="C97" i="74"/>
  <c r="D92" i="74"/>
  <c r="C102" i="74"/>
  <c r="D87" i="74"/>
  <c r="D102" i="74"/>
  <c r="D86" i="74"/>
  <c r="D97" i="74"/>
  <c r="D89" i="74"/>
  <c r="D88" i="74"/>
  <c r="C93" i="74"/>
  <c r="C106" i="74"/>
  <c r="D104" i="74"/>
  <c r="D93" i="74"/>
  <c r="C85" i="74"/>
  <c r="D82" i="74"/>
  <c r="D83" i="74"/>
  <c r="D98" i="74"/>
  <c r="D85" i="74"/>
  <c r="C86" i="74"/>
  <c r="C104" i="74"/>
  <c r="C91" i="74"/>
  <c r="C84" i="74"/>
  <c r="C88" i="74"/>
  <c r="D91" i="74"/>
  <c r="D84" i="74"/>
  <c r="C101" i="74"/>
  <c r="C103" i="74"/>
  <c r="D96" i="74"/>
  <c r="C95" i="74"/>
  <c r="C83" i="74"/>
  <c r="D101" i="74"/>
  <c r="F82" i="74"/>
  <c r="C90" i="74"/>
  <c r="D103" i="74"/>
  <c r="C89" i="74"/>
  <c r="C82" i="74"/>
  <c r="F104" i="74"/>
  <c r="C99" i="74"/>
  <c r="D99" i="74"/>
  <c r="C96" i="74"/>
  <c r="F88" i="74"/>
  <c r="G87" i="76"/>
  <c r="G86" i="76"/>
  <c r="D92" i="76"/>
  <c r="C87" i="76"/>
  <c r="D86" i="76"/>
  <c r="G99" i="76"/>
  <c r="D94" i="76"/>
  <c r="C92" i="76"/>
  <c r="D93" i="76"/>
  <c r="D90" i="76"/>
  <c r="C91" i="76"/>
  <c r="C104" i="76"/>
  <c r="D84" i="76"/>
  <c r="C101" i="76"/>
  <c r="G98" i="76"/>
  <c r="G106" i="76"/>
  <c r="G97" i="76"/>
  <c r="C84" i="76"/>
  <c r="C96" i="76"/>
  <c r="D83" i="76"/>
  <c r="D87" i="76"/>
  <c r="C86" i="76"/>
  <c r="C94" i="76"/>
  <c r="G92" i="76"/>
  <c r="C93" i="76"/>
  <c r="C90" i="76"/>
  <c r="G89" i="76"/>
  <c r="D99" i="76"/>
  <c r="G94" i="76"/>
  <c r="G90" i="76"/>
  <c r="G85" i="76"/>
  <c r="G100" i="76"/>
  <c r="G95" i="76"/>
  <c r="C83" i="76"/>
  <c r="F88" i="76"/>
  <c r="C85" i="76"/>
  <c r="D98" i="76"/>
  <c r="C100" i="76"/>
  <c r="G102" i="76"/>
  <c r="D106" i="76"/>
  <c r="D97" i="76"/>
  <c r="D96" i="76"/>
  <c r="D88" i="76"/>
  <c r="D95" i="76"/>
  <c r="G82" i="76"/>
  <c r="C103" i="76"/>
  <c r="C99" i="76"/>
  <c r="C97" i="76"/>
  <c r="G96" i="76"/>
  <c r="C88" i="76"/>
  <c r="C89" i="76"/>
  <c r="D85" i="76"/>
  <c r="D89" i="76"/>
  <c r="D103" i="76"/>
  <c r="C98" i="76"/>
  <c r="C106" i="76"/>
  <c r="C105" i="76"/>
  <c r="C82" i="76"/>
  <c r="D100" i="76"/>
  <c r="G88" i="76"/>
  <c r="G103" i="76"/>
  <c r="G105" i="76"/>
  <c r="D91" i="76"/>
  <c r="G104" i="76"/>
  <c r="G101" i="76"/>
  <c r="C102" i="76"/>
  <c r="G91" i="76"/>
  <c r="D82" i="76"/>
  <c r="D101" i="76"/>
  <c r="D102" i="76"/>
  <c r="D104" i="76"/>
  <c r="G84" i="76"/>
  <c r="D105" i="76"/>
  <c r="G83" i="76"/>
  <c r="G93" i="76"/>
  <c r="C95" i="76"/>
  <c r="E95" i="76" s="1"/>
  <c r="D88" i="56"/>
  <c r="D92" i="56"/>
  <c r="C88" i="56"/>
  <c r="C92" i="56"/>
  <c r="D103" i="56"/>
  <c r="D105" i="56"/>
  <c r="F88" i="56"/>
  <c r="D87" i="56"/>
  <c r="C103" i="56"/>
  <c r="C105" i="56"/>
  <c r="D100" i="56"/>
  <c r="C96" i="56"/>
  <c r="D84" i="56"/>
  <c r="F104" i="56"/>
  <c r="C95" i="56"/>
  <c r="F83" i="56"/>
  <c r="C84" i="56"/>
  <c r="D90" i="56"/>
  <c r="C87" i="56"/>
  <c r="F103" i="56"/>
  <c r="C100" i="56"/>
  <c r="C90" i="56"/>
  <c r="D97" i="56"/>
  <c r="F87" i="56"/>
  <c r="D89" i="56"/>
  <c r="D83" i="56"/>
  <c r="D98" i="56"/>
  <c r="C106" i="56"/>
  <c r="D93" i="56"/>
  <c r="C89" i="56"/>
  <c r="C83" i="56"/>
  <c r="C98" i="56"/>
  <c r="C82" i="56"/>
  <c r="F85" i="56"/>
  <c r="D101" i="56"/>
  <c r="D102" i="56"/>
  <c r="C97" i="56"/>
  <c r="D94" i="56"/>
  <c r="C93" i="56"/>
  <c r="C85" i="56"/>
  <c r="D91" i="56"/>
  <c r="D85" i="56"/>
  <c r="C101" i="56"/>
  <c r="E101" i="56" s="1"/>
  <c r="C102" i="56"/>
  <c r="E102" i="56" s="1"/>
  <c r="C91" i="56"/>
  <c r="D104" i="56"/>
  <c r="D86" i="56"/>
  <c r="D96" i="56"/>
  <c r="C86" i="56"/>
  <c r="C104" i="56"/>
  <c r="D82" i="56"/>
  <c r="D106" i="56"/>
  <c r="D99" i="56"/>
  <c r="C94" i="56"/>
  <c r="F86" i="56"/>
  <c r="C99" i="56"/>
  <c r="F82" i="56"/>
  <c r="F84" i="56"/>
  <c r="D95" i="56"/>
  <c r="E24" i="76"/>
  <c r="C11" i="74"/>
  <c r="D11" i="74"/>
  <c r="C31" i="74"/>
  <c r="D31" i="74"/>
  <c r="E9" i="76"/>
  <c r="E28" i="76"/>
  <c r="E9" i="74"/>
  <c r="E5" i="74"/>
  <c r="E8" i="76"/>
  <c r="E20" i="76"/>
  <c r="E23" i="76"/>
  <c r="D60" i="76"/>
  <c r="C60" i="76"/>
  <c r="G60" i="76"/>
  <c r="C60" i="56"/>
  <c r="D60" i="56"/>
  <c r="C60" i="74"/>
  <c r="D60" i="74"/>
  <c r="E38" i="76"/>
  <c r="E6" i="74"/>
  <c r="E10" i="74"/>
  <c r="C40" i="74"/>
  <c r="E7" i="76"/>
  <c r="E19" i="76"/>
  <c r="E18" i="74"/>
  <c r="E37" i="74"/>
  <c r="E29" i="76"/>
  <c r="E21" i="74"/>
  <c r="E8" i="74"/>
  <c r="E16" i="74"/>
  <c r="E26" i="74"/>
  <c r="E22" i="74"/>
  <c r="E18" i="76"/>
  <c r="E21" i="76"/>
  <c r="C45" i="76"/>
  <c r="E29" i="74"/>
  <c r="E24" i="74"/>
  <c r="E38" i="74"/>
  <c r="E30" i="74"/>
  <c r="E23" i="74"/>
  <c r="E39" i="76"/>
  <c r="D40" i="74"/>
  <c r="E36" i="76"/>
  <c r="D40" i="76"/>
  <c r="E36" i="74"/>
  <c r="E26" i="76"/>
  <c r="E25" i="74"/>
  <c r="E22" i="76"/>
  <c r="E20" i="74"/>
  <c r="E17" i="76"/>
  <c r="E17" i="74"/>
  <c r="E5" i="76"/>
  <c r="E10" i="76"/>
  <c r="E6" i="76"/>
  <c r="E28" i="74"/>
  <c r="E25" i="76"/>
  <c r="D48" i="56"/>
  <c r="C46" i="74"/>
  <c r="D47" i="56"/>
  <c r="D46" i="56"/>
  <c r="D45" i="56"/>
  <c r="C48" i="56"/>
  <c r="C47" i="56"/>
  <c r="C46" i="56"/>
  <c r="C45" i="56"/>
  <c r="D31" i="76"/>
  <c r="C31" i="76"/>
  <c r="C11" i="76"/>
  <c r="G45" i="76"/>
  <c r="D48" i="76"/>
  <c r="D11" i="76"/>
  <c r="E30" i="76"/>
  <c r="E19" i="74"/>
  <c r="D48" i="74"/>
  <c r="D47" i="74"/>
  <c r="E39" i="74"/>
  <c r="G47" i="76"/>
  <c r="G48" i="76"/>
  <c r="C40" i="76"/>
  <c r="E37" i="76"/>
  <c r="D46" i="76"/>
  <c r="C47" i="76"/>
  <c r="D45" i="76"/>
  <c r="C46" i="76"/>
  <c r="E16" i="76"/>
  <c r="D47" i="76"/>
  <c r="C48" i="76"/>
  <c r="E7" i="74"/>
  <c r="C45" i="74"/>
  <c r="D46" i="74"/>
  <c r="C47" i="74"/>
  <c r="D45" i="74"/>
  <c r="C48" i="74"/>
  <c r="A103" i="37"/>
  <c r="B103" i="37"/>
  <c r="A104" i="37"/>
  <c r="B104" i="37"/>
  <c r="A105" i="37"/>
  <c r="B105" i="37"/>
  <c r="A106" i="37"/>
  <c r="B106" i="37"/>
  <c r="A93" i="37"/>
  <c r="A76" i="37"/>
  <c r="B76" i="37"/>
  <c r="C76" i="37"/>
  <c r="D76" i="37"/>
  <c r="A77" i="37"/>
  <c r="B77" i="37"/>
  <c r="C77" i="37"/>
  <c r="D77" i="37"/>
  <c r="A78" i="37"/>
  <c r="B78" i="37"/>
  <c r="C78" i="37"/>
  <c r="D78" i="37"/>
  <c r="B75" i="37"/>
  <c r="A75" i="37"/>
  <c r="K36" i="37"/>
  <c r="N35" i="37"/>
  <c r="A37" i="37"/>
  <c r="B37" i="37"/>
  <c r="A38" i="37"/>
  <c r="B38" i="37"/>
  <c r="A39" i="37"/>
  <c r="B39" i="37"/>
  <c r="A40" i="37"/>
  <c r="B40" i="37"/>
  <c r="A41" i="37"/>
  <c r="B41" i="37"/>
  <c r="A42" i="37"/>
  <c r="B42" i="37"/>
  <c r="A43" i="37"/>
  <c r="B43" i="37"/>
  <c r="A44" i="37"/>
  <c r="B44" i="37"/>
  <c r="A45" i="37"/>
  <c r="B45" i="37"/>
  <c r="A46" i="37"/>
  <c r="B46" i="37"/>
  <c r="A48" i="37"/>
  <c r="B48" i="37"/>
  <c r="A49" i="37"/>
  <c r="B49" i="37"/>
  <c r="A50" i="37"/>
  <c r="B50" i="37"/>
  <c r="B36" i="37"/>
  <c r="K6" i="37"/>
  <c r="K7" i="37"/>
  <c r="K8" i="37"/>
  <c r="K9" i="37"/>
  <c r="K10" i="37"/>
  <c r="K11" i="37"/>
  <c r="C6" i="37"/>
  <c r="D6" i="37"/>
  <c r="N6" i="37" s="1"/>
  <c r="C7" i="37"/>
  <c r="D7" i="37"/>
  <c r="N7" i="37" s="1"/>
  <c r="C8" i="37"/>
  <c r="D8" i="37"/>
  <c r="N8" i="37" s="1"/>
  <c r="C9" i="37"/>
  <c r="D9" i="37"/>
  <c r="N9" i="37" s="1"/>
  <c r="C10" i="37"/>
  <c r="D10" i="37"/>
  <c r="N10" i="37" s="1"/>
  <c r="C11" i="37"/>
  <c r="D11" i="37"/>
  <c r="N11" i="37" s="1"/>
  <c r="A6" i="37"/>
  <c r="B6" i="37"/>
  <c r="A7" i="37"/>
  <c r="B7" i="37"/>
  <c r="A8" i="37"/>
  <c r="B8" i="37"/>
  <c r="A9" i="37"/>
  <c r="B9" i="37"/>
  <c r="A10" i="37"/>
  <c r="B10" i="37"/>
  <c r="A11" i="37"/>
  <c r="B11" i="37"/>
  <c r="G103" i="36"/>
  <c r="H103" i="36"/>
  <c r="I103" i="36"/>
  <c r="J103" i="36"/>
  <c r="G104" i="36"/>
  <c r="H104" i="36"/>
  <c r="I104" i="36"/>
  <c r="J104" i="36"/>
  <c r="G105" i="36"/>
  <c r="H105" i="36"/>
  <c r="I105" i="36"/>
  <c r="J105" i="36"/>
  <c r="G106" i="36"/>
  <c r="H106" i="36"/>
  <c r="I106" i="36"/>
  <c r="J106" i="36"/>
  <c r="C103" i="36"/>
  <c r="D103" i="36"/>
  <c r="C104" i="36"/>
  <c r="D104" i="36"/>
  <c r="C105" i="36"/>
  <c r="D105" i="36"/>
  <c r="C106" i="36"/>
  <c r="D106" i="36"/>
  <c r="A152" i="36"/>
  <c r="B152" i="36"/>
  <c r="I152" i="36" s="1"/>
  <c r="A153" i="36"/>
  <c r="A152" i="37" s="1"/>
  <c r="B153" i="36"/>
  <c r="H153" i="36" s="1"/>
  <c r="A154" i="36"/>
  <c r="A153" i="37" s="1"/>
  <c r="B154" i="36"/>
  <c r="B151" i="36"/>
  <c r="B150" i="37" s="1"/>
  <c r="A151" i="36"/>
  <c r="A150" i="37" s="1"/>
  <c r="B147" i="36"/>
  <c r="B148" i="36"/>
  <c r="B147" i="37" s="1"/>
  <c r="B149" i="36"/>
  <c r="B148" i="37" s="1"/>
  <c r="B150" i="36"/>
  <c r="B149" i="37" s="1"/>
  <c r="A150" i="36"/>
  <c r="A149" i="36"/>
  <c r="A148" i="37" s="1"/>
  <c r="A148" i="36"/>
  <c r="A147" i="36"/>
  <c r="B107" i="36"/>
  <c r="B107" i="37" s="1"/>
  <c r="B108" i="36"/>
  <c r="G108" i="36" s="1"/>
  <c r="B109" i="36"/>
  <c r="B109" i="37" s="1"/>
  <c r="B110" i="36"/>
  <c r="B110" i="37" s="1"/>
  <c r="B111" i="36"/>
  <c r="G111" i="36" s="1"/>
  <c r="B112" i="36"/>
  <c r="B112" i="37" s="1"/>
  <c r="B113" i="36"/>
  <c r="B114" i="36"/>
  <c r="B115" i="36"/>
  <c r="B115" i="37" s="1"/>
  <c r="B116" i="36"/>
  <c r="B116" i="37" s="1"/>
  <c r="B117" i="36"/>
  <c r="B119" i="36"/>
  <c r="G119" i="36" s="1"/>
  <c r="B120" i="36"/>
  <c r="G120" i="36" s="1"/>
  <c r="B121" i="36"/>
  <c r="B121" i="37" s="1"/>
  <c r="E5" i="36"/>
  <c r="E6" i="36"/>
  <c r="E182" i="36" s="1"/>
  <c r="E7" i="36"/>
  <c r="E183" i="36" s="1"/>
  <c r="E8" i="36"/>
  <c r="E184" i="36" s="1"/>
  <c r="E9" i="36"/>
  <c r="E185" i="36" s="1"/>
  <c r="E10" i="36"/>
  <c r="E186" i="36" s="1"/>
  <c r="E106" i="74" l="1"/>
  <c r="E91" i="56"/>
  <c r="E84" i="76"/>
  <c r="E98" i="76"/>
  <c r="E100" i="56"/>
  <c r="E86" i="76"/>
  <c r="E93" i="56"/>
  <c r="E82" i="74"/>
  <c r="E90" i="74"/>
  <c r="E85" i="56"/>
  <c r="E83" i="76"/>
  <c r="E97" i="56"/>
  <c r="E100" i="74"/>
  <c r="E104" i="76"/>
  <c r="E96" i="74"/>
  <c r="E104" i="56"/>
  <c r="E96" i="76"/>
  <c r="E99" i="76"/>
  <c r="E102" i="76"/>
  <c r="E99" i="56"/>
  <c r="E86" i="56"/>
  <c r="E88" i="74"/>
  <c r="E95" i="56"/>
  <c r="E105" i="76"/>
  <c r="E98" i="74"/>
  <c r="E103" i="56"/>
  <c r="E103" i="76"/>
  <c r="E93" i="74"/>
  <c r="E83" i="56"/>
  <c r="E100" i="76"/>
  <c r="E94" i="76"/>
  <c r="E97" i="74"/>
  <c r="E99" i="74"/>
  <c r="E92" i="76"/>
  <c r="E94" i="56"/>
  <c r="E89" i="56"/>
  <c r="E96" i="56"/>
  <c r="E95" i="74"/>
  <c r="E83" i="74"/>
  <c r="D182" i="37"/>
  <c r="D184" i="37"/>
  <c r="C184" i="37"/>
  <c r="C181" i="37"/>
  <c r="K183" i="37"/>
  <c r="K181" i="37"/>
  <c r="D201" i="37"/>
  <c r="C202" i="37"/>
  <c r="E196" i="37"/>
  <c r="D181" i="37"/>
  <c r="K185" i="37"/>
  <c r="D203" i="37"/>
  <c r="D202" i="37"/>
  <c r="C203" i="37"/>
  <c r="D180" i="37"/>
  <c r="K184" i="37"/>
  <c r="K180" i="37"/>
  <c r="C183" i="37"/>
  <c r="C182" i="37"/>
  <c r="C196" i="37"/>
  <c r="D183" i="37"/>
  <c r="K182" i="37"/>
  <c r="C180" i="37"/>
  <c r="C201" i="37"/>
  <c r="D196" i="37"/>
  <c r="E84" i="56"/>
  <c r="E92" i="56"/>
  <c r="E97" i="76"/>
  <c r="E88" i="76"/>
  <c r="H88" i="76" s="1"/>
  <c r="E85" i="76"/>
  <c r="E90" i="76"/>
  <c r="E84" i="74"/>
  <c r="E86" i="74"/>
  <c r="E94" i="74"/>
  <c r="E87" i="74"/>
  <c r="E87" i="56"/>
  <c r="E106" i="76"/>
  <c r="E90" i="56"/>
  <c r="E105" i="56"/>
  <c r="E88" i="56"/>
  <c r="E93" i="76"/>
  <c r="E91" i="76"/>
  <c r="E87" i="76"/>
  <c r="E89" i="74"/>
  <c r="E103" i="74"/>
  <c r="E91" i="74"/>
  <c r="E85" i="74"/>
  <c r="E102" i="74"/>
  <c r="E105" i="74"/>
  <c r="E98" i="56"/>
  <c r="E89" i="76"/>
  <c r="E101" i="76"/>
  <c r="E181" i="36"/>
  <c r="L5" i="36"/>
  <c r="L181" i="36" s="1"/>
  <c r="D107" i="56"/>
  <c r="C107" i="56"/>
  <c r="E82" i="56"/>
  <c r="E106" i="56"/>
  <c r="E82" i="76"/>
  <c r="E101" i="74"/>
  <c r="E104" i="74"/>
  <c r="E92" i="74"/>
  <c r="K179" i="37"/>
  <c r="C179" i="37"/>
  <c r="D179" i="37"/>
  <c r="K75" i="37"/>
  <c r="K150" i="37" s="1"/>
  <c r="E11" i="74"/>
  <c r="E31" i="74"/>
  <c r="E60" i="74"/>
  <c r="E60" i="76"/>
  <c r="N74" i="37"/>
  <c r="E60" i="56"/>
  <c r="D112" i="36"/>
  <c r="B111" i="37"/>
  <c r="D118" i="37"/>
  <c r="E118" i="37"/>
  <c r="C118" i="37"/>
  <c r="J152" i="36"/>
  <c r="G151" i="36"/>
  <c r="I108" i="36"/>
  <c r="H108" i="36"/>
  <c r="E46" i="74"/>
  <c r="G153" i="36"/>
  <c r="A72" i="74"/>
  <c r="A72" i="76"/>
  <c r="A72" i="56"/>
  <c r="C120" i="36"/>
  <c r="B62" i="76"/>
  <c r="G62" i="76" s="1"/>
  <c r="B62" i="56"/>
  <c r="B62" i="74"/>
  <c r="J108" i="36"/>
  <c r="B50" i="76"/>
  <c r="G50" i="76" s="1"/>
  <c r="B50" i="56"/>
  <c r="B50" i="74"/>
  <c r="G154" i="36"/>
  <c r="B76" i="56"/>
  <c r="B76" i="74"/>
  <c r="B76" i="76"/>
  <c r="B119" i="37"/>
  <c r="B153" i="37"/>
  <c r="D153" i="37" s="1"/>
  <c r="B49" i="56"/>
  <c r="B49" i="76"/>
  <c r="B49" i="74"/>
  <c r="H117" i="36"/>
  <c r="B59" i="74"/>
  <c r="B59" i="76"/>
  <c r="G59" i="76" s="1"/>
  <c r="B59" i="56"/>
  <c r="A69" i="56"/>
  <c r="A69" i="76"/>
  <c r="A69" i="74"/>
  <c r="B75" i="74"/>
  <c r="B75" i="56"/>
  <c r="B75" i="76"/>
  <c r="B117" i="37"/>
  <c r="B152" i="37"/>
  <c r="D152" i="37" s="1"/>
  <c r="A70" i="74"/>
  <c r="A70" i="56"/>
  <c r="A70" i="76"/>
  <c r="H152" i="36"/>
  <c r="B74" i="74"/>
  <c r="B74" i="56"/>
  <c r="B74" i="76"/>
  <c r="B151" i="37"/>
  <c r="C151" i="37" s="1"/>
  <c r="A74" i="56"/>
  <c r="A74" i="76"/>
  <c r="A74" i="74"/>
  <c r="J117" i="36"/>
  <c r="A151" i="37"/>
  <c r="A71" i="76"/>
  <c r="A71" i="56"/>
  <c r="A71" i="74"/>
  <c r="A75" i="56"/>
  <c r="A75" i="76"/>
  <c r="A75" i="74"/>
  <c r="H119" i="36"/>
  <c r="A147" i="37"/>
  <c r="J115" i="36"/>
  <c r="B57" i="74"/>
  <c r="B57" i="76"/>
  <c r="B57" i="56"/>
  <c r="D114" i="36"/>
  <c r="B56" i="76"/>
  <c r="G56" i="76" s="1"/>
  <c r="B56" i="74"/>
  <c r="B56" i="56"/>
  <c r="B55" i="76"/>
  <c r="B55" i="56"/>
  <c r="B55" i="74"/>
  <c r="I112" i="36"/>
  <c r="B54" i="56"/>
  <c r="B54" i="74"/>
  <c r="B54" i="76"/>
  <c r="G54" i="76" s="1"/>
  <c r="J149" i="36"/>
  <c r="B71" i="74"/>
  <c r="B71" i="76"/>
  <c r="G71" i="76" s="1"/>
  <c r="B71" i="56"/>
  <c r="I149" i="36"/>
  <c r="H115" i="36"/>
  <c r="G150" i="36"/>
  <c r="I115" i="36"/>
  <c r="G148" i="36"/>
  <c r="B70" i="74"/>
  <c r="B70" i="56"/>
  <c r="B70" i="76"/>
  <c r="D151" i="36"/>
  <c r="G115" i="36"/>
  <c r="B114" i="37"/>
  <c r="G152" i="36"/>
  <c r="C110" i="36"/>
  <c r="B52" i="74"/>
  <c r="B52" i="76"/>
  <c r="G52" i="76" s="1"/>
  <c r="B52" i="56"/>
  <c r="G149" i="36"/>
  <c r="C119" i="36"/>
  <c r="B61" i="56"/>
  <c r="B61" i="76"/>
  <c r="B61" i="74"/>
  <c r="A76" i="74"/>
  <c r="A76" i="76"/>
  <c r="A76" i="56"/>
  <c r="G116" i="36"/>
  <c r="B58" i="56"/>
  <c r="B58" i="74"/>
  <c r="B58" i="76"/>
  <c r="C111" i="36"/>
  <c r="B53" i="56"/>
  <c r="B53" i="76"/>
  <c r="B53" i="74"/>
  <c r="H149" i="36"/>
  <c r="B69" i="74"/>
  <c r="B69" i="76"/>
  <c r="B69" i="56"/>
  <c r="D150" i="36"/>
  <c r="A73" i="76"/>
  <c r="A73" i="56"/>
  <c r="A73" i="74"/>
  <c r="D149" i="36"/>
  <c r="H148" i="36"/>
  <c r="H110" i="36"/>
  <c r="B120" i="37"/>
  <c r="B113" i="37"/>
  <c r="B108" i="37"/>
  <c r="A146" i="37"/>
  <c r="C150" i="36"/>
  <c r="B72" i="76"/>
  <c r="B72" i="74"/>
  <c r="B72" i="56"/>
  <c r="I121" i="36"/>
  <c r="B63" i="74"/>
  <c r="B63" i="56"/>
  <c r="B63" i="76"/>
  <c r="G63" i="76" s="1"/>
  <c r="C109" i="36"/>
  <c r="B51" i="76"/>
  <c r="G51" i="76" s="1"/>
  <c r="B51" i="74"/>
  <c r="B51" i="56"/>
  <c r="H151" i="36"/>
  <c r="B73" i="56"/>
  <c r="F73" i="56" s="1"/>
  <c r="B73" i="74"/>
  <c r="B73" i="76"/>
  <c r="D148" i="36"/>
  <c r="G110" i="36"/>
  <c r="B146" i="37"/>
  <c r="C146" i="37" s="1"/>
  <c r="A149" i="37"/>
  <c r="E45" i="76"/>
  <c r="E40" i="74"/>
  <c r="E31" i="76"/>
  <c r="E47" i="56"/>
  <c r="E48" i="74"/>
  <c r="E46" i="56"/>
  <c r="G46" i="76"/>
  <c r="K147" i="37"/>
  <c r="D104" i="37"/>
  <c r="E47" i="74"/>
  <c r="D105" i="37"/>
  <c r="E48" i="56"/>
  <c r="E45" i="56"/>
  <c r="K105" i="36"/>
  <c r="E106" i="36"/>
  <c r="N106" i="36" s="1"/>
  <c r="E104" i="36"/>
  <c r="N104" i="36" s="1"/>
  <c r="E48" i="76"/>
  <c r="E46" i="76"/>
  <c r="E47" i="76"/>
  <c r="E11" i="76"/>
  <c r="H16" i="76"/>
  <c r="E40" i="76"/>
  <c r="E45" i="74"/>
  <c r="C104" i="37"/>
  <c r="K104" i="37"/>
  <c r="C106" i="37"/>
  <c r="C105" i="37"/>
  <c r="K107" i="37"/>
  <c r="K149" i="37"/>
  <c r="D103" i="37"/>
  <c r="K148" i="37"/>
  <c r="K106" i="37"/>
  <c r="K105" i="37"/>
  <c r="K103" i="37"/>
  <c r="D148" i="37"/>
  <c r="C103" i="37"/>
  <c r="D106" i="37"/>
  <c r="D147" i="37"/>
  <c r="D149" i="37"/>
  <c r="C147" i="37"/>
  <c r="C149" i="37"/>
  <c r="C148" i="37"/>
  <c r="D121" i="36"/>
  <c r="C112" i="36"/>
  <c r="C154" i="36"/>
  <c r="C121" i="36"/>
  <c r="D111" i="36"/>
  <c r="E105" i="36"/>
  <c r="N105" i="36" s="1"/>
  <c r="K103" i="36"/>
  <c r="C151" i="36"/>
  <c r="D120" i="36"/>
  <c r="H121" i="36"/>
  <c r="H112" i="36"/>
  <c r="J154" i="36"/>
  <c r="D119" i="36"/>
  <c r="G121" i="36"/>
  <c r="I117" i="36"/>
  <c r="G112" i="36"/>
  <c r="C149" i="36"/>
  <c r="I154" i="36"/>
  <c r="J151" i="36"/>
  <c r="J120" i="36"/>
  <c r="G117" i="36"/>
  <c r="J111" i="36"/>
  <c r="C148" i="36"/>
  <c r="H154" i="36"/>
  <c r="I151" i="36"/>
  <c r="D117" i="36"/>
  <c r="D109" i="36"/>
  <c r="E103" i="36"/>
  <c r="L103" i="36" s="1"/>
  <c r="I120" i="36"/>
  <c r="I111" i="36"/>
  <c r="G109" i="36"/>
  <c r="D154" i="36"/>
  <c r="H120" i="36"/>
  <c r="H111" i="36"/>
  <c r="K106" i="36"/>
  <c r="J113" i="36"/>
  <c r="C113" i="36"/>
  <c r="D113" i="36"/>
  <c r="G113" i="36"/>
  <c r="H113" i="36"/>
  <c r="I113" i="36"/>
  <c r="I114" i="36"/>
  <c r="J114" i="36"/>
  <c r="G114" i="36"/>
  <c r="H114" i="36"/>
  <c r="C114" i="36"/>
  <c r="I107" i="36"/>
  <c r="J107" i="36"/>
  <c r="G107" i="36"/>
  <c r="C107" i="36"/>
  <c r="H107" i="36"/>
  <c r="D107" i="36"/>
  <c r="J147" i="36"/>
  <c r="G147" i="36"/>
  <c r="C147" i="36"/>
  <c r="H147" i="36"/>
  <c r="I147" i="36"/>
  <c r="D147" i="36"/>
  <c r="I119" i="36"/>
  <c r="J119" i="36"/>
  <c r="I110" i="36"/>
  <c r="J110" i="36"/>
  <c r="I150" i="36"/>
  <c r="J150" i="36"/>
  <c r="I153" i="36"/>
  <c r="J153" i="36"/>
  <c r="D153" i="36"/>
  <c r="C153" i="36"/>
  <c r="H150" i="36"/>
  <c r="C117" i="36"/>
  <c r="K104" i="36"/>
  <c r="I116" i="36"/>
  <c r="J116" i="36"/>
  <c r="I109" i="36"/>
  <c r="J109" i="36"/>
  <c r="D116" i="36"/>
  <c r="C115" i="36"/>
  <c r="D115" i="36"/>
  <c r="C108" i="36"/>
  <c r="D108" i="36"/>
  <c r="I148" i="36"/>
  <c r="J148" i="36"/>
  <c r="D152" i="36"/>
  <c r="C152" i="36"/>
  <c r="C116" i="36"/>
  <c r="D110" i="36"/>
  <c r="H116" i="36"/>
  <c r="H109" i="36"/>
  <c r="J121" i="36"/>
  <c r="J112" i="36"/>
  <c r="K5" i="36"/>
  <c r="K181" i="36" s="1"/>
  <c r="N5" i="36"/>
  <c r="K6" i="36"/>
  <c r="K182" i="36" s="1"/>
  <c r="L6" i="36"/>
  <c r="L182" i="36" s="1"/>
  <c r="N6" i="36"/>
  <c r="N182" i="36" s="1"/>
  <c r="K7" i="36"/>
  <c r="L7" i="36"/>
  <c r="L183" i="36" s="1"/>
  <c r="N7" i="36"/>
  <c r="N183" i="36" s="1"/>
  <c r="K8" i="36"/>
  <c r="K184" i="36" s="1"/>
  <c r="L8" i="36"/>
  <c r="L184" i="36" s="1"/>
  <c r="N8" i="36"/>
  <c r="N184" i="36" s="1"/>
  <c r="L9" i="36"/>
  <c r="L185" i="36" s="1"/>
  <c r="N9" i="36"/>
  <c r="N185" i="36" s="1"/>
  <c r="K10" i="36"/>
  <c r="L10" i="36"/>
  <c r="L186" i="36" s="1"/>
  <c r="N10" i="36"/>
  <c r="N186" i="36" s="1"/>
  <c r="K200" i="37" l="1"/>
  <c r="E110" i="36"/>
  <c r="N181" i="36"/>
  <c r="N11" i="36"/>
  <c r="C152" i="37"/>
  <c r="E112" i="36"/>
  <c r="L112" i="36" s="1"/>
  <c r="F10" i="36"/>
  <c r="F186" i="36" s="1"/>
  <c r="K186" i="36"/>
  <c r="F7" i="36"/>
  <c r="F183" i="36" s="1"/>
  <c r="K183" i="36"/>
  <c r="J16" i="76"/>
  <c r="K146" i="37"/>
  <c r="D146" i="37"/>
  <c r="K152" i="36"/>
  <c r="E114" i="36"/>
  <c r="N114" i="36" s="1"/>
  <c r="E150" i="36"/>
  <c r="N150" i="36" s="1"/>
  <c r="E109" i="36"/>
  <c r="K108" i="36"/>
  <c r="E149" i="36"/>
  <c r="N149" i="36" s="1"/>
  <c r="F104" i="36"/>
  <c r="M104" i="36" s="1"/>
  <c r="E151" i="36"/>
  <c r="L151" i="36" s="1"/>
  <c r="L104" i="36"/>
  <c r="K149" i="36"/>
  <c r="F149" i="36" s="1"/>
  <c r="M149" i="36" s="1"/>
  <c r="E119" i="36"/>
  <c r="N119" i="36" s="1"/>
  <c r="D151" i="37"/>
  <c r="C153" i="37"/>
  <c r="E120" i="36"/>
  <c r="N120" i="36" s="1"/>
  <c r="K115" i="36"/>
  <c r="D73" i="74"/>
  <c r="C73" i="74"/>
  <c r="C72" i="74"/>
  <c r="D72" i="74"/>
  <c r="D53" i="76"/>
  <c r="C53" i="76"/>
  <c r="D61" i="56"/>
  <c r="C61" i="56"/>
  <c r="C55" i="74"/>
  <c r="D55" i="74"/>
  <c r="C49" i="74"/>
  <c r="D49" i="74"/>
  <c r="F49" i="74"/>
  <c r="D50" i="56"/>
  <c r="C50" i="56"/>
  <c r="C61" i="74"/>
  <c r="D61" i="74"/>
  <c r="C73" i="76"/>
  <c r="D73" i="76"/>
  <c r="C50" i="74"/>
  <c r="D50" i="74"/>
  <c r="E111" i="36"/>
  <c r="N111" i="36" s="1"/>
  <c r="C73" i="56"/>
  <c r="D73" i="56"/>
  <c r="D72" i="76"/>
  <c r="G72" i="76"/>
  <c r="C72" i="76"/>
  <c r="C53" i="56"/>
  <c r="D53" i="56"/>
  <c r="G70" i="76"/>
  <c r="D70" i="76"/>
  <c r="C70" i="76"/>
  <c r="D55" i="56"/>
  <c r="C55" i="56"/>
  <c r="F49" i="76"/>
  <c r="D49" i="76"/>
  <c r="C49" i="76"/>
  <c r="C50" i="76"/>
  <c r="D50" i="76"/>
  <c r="D70" i="56"/>
  <c r="C70" i="56"/>
  <c r="C49" i="56"/>
  <c r="F49" i="56"/>
  <c r="D49" i="56"/>
  <c r="D51" i="56"/>
  <c r="C51" i="56"/>
  <c r="G73" i="76"/>
  <c r="G58" i="76"/>
  <c r="D58" i="76"/>
  <c r="C58" i="76"/>
  <c r="C70" i="74"/>
  <c r="D70" i="74"/>
  <c r="C56" i="56"/>
  <c r="D56" i="56"/>
  <c r="C75" i="56"/>
  <c r="D75" i="56"/>
  <c r="D62" i="74"/>
  <c r="C62" i="74"/>
  <c r="D72" i="56"/>
  <c r="C72" i="56"/>
  <c r="C51" i="74"/>
  <c r="D51" i="74"/>
  <c r="C58" i="74"/>
  <c r="D58" i="74"/>
  <c r="D52" i="56"/>
  <c r="C52" i="56"/>
  <c r="D71" i="56"/>
  <c r="C71" i="56"/>
  <c r="C56" i="74"/>
  <c r="D56" i="74"/>
  <c r="D75" i="74"/>
  <c r="C75" i="74"/>
  <c r="G49" i="76"/>
  <c r="C62" i="56"/>
  <c r="D62" i="56"/>
  <c r="C59" i="74"/>
  <c r="D59" i="74"/>
  <c r="D61" i="76"/>
  <c r="G61" i="76"/>
  <c r="C61" i="76"/>
  <c r="C55" i="76"/>
  <c r="D55" i="76"/>
  <c r="C51" i="76"/>
  <c r="D51" i="76"/>
  <c r="C58" i="56"/>
  <c r="D58" i="56"/>
  <c r="C52" i="76"/>
  <c r="D52" i="76"/>
  <c r="D71" i="76"/>
  <c r="C71" i="76"/>
  <c r="C56" i="76"/>
  <c r="D56" i="76"/>
  <c r="C74" i="76"/>
  <c r="D74" i="76"/>
  <c r="C62" i="76"/>
  <c r="D62" i="76"/>
  <c r="E148" i="36"/>
  <c r="L148" i="36" s="1"/>
  <c r="C52" i="74"/>
  <c r="D52" i="74"/>
  <c r="D71" i="74"/>
  <c r="C71" i="74"/>
  <c r="C74" i="56"/>
  <c r="D74" i="56"/>
  <c r="D63" i="76"/>
  <c r="C63" i="76"/>
  <c r="C69" i="56"/>
  <c r="D69" i="56"/>
  <c r="D57" i="56"/>
  <c r="C57" i="56"/>
  <c r="C74" i="74"/>
  <c r="D74" i="74"/>
  <c r="G76" i="76"/>
  <c r="D76" i="76"/>
  <c r="C76" i="76"/>
  <c r="G55" i="76"/>
  <c r="C75" i="76"/>
  <c r="D75" i="76"/>
  <c r="G75" i="76"/>
  <c r="C63" i="56"/>
  <c r="D63" i="56"/>
  <c r="D69" i="76"/>
  <c r="G69" i="76"/>
  <c r="C69" i="76"/>
  <c r="C54" i="76"/>
  <c r="D54" i="76"/>
  <c r="G57" i="76"/>
  <c r="C57" i="76"/>
  <c r="D57" i="76"/>
  <c r="G53" i="76"/>
  <c r="C59" i="56"/>
  <c r="D59" i="56"/>
  <c r="C76" i="74"/>
  <c r="D76" i="74"/>
  <c r="D54" i="56"/>
  <c r="C54" i="56"/>
  <c r="C53" i="74"/>
  <c r="D53" i="74"/>
  <c r="D63" i="74"/>
  <c r="C63" i="74"/>
  <c r="C69" i="74"/>
  <c r="D69" i="74"/>
  <c r="D54" i="74"/>
  <c r="C54" i="74"/>
  <c r="C57" i="74"/>
  <c r="D57" i="74"/>
  <c r="G74" i="76"/>
  <c r="D59" i="76"/>
  <c r="C59" i="76"/>
  <c r="C76" i="56"/>
  <c r="D76" i="56"/>
  <c r="L106" i="36"/>
  <c r="F106" i="36"/>
  <c r="M106" i="36" s="1"/>
  <c r="K110" i="36"/>
  <c r="F110" i="36" s="1"/>
  <c r="M110" i="36" s="1"/>
  <c r="K151" i="36"/>
  <c r="K116" i="36"/>
  <c r="K154" i="36"/>
  <c r="K111" i="36"/>
  <c r="K148" i="36"/>
  <c r="K120" i="36"/>
  <c r="K117" i="36"/>
  <c r="E153" i="36"/>
  <c r="L153" i="36" s="1"/>
  <c r="E115" i="36"/>
  <c r="F103" i="36"/>
  <c r="M103" i="36" s="1"/>
  <c r="L105" i="36"/>
  <c r="F105" i="36"/>
  <c r="M105" i="36" s="1"/>
  <c r="E121" i="36"/>
  <c r="L109" i="36"/>
  <c r="K119" i="36"/>
  <c r="K153" i="36"/>
  <c r="E147" i="36"/>
  <c r="N103" i="36"/>
  <c r="E113" i="36"/>
  <c r="L113" i="36" s="1"/>
  <c r="K112" i="36"/>
  <c r="E117" i="36"/>
  <c r="K121" i="36"/>
  <c r="K150" i="36"/>
  <c r="E154" i="36"/>
  <c r="N110" i="36"/>
  <c r="L110" i="36"/>
  <c r="F5" i="36"/>
  <c r="E6" i="37"/>
  <c r="E179" i="37" s="1"/>
  <c r="K114" i="36"/>
  <c r="K147" i="36"/>
  <c r="M7" i="36"/>
  <c r="M183" i="36" s="1"/>
  <c r="E8" i="37"/>
  <c r="E108" i="36"/>
  <c r="F9" i="36"/>
  <c r="E10" i="37"/>
  <c r="E183" i="37" s="1"/>
  <c r="K109" i="36"/>
  <c r="F109" i="36" s="1"/>
  <c r="M109" i="36" s="1"/>
  <c r="F8" i="36"/>
  <c r="E9" i="37"/>
  <c r="E182" i="37" s="1"/>
  <c r="F6" i="36"/>
  <c r="E7" i="37"/>
  <c r="E180" i="37" s="1"/>
  <c r="E107" i="36"/>
  <c r="K113" i="36"/>
  <c r="E11" i="37"/>
  <c r="N109" i="36"/>
  <c r="E116" i="36"/>
  <c r="E152" i="36"/>
  <c r="K107" i="36"/>
  <c r="L149" i="36" l="1"/>
  <c r="N112" i="36"/>
  <c r="L114" i="36"/>
  <c r="C77" i="56"/>
  <c r="L150" i="36"/>
  <c r="F150" i="36"/>
  <c r="M150" i="36" s="1"/>
  <c r="M10" i="36"/>
  <c r="M186" i="36" s="1"/>
  <c r="D64" i="56"/>
  <c r="E104" i="37"/>
  <c r="E181" i="37"/>
  <c r="D77" i="56"/>
  <c r="C64" i="56"/>
  <c r="E106" i="37"/>
  <c r="E184" i="37"/>
  <c r="F112" i="36"/>
  <c r="M112" i="36" s="1"/>
  <c r="M9" i="36"/>
  <c r="M185" i="36" s="1"/>
  <c r="F185" i="36"/>
  <c r="M6" i="36"/>
  <c r="M182" i="36" s="1"/>
  <c r="F182" i="36"/>
  <c r="M5" i="36"/>
  <c r="F181" i="36"/>
  <c r="M8" i="36"/>
  <c r="M184" i="36" s="1"/>
  <c r="F184" i="36"/>
  <c r="D64" i="74"/>
  <c r="C64" i="74"/>
  <c r="E70" i="56"/>
  <c r="E61" i="56"/>
  <c r="E59" i="76"/>
  <c r="E61" i="76"/>
  <c r="N151" i="36"/>
  <c r="F148" i="36"/>
  <c r="M148" i="36" s="1"/>
  <c r="F151" i="36"/>
  <c r="M151" i="36" s="1"/>
  <c r="F119" i="36"/>
  <c r="M119" i="36" s="1"/>
  <c r="L119" i="36"/>
  <c r="E53" i="76"/>
  <c r="E62" i="76"/>
  <c r="E51" i="76"/>
  <c r="E59" i="56"/>
  <c r="E70" i="76"/>
  <c r="E54" i="56"/>
  <c r="E51" i="74"/>
  <c r="E72" i="76"/>
  <c r="E50" i="56"/>
  <c r="E72" i="74"/>
  <c r="F120" i="36"/>
  <c r="M120" i="36" s="1"/>
  <c r="L111" i="36"/>
  <c r="F111" i="36"/>
  <c r="M111" i="36" s="1"/>
  <c r="L120" i="36"/>
  <c r="E75" i="74"/>
  <c r="E58" i="76"/>
  <c r="E55" i="76"/>
  <c r="E56" i="76"/>
  <c r="E57" i="74"/>
  <c r="N148" i="36"/>
  <c r="D77" i="76"/>
  <c r="E71" i="76"/>
  <c r="E52" i="56"/>
  <c r="E51" i="56"/>
  <c r="E55" i="56"/>
  <c r="E55" i="74"/>
  <c r="E74" i="76"/>
  <c r="E63" i="56"/>
  <c r="E74" i="74"/>
  <c r="E59" i="74"/>
  <c r="E50" i="74"/>
  <c r="E56" i="74"/>
  <c r="E76" i="74"/>
  <c r="F115" i="36"/>
  <c r="M115" i="36" s="1"/>
  <c r="E63" i="74"/>
  <c r="E57" i="56"/>
  <c r="C77" i="76"/>
  <c r="E69" i="76"/>
  <c r="E76" i="76"/>
  <c r="E71" i="56"/>
  <c r="E62" i="74"/>
  <c r="D64" i="76"/>
  <c r="E73" i="56"/>
  <c r="E49" i="74"/>
  <c r="E74" i="56"/>
  <c r="D77" i="74"/>
  <c r="E71" i="74"/>
  <c r="E75" i="56"/>
  <c r="E52" i="76"/>
  <c r="E58" i="74"/>
  <c r="E56" i="56"/>
  <c r="E52" i="74"/>
  <c r="E62" i="56"/>
  <c r="E49" i="56"/>
  <c r="E73" i="76"/>
  <c r="E75" i="76"/>
  <c r="E58" i="56"/>
  <c r="E70" i="74"/>
  <c r="E53" i="74"/>
  <c r="E54" i="76"/>
  <c r="E53" i="56"/>
  <c r="E61" i="74"/>
  <c r="E57" i="76"/>
  <c r="E69" i="56"/>
  <c r="E72" i="56"/>
  <c r="E50" i="76"/>
  <c r="E73" i="74"/>
  <c r="C77" i="74"/>
  <c r="E69" i="74"/>
  <c r="E76" i="56"/>
  <c r="N115" i="36"/>
  <c r="E54" i="74"/>
  <c r="E63" i="76"/>
  <c r="C64" i="76"/>
  <c r="E49" i="76"/>
  <c r="L115" i="36"/>
  <c r="N153" i="36"/>
  <c r="F121" i="36"/>
  <c r="M121" i="36" s="1"/>
  <c r="F117" i="36"/>
  <c r="M117" i="36" s="1"/>
  <c r="F147" i="36"/>
  <c r="M147" i="36" s="1"/>
  <c r="F153" i="36"/>
  <c r="M153" i="36" s="1"/>
  <c r="N117" i="36"/>
  <c r="L147" i="36"/>
  <c r="N113" i="36"/>
  <c r="E147" i="37"/>
  <c r="E146" i="37"/>
  <c r="E149" i="37"/>
  <c r="E103" i="37"/>
  <c r="E148" i="37"/>
  <c r="E105" i="37"/>
  <c r="F11" i="37"/>
  <c r="F184" i="37" s="1"/>
  <c r="O11" i="37"/>
  <c r="P11" i="37" s="1"/>
  <c r="Q11" i="37" s="1"/>
  <c r="R11" i="37" s="1"/>
  <c r="S11" i="37" s="1"/>
  <c r="F8" i="37"/>
  <c r="F181" i="37" s="1"/>
  <c r="O8" i="37"/>
  <c r="P8" i="37" s="1"/>
  <c r="Q8" i="37" s="1"/>
  <c r="R8" i="37" s="1"/>
  <c r="S8" i="37" s="1"/>
  <c r="F10" i="37"/>
  <c r="F183" i="37" s="1"/>
  <c r="O10" i="37"/>
  <c r="P10" i="37" s="1"/>
  <c r="Q10" i="37" s="1"/>
  <c r="R10" i="37" s="1"/>
  <c r="S10" i="37" s="1"/>
  <c r="F9" i="37"/>
  <c r="F182" i="37" s="1"/>
  <c r="O9" i="37"/>
  <c r="P9" i="37" s="1"/>
  <c r="Q9" i="37" s="1"/>
  <c r="R9" i="37" s="1"/>
  <c r="S9" i="37" s="1"/>
  <c r="F6" i="37"/>
  <c r="O6" i="37"/>
  <c r="P6" i="37" s="1"/>
  <c r="Q6" i="37" s="1"/>
  <c r="R6" i="37" s="1"/>
  <c r="S6" i="37" s="1"/>
  <c r="F7" i="37"/>
  <c r="F180" i="37" s="1"/>
  <c r="O7" i="37"/>
  <c r="P7" i="37" s="1"/>
  <c r="Q7" i="37" s="1"/>
  <c r="R7" i="37" s="1"/>
  <c r="S7" i="37" s="1"/>
  <c r="L154" i="36"/>
  <c r="N154" i="36"/>
  <c r="F154" i="36"/>
  <c r="M154" i="36" s="1"/>
  <c r="N147" i="36"/>
  <c r="L117" i="36"/>
  <c r="N121" i="36"/>
  <c r="L121" i="36"/>
  <c r="F113" i="36"/>
  <c r="M113" i="36" s="1"/>
  <c r="F152" i="36"/>
  <c r="M152" i="36" s="1"/>
  <c r="L152" i="36"/>
  <c r="N152" i="36"/>
  <c r="F114" i="36"/>
  <c r="M114" i="36" s="1"/>
  <c r="L116" i="36"/>
  <c r="N116" i="36"/>
  <c r="F116" i="36"/>
  <c r="M116" i="36" s="1"/>
  <c r="F107" i="36"/>
  <c r="M107" i="36" s="1"/>
  <c r="L107" i="36"/>
  <c r="N107" i="36"/>
  <c r="N108" i="36"/>
  <c r="L108" i="36"/>
  <c r="F108" i="36"/>
  <c r="M108" i="36" s="1"/>
  <c r="A138" i="37"/>
  <c r="A170" i="37" s="1"/>
  <c r="A221" i="37" s="1"/>
  <c r="A95" i="37"/>
  <c r="A67" i="37"/>
  <c r="M156" i="36" l="1"/>
  <c r="M159" i="36" s="1"/>
  <c r="N5" i="61" s="1"/>
  <c r="M123" i="36"/>
  <c r="M126" i="36" s="1"/>
  <c r="M12" i="36"/>
  <c r="M15" i="36" s="1"/>
  <c r="J5" i="61" s="1"/>
  <c r="N122" i="36"/>
  <c r="M122" i="36"/>
  <c r="M125" i="36" s="1"/>
  <c r="M155" i="36"/>
  <c r="M158" i="36" s="1"/>
  <c r="N155" i="36"/>
  <c r="M181" i="36"/>
  <c r="M11" i="36"/>
  <c r="M14" i="36" s="1"/>
  <c r="F146" i="37"/>
  <c r="F179" i="37"/>
  <c r="E77" i="56"/>
  <c r="E64" i="74"/>
  <c r="H49" i="76"/>
  <c r="J49" i="76" s="1"/>
  <c r="E64" i="76"/>
  <c r="E77" i="74"/>
  <c r="E77" i="76"/>
  <c r="T10" i="37"/>
  <c r="T9" i="37"/>
  <c r="T11" i="37"/>
  <c r="G7" i="37"/>
  <c r="G180" i="37" s="1"/>
  <c r="F148" i="37"/>
  <c r="F103" i="37"/>
  <c r="G8" i="37"/>
  <c r="G181" i="37" s="1"/>
  <c r="F104" i="37"/>
  <c r="G6" i="37"/>
  <c r="F147" i="37"/>
  <c r="G11" i="37"/>
  <c r="G184" i="37" s="1"/>
  <c r="F106" i="37"/>
  <c r="G9" i="37"/>
  <c r="G182" i="37" s="1"/>
  <c r="F149" i="37"/>
  <c r="G10" i="37"/>
  <c r="G183" i="37" s="1"/>
  <c r="F105" i="37"/>
  <c r="T7" i="37"/>
  <c r="T8" i="37"/>
  <c r="T6" i="37"/>
  <c r="G146" i="37" l="1"/>
  <c r="G179" i="37"/>
  <c r="U11" i="37"/>
  <c r="U7" i="37"/>
  <c r="H10" i="37"/>
  <c r="H183" i="37" s="1"/>
  <c r="G105" i="37"/>
  <c r="H6" i="37"/>
  <c r="G147" i="37"/>
  <c r="U10" i="37"/>
  <c r="U6" i="37"/>
  <c r="H9" i="37"/>
  <c r="H182" i="37" s="1"/>
  <c r="G149" i="37"/>
  <c r="H8" i="37"/>
  <c r="H181" i="37" s="1"/>
  <c r="G104" i="37"/>
  <c r="U8" i="37"/>
  <c r="U9" i="37"/>
  <c r="H11" i="37"/>
  <c r="H184" i="37" s="1"/>
  <c r="G106" i="37"/>
  <c r="H7" i="37"/>
  <c r="H180" i="37" s="1"/>
  <c r="G103" i="37"/>
  <c r="G148" i="37"/>
  <c r="C58" i="26"/>
  <c r="D67" i="26"/>
  <c r="C50" i="26"/>
  <c r="C74" i="26"/>
  <c r="C49" i="26"/>
  <c r="C18" i="26"/>
  <c r="D41" i="26"/>
  <c r="C38" i="26"/>
  <c r="C45" i="26"/>
  <c r="C23" i="26"/>
  <c r="D18" i="26"/>
  <c r="C41" i="26"/>
  <c r="D49" i="26"/>
  <c r="D50" i="26"/>
  <c r="D74" i="26"/>
  <c r="D58" i="26"/>
  <c r="D45" i="26"/>
  <c r="C67" i="26"/>
  <c r="D38" i="26"/>
  <c r="D23" i="26"/>
  <c r="C28" i="26"/>
  <c r="D47" i="26"/>
  <c r="C27" i="26"/>
  <c r="D34" i="26"/>
  <c r="C15" i="26"/>
  <c r="D54" i="26"/>
  <c r="C44" i="26"/>
  <c r="D42" i="26"/>
  <c r="D52" i="26"/>
  <c r="C51" i="26"/>
  <c r="D51" i="26"/>
  <c r="C54" i="26"/>
  <c r="D27" i="26"/>
  <c r="C34" i="26"/>
  <c r="D15" i="26"/>
  <c r="C47" i="26"/>
  <c r="C42" i="26"/>
  <c r="D44" i="26"/>
  <c r="D28" i="26"/>
  <c r="C52" i="26"/>
  <c r="D55" i="26"/>
  <c r="D16" i="26"/>
  <c r="C11" i="26"/>
  <c r="C40" i="26"/>
  <c r="C46" i="26"/>
  <c r="C12" i="26"/>
  <c r="D25" i="26"/>
  <c r="D37" i="26"/>
  <c r="C16" i="26"/>
  <c r="D61" i="26"/>
  <c r="C25" i="26"/>
  <c r="C37" i="26"/>
  <c r="C36" i="26"/>
  <c r="C55" i="26"/>
  <c r="D40" i="26"/>
  <c r="D11" i="26"/>
  <c r="C61" i="26"/>
  <c r="D36" i="26"/>
  <c r="D46" i="26"/>
  <c r="D12" i="26"/>
  <c r="C35" i="26"/>
  <c r="D24" i="26"/>
  <c r="C20" i="26"/>
  <c r="D31" i="26"/>
  <c r="D14" i="26"/>
  <c r="D30" i="26"/>
  <c r="C26" i="26"/>
  <c r="C13" i="26"/>
  <c r="D19" i="26"/>
  <c r="C21" i="26"/>
  <c r="D13" i="26"/>
  <c r="C31" i="26"/>
  <c r="D35" i="26"/>
  <c r="C30" i="26"/>
  <c r="D21" i="26"/>
  <c r="C24" i="26"/>
  <c r="D26" i="26"/>
  <c r="C14" i="26"/>
  <c r="C19" i="26"/>
  <c r="D20" i="26"/>
  <c r="D32" i="26"/>
  <c r="D43" i="26"/>
  <c r="C66" i="26"/>
  <c r="D62" i="26"/>
  <c r="D33" i="26"/>
  <c r="C56" i="26"/>
  <c r="D17" i="26"/>
  <c r="D63" i="26"/>
  <c r="D22" i="26"/>
  <c r="D57" i="26"/>
  <c r="C33" i="26"/>
  <c r="C63" i="26"/>
  <c r="C22" i="26"/>
  <c r="C17" i="26"/>
  <c r="D56" i="26"/>
  <c r="C57" i="26"/>
  <c r="C62" i="26"/>
  <c r="D66" i="26"/>
  <c r="C43" i="26"/>
  <c r="C32" i="26"/>
  <c r="D68" i="26"/>
  <c r="D73" i="26"/>
  <c r="C75" i="26"/>
  <c r="C71" i="26"/>
  <c r="C68" i="26"/>
  <c r="C73" i="26"/>
  <c r="D71" i="26"/>
  <c r="D75" i="26"/>
  <c r="C70" i="26"/>
  <c r="C72" i="26"/>
  <c r="D70" i="26"/>
  <c r="D69" i="26"/>
  <c r="D72" i="26"/>
  <c r="C69" i="26"/>
  <c r="C53" i="26"/>
  <c r="D64" i="26"/>
  <c r="C29" i="26"/>
  <c r="D39" i="26"/>
  <c r="D65" i="26"/>
  <c r="C48" i="26"/>
  <c r="D60" i="26"/>
  <c r="C64" i="26"/>
  <c r="C65" i="26"/>
  <c r="C59" i="26"/>
  <c r="D53" i="26"/>
  <c r="D59" i="26"/>
  <c r="D29" i="26"/>
  <c r="C39" i="26"/>
  <c r="D48" i="26"/>
  <c r="C60" i="26"/>
  <c r="H146" i="37" l="1"/>
  <c r="H179" i="37"/>
  <c r="V8" i="37"/>
  <c r="V6" i="37"/>
  <c r="V7" i="37"/>
  <c r="V10" i="37"/>
  <c r="V9" i="37"/>
  <c r="F72" i="56"/>
  <c r="F71" i="56"/>
  <c r="I11" i="37"/>
  <c r="I184" i="37" s="1"/>
  <c r="H106" i="37"/>
  <c r="I6" i="37"/>
  <c r="H147" i="37"/>
  <c r="I8" i="37"/>
  <c r="I181" i="37" s="1"/>
  <c r="H104" i="37"/>
  <c r="I7" i="37"/>
  <c r="I180" i="37" s="1"/>
  <c r="H103" i="37"/>
  <c r="H148" i="37"/>
  <c r="I10" i="37"/>
  <c r="I183" i="37" s="1"/>
  <c r="H105" i="37"/>
  <c r="I9" i="37"/>
  <c r="I182" i="37" s="1"/>
  <c r="H149" i="37"/>
  <c r="V11" i="37"/>
  <c r="I146" i="37" l="1"/>
  <c r="I179" i="37"/>
  <c r="W8" i="37"/>
  <c r="F70" i="56"/>
  <c r="F45" i="56"/>
  <c r="F36" i="76"/>
  <c r="F103" i="76" s="1"/>
  <c r="H103" i="76" s="1"/>
  <c r="F36" i="74"/>
  <c r="F8" i="74"/>
  <c r="F8" i="76"/>
  <c r="F85" i="76" s="1"/>
  <c r="H85" i="76" s="1"/>
  <c r="F10" i="76"/>
  <c r="F87" i="76" s="1"/>
  <c r="H87" i="76" s="1"/>
  <c r="F10" i="74"/>
  <c r="F48" i="56"/>
  <c r="F7" i="76"/>
  <c r="F84" i="76" s="1"/>
  <c r="H84" i="76" s="1"/>
  <c r="F7" i="74"/>
  <c r="F46" i="56"/>
  <c r="F6" i="74"/>
  <c r="F83" i="74" s="1"/>
  <c r="F6" i="76"/>
  <c r="F9" i="74"/>
  <c r="F86" i="74" s="1"/>
  <c r="F9" i="76"/>
  <c r="F47" i="56"/>
  <c r="W9" i="37"/>
  <c r="W11" i="37"/>
  <c r="J10" i="37"/>
  <c r="J183" i="37" s="1"/>
  <c r="I105" i="37"/>
  <c r="J6" i="37"/>
  <c r="J179" i="37" s="1"/>
  <c r="I147" i="37"/>
  <c r="W10" i="37"/>
  <c r="J7" i="37"/>
  <c r="J180" i="37" s="1"/>
  <c r="I148" i="37"/>
  <c r="I103" i="37"/>
  <c r="W7" i="37"/>
  <c r="J9" i="37"/>
  <c r="J182" i="37" s="1"/>
  <c r="I149" i="37"/>
  <c r="W6" i="37"/>
  <c r="J8" i="37"/>
  <c r="I104" i="37"/>
  <c r="J11" i="37"/>
  <c r="I106" i="37"/>
  <c r="A84" i="36"/>
  <c r="A161" i="36" s="1"/>
  <c r="A211" i="36" s="1"/>
  <c r="A86" i="36"/>
  <c r="A163" i="36" s="1"/>
  <c r="A213" i="36" s="1"/>
  <c r="A90" i="36"/>
  <c r="A167" i="36" s="1"/>
  <c r="A217" i="36" s="1"/>
  <c r="A92" i="36"/>
  <c r="A169" i="36" s="1"/>
  <c r="A219" i="36" s="1"/>
  <c r="A93" i="36"/>
  <c r="A170" i="36" s="1"/>
  <c r="A220" i="36" s="1"/>
  <c r="A94" i="36"/>
  <c r="A171" i="36" s="1"/>
  <c r="A221" i="36" s="1"/>
  <c r="A95" i="36"/>
  <c r="A172" i="36" s="1"/>
  <c r="A222" i="36" s="1"/>
  <c r="A140" i="36"/>
  <c r="A68" i="36"/>
  <c r="A96" i="36" s="1"/>
  <c r="A173" i="36" s="1"/>
  <c r="A223" i="36" s="1"/>
  <c r="F73" i="74" l="1"/>
  <c r="F103" i="74"/>
  <c r="F71" i="74"/>
  <c r="F85" i="74"/>
  <c r="F72" i="76"/>
  <c r="H72" i="76" s="1"/>
  <c r="J72" i="76" s="1"/>
  <c r="F86" i="76"/>
  <c r="H86" i="76" s="1"/>
  <c r="F48" i="74"/>
  <c r="F87" i="74"/>
  <c r="F46" i="74"/>
  <c r="F84" i="74"/>
  <c r="F70" i="76"/>
  <c r="H70" i="76" s="1"/>
  <c r="J70" i="76" s="1"/>
  <c r="F83" i="76"/>
  <c r="H83" i="76" s="1"/>
  <c r="J104" i="37"/>
  <c r="J181" i="37"/>
  <c r="J106" i="37"/>
  <c r="J184" i="37"/>
  <c r="X10" i="37"/>
  <c r="Y10" i="37" s="1"/>
  <c r="Z10" i="37" s="1"/>
  <c r="AA10" i="37" s="1"/>
  <c r="AB10" i="37" s="1"/>
  <c r="AC10" i="37" s="1"/>
  <c r="AD10" i="37" s="1"/>
  <c r="AE10" i="37" s="1"/>
  <c r="AF10" i="37" s="1"/>
  <c r="AG10" i="37" s="1"/>
  <c r="AH10" i="37" s="1"/>
  <c r="AI10" i="37" s="1"/>
  <c r="AJ10" i="37" s="1"/>
  <c r="AK10" i="37" s="1"/>
  <c r="AL10" i="37" s="1"/>
  <c r="AM10" i="37" s="1"/>
  <c r="AN10" i="37" s="1"/>
  <c r="AO10" i="37" s="1"/>
  <c r="AP10" i="37" s="1"/>
  <c r="AQ10" i="37" s="1"/>
  <c r="AR10" i="37" s="1"/>
  <c r="AS10" i="37" s="1"/>
  <c r="AT10" i="37" s="1"/>
  <c r="AU10" i="37" s="1"/>
  <c r="AV10" i="37" s="1"/>
  <c r="AW10" i="37" s="1"/>
  <c r="AX10" i="37" s="1"/>
  <c r="AY10" i="37" s="1"/>
  <c r="AZ10" i="37" s="1"/>
  <c r="BA10" i="37" s="1"/>
  <c r="BB10" i="37" s="1"/>
  <c r="BC10" i="37" s="1"/>
  <c r="BD10" i="37" s="1"/>
  <c r="BE10" i="37" s="1"/>
  <c r="BF10" i="37" s="1"/>
  <c r="BG10" i="37" s="1"/>
  <c r="BH10" i="37" s="1"/>
  <c r="BI10" i="37" s="1"/>
  <c r="BJ10" i="37" s="1"/>
  <c r="BK10" i="37" s="1"/>
  <c r="BL10" i="37" s="1"/>
  <c r="BM10" i="37" s="1"/>
  <c r="BN10" i="37" s="1"/>
  <c r="BO10" i="37" s="1"/>
  <c r="BP10" i="37" s="1"/>
  <c r="BQ10" i="37" s="1"/>
  <c r="BR10" i="37" s="1"/>
  <c r="BS10" i="37" s="1"/>
  <c r="BT10" i="37" s="1"/>
  <c r="BU10" i="37" s="1"/>
  <c r="BV10" i="37" s="1"/>
  <c r="BW10" i="37" s="1"/>
  <c r="BX10" i="37" s="1"/>
  <c r="BY10" i="37" s="1"/>
  <c r="BZ10" i="37" s="1"/>
  <c r="CA10" i="37" s="1"/>
  <c r="CB10" i="37" s="1"/>
  <c r="CC10" i="37" s="1"/>
  <c r="CD10" i="37" s="1"/>
  <c r="CE10" i="37" s="1"/>
  <c r="CF10" i="37" s="1"/>
  <c r="CG10" i="37" s="1"/>
  <c r="CH10" i="37" s="1"/>
  <c r="CI10" i="37" s="1"/>
  <c r="CJ10" i="37" s="1"/>
  <c r="CK10" i="37" s="1"/>
  <c r="CL10" i="37" s="1"/>
  <c r="CM10" i="37" s="1"/>
  <c r="CN10" i="37" s="1"/>
  <c r="CO10" i="37" s="1"/>
  <c r="CP10" i="37" s="1"/>
  <c r="CQ10" i="37" s="1"/>
  <c r="CR10" i="37" s="1"/>
  <c r="CS10" i="37" s="1"/>
  <c r="CT10" i="37" s="1"/>
  <c r="CU10" i="37" s="1"/>
  <c r="CV10" i="37" s="1"/>
  <c r="CW10" i="37" s="1"/>
  <c r="CX10" i="37" s="1"/>
  <c r="CY10" i="37" s="1"/>
  <c r="CZ10" i="37" s="1"/>
  <c r="DA10" i="37" s="1"/>
  <c r="DB10" i="37" s="1"/>
  <c r="DC10" i="37" s="1"/>
  <c r="DD10" i="37" s="1"/>
  <c r="DE10" i="37" s="1"/>
  <c r="DF10" i="37" s="1"/>
  <c r="DG10" i="37" s="1"/>
  <c r="DH10" i="37" s="1"/>
  <c r="DI10" i="37" s="1"/>
  <c r="DJ10" i="37" s="1"/>
  <c r="DK10" i="37" s="1"/>
  <c r="DL10" i="37" s="1"/>
  <c r="DM10" i="37" s="1"/>
  <c r="DN10" i="37" s="1"/>
  <c r="DO10" i="37" s="1"/>
  <c r="DP10" i="37" s="1"/>
  <c r="DQ10" i="37" s="1"/>
  <c r="DR10" i="37" s="1"/>
  <c r="DS10" i="37" s="1"/>
  <c r="DT10" i="37" s="1"/>
  <c r="DU10" i="37" s="1"/>
  <c r="DV10" i="37" s="1"/>
  <c r="DW10" i="37" s="1"/>
  <c r="DX10" i="37" s="1"/>
  <c r="DY10" i="37" s="1"/>
  <c r="DZ10" i="37" s="1"/>
  <c r="EA10" i="37" s="1"/>
  <c r="EB10" i="37" s="1"/>
  <c r="EC10" i="37" s="1"/>
  <c r="ED10" i="37" s="1"/>
  <c r="EE10" i="37" s="1"/>
  <c r="EF10" i="37" s="1"/>
  <c r="EG10" i="37" s="1"/>
  <c r="EH10" i="37" s="1"/>
  <c r="EI10" i="37" s="1"/>
  <c r="EJ10" i="37" s="1"/>
  <c r="EK10" i="37" s="1"/>
  <c r="EL10" i="37" s="1"/>
  <c r="EM10" i="37" s="1"/>
  <c r="EN10" i="37" s="1"/>
  <c r="EO10" i="37" s="1"/>
  <c r="EP10" i="37" s="1"/>
  <c r="EQ10" i="37" s="1"/>
  <c r="ER10" i="37" s="1"/>
  <c r="ES10" i="37" s="1"/>
  <c r="ET10" i="37" s="1"/>
  <c r="EU10" i="37" s="1"/>
  <c r="EV10" i="37" s="1"/>
  <c r="EW10" i="37" s="1"/>
  <c r="EX10" i="37" s="1"/>
  <c r="EY10" i="37" s="1"/>
  <c r="EZ10" i="37" s="1"/>
  <c r="FA10" i="37" s="1"/>
  <c r="FB10" i="37" s="1"/>
  <c r="FC10" i="37" s="1"/>
  <c r="FD10" i="37" s="1"/>
  <c r="FE10" i="37" s="1"/>
  <c r="FF10" i="37" s="1"/>
  <c r="FG10" i="37" s="1"/>
  <c r="FH10" i="37" s="1"/>
  <c r="FI10" i="37" s="1"/>
  <c r="FJ10" i="37" s="1"/>
  <c r="FK10" i="37" s="1"/>
  <c r="FL10" i="37" s="1"/>
  <c r="FM10" i="37" s="1"/>
  <c r="FN10" i="37" s="1"/>
  <c r="FO10" i="37" s="1"/>
  <c r="FP10" i="37" s="1"/>
  <c r="FQ10" i="37" s="1"/>
  <c r="FR10" i="37" s="1"/>
  <c r="FS10" i="37" s="1"/>
  <c r="FT10" i="37" s="1"/>
  <c r="FU10" i="37" s="1"/>
  <c r="FV10" i="37" s="1"/>
  <c r="FW10" i="37" s="1"/>
  <c r="FX10" i="37" s="1"/>
  <c r="FY10" i="37" s="1"/>
  <c r="FZ10" i="37" s="1"/>
  <c r="GA10" i="37" s="1"/>
  <c r="GB10" i="37" s="1"/>
  <c r="GC10" i="37" s="1"/>
  <c r="GD10" i="37" s="1"/>
  <c r="GE10" i="37" s="1"/>
  <c r="GF10" i="37" s="1"/>
  <c r="GG10" i="37" s="1"/>
  <c r="GH10" i="37" s="1"/>
  <c r="GI10" i="37" s="1"/>
  <c r="GJ10" i="37" s="1"/>
  <c r="GK10" i="37" s="1"/>
  <c r="GL10" i="37" s="1"/>
  <c r="GM10" i="37" s="1"/>
  <c r="GN10" i="37" s="1"/>
  <c r="GO10" i="37" s="1"/>
  <c r="GP10" i="37" s="1"/>
  <c r="GQ10" i="37" s="1"/>
  <c r="GR10" i="37" s="1"/>
  <c r="GS10" i="37" s="1"/>
  <c r="GT10" i="37" s="1"/>
  <c r="GU10" i="37" s="1"/>
  <c r="GV10" i="37" s="1"/>
  <c r="GW10" i="37" s="1"/>
  <c r="GX10" i="37" s="1"/>
  <c r="GY10" i="37" s="1"/>
  <c r="GZ10" i="37" s="1"/>
  <c r="HA10" i="37" s="1"/>
  <c r="HB10" i="37" s="1"/>
  <c r="HC10" i="37" s="1"/>
  <c r="HD10" i="37" s="1"/>
  <c r="HE10" i="37" s="1"/>
  <c r="HF10" i="37" s="1"/>
  <c r="X9" i="37"/>
  <c r="Y9" i="37" s="1"/>
  <c r="Z9" i="37" s="1"/>
  <c r="AA9" i="37" s="1"/>
  <c r="AB9" i="37" s="1"/>
  <c r="AC9" i="37" s="1"/>
  <c r="AD9" i="37" s="1"/>
  <c r="AE9" i="37" s="1"/>
  <c r="AF9" i="37" s="1"/>
  <c r="AG9" i="37" s="1"/>
  <c r="AH9" i="37" s="1"/>
  <c r="AI9" i="37" s="1"/>
  <c r="AJ9" i="37" s="1"/>
  <c r="AK9" i="37" s="1"/>
  <c r="AL9" i="37" s="1"/>
  <c r="AM9" i="37" s="1"/>
  <c r="AN9" i="37" s="1"/>
  <c r="AO9" i="37" s="1"/>
  <c r="AP9" i="37" s="1"/>
  <c r="AQ9" i="37" s="1"/>
  <c r="AR9" i="37" s="1"/>
  <c r="AS9" i="37" s="1"/>
  <c r="AT9" i="37" s="1"/>
  <c r="AU9" i="37" s="1"/>
  <c r="AV9" i="37" s="1"/>
  <c r="AW9" i="37" s="1"/>
  <c r="AX9" i="37" s="1"/>
  <c r="AY9" i="37" s="1"/>
  <c r="AZ9" i="37" s="1"/>
  <c r="BA9" i="37" s="1"/>
  <c r="BB9" i="37" s="1"/>
  <c r="BC9" i="37" s="1"/>
  <c r="BD9" i="37" s="1"/>
  <c r="BE9" i="37" s="1"/>
  <c r="BF9" i="37" s="1"/>
  <c r="BG9" i="37" s="1"/>
  <c r="BH9" i="37" s="1"/>
  <c r="BI9" i="37" s="1"/>
  <c r="BJ9" i="37" s="1"/>
  <c r="BK9" i="37" s="1"/>
  <c r="BL9" i="37" s="1"/>
  <c r="BM9" i="37" s="1"/>
  <c r="BN9" i="37" s="1"/>
  <c r="BO9" i="37" s="1"/>
  <c r="BP9" i="37" s="1"/>
  <c r="BQ9" i="37" s="1"/>
  <c r="BR9" i="37" s="1"/>
  <c r="BS9" i="37" s="1"/>
  <c r="BT9" i="37" s="1"/>
  <c r="BU9" i="37" s="1"/>
  <c r="BV9" i="37" s="1"/>
  <c r="BW9" i="37" s="1"/>
  <c r="BX9" i="37" s="1"/>
  <c r="BY9" i="37" s="1"/>
  <c r="BZ9" i="37" s="1"/>
  <c r="CA9" i="37" s="1"/>
  <c r="CB9" i="37" s="1"/>
  <c r="CC9" i="37" s="1"/>
  <c r="CD9" i="37" s="1"/>
  <c r="CE9" i="37" s="1"/>
  <c r="CF9" i="37" s="1"/>
  <c r="CG9" i="37" s="1"/>
  <c r="CH9" i="37" s="1"/>
  <c r="CI9" i="37" s="1"/>
  <c r="CJ9" i="37" s="1"/>
  <c r="CK9" i="37" s="1"/>
  <c r="CL9" i="37" s="1"/>
  <c r="CM9" i="37" s="1"/>
  <c r="CN9" i="37" s="1"/>
  <c r="CO9" i="37" s="1"/>
  <c r="CP9" i="37" s="1"/>
  <c r="CQ9" i="37" s="1"/>
  <c r="CR9" i="37" s="1"/>
  <c r="CS9" i="37" s="1"/>
  <c r="CT9" i="37" s="1"/>
  <c r="CU9" i="37" s="1"/>
  <c r="CV9" i="37" s="1"/>
  <c r="CW9" i="37" s="1"/>
  <c r="CX9" i="37" s="1"/>
  <c r="CY9" i="37" s="1"/>
  <c r="CZ9" i="37" s="1"/>
  <c r="DA9" i="37" s="1"/>
  <c r="DB9" i="37" s="1"/>
  <c r="DC9" i="37" s="1"/>
  <c r="DD9" i="37" s="1"/>
  <c r="DE9" i="37" s="1"/>
  <c r="DF9" i="37" s="1"/>
  <c r="DG9" i="37" s="1"/>
  <c r="DH9" i="37" s="1"/>
  <c r="DI9" i="37" s="1"/>
  <c r="DJ9" i="37" s="1"/>
  <c r="DK9" i="37" s="1"/>
  <c r="DL9" i="37" s="1"/>
  <c r="DM9" i="37" s="1"/>
  <c r="DN9" i="37" s="1"/>
  <c r="DO9" i="37" s="1"/>
  <c r="DP9" i="37" s="1"/>
  <c r="DQ9" i="37" s="1"/>
  <c r="DR9" i="37" s="1"/>
  <c r="DS9" i="37" s="1"/>
  <c r="DT9" i="37" s="1"/>
  <c r="DU9" i="37" s="1"/>
  <c r="DV9" i="37" s="1"/>
  <c r="DW9" i="37" s="1"/>
  <c r="DX9" i="37" s="1"/>
  <c r="DY9" i="37" s="1"/>
  <c r="DZ9" i="37" s="1"/>
  <c r="EA9" i="37" s="1"/>
  <c r="EB9" i="37" s="1"/>
  <c r="EC9" i="37" s="1"/>
  <c r="ED9" i="37" s="1"/>
  <c r="EE9" i="37" s="1"/>
  <c r="EF9" i="37" s="1"/>
  <c r="EG9" i="37" s="1"/>
  <c r="EH9" i="37" s="1"/>
  <c r="EI9" i="37" s="1"/>
  <c r="EJ9" i="37" s="1"/>
  <c r="EK9" i="37" s="1"/>
  <c r="EL9" i="37" s="1"/>
  <c r="EM9" i="37" s="1"/>
  <c r="EN9" i="37" s="1"/>
  <c r="EO9" i="37" s="1"/>
  <c r="EP9" i="37" s="1"/>
  <c r="EQ9" i="37" s="1"/>
  <c r="ER9" i="37" s="1"/>
  <c r="ES9" i="37" s="1"/>
  <c r="ET9" i="37" s="1"/>
  <c r="EU9" i="37" s="1"/>
  <c r="EV9" i="37" s="1"/>
  <c r="EW9" i="37" s="1"/>
  <c r="EX9" i="37" s="1"/>
  <c r="EY9" i="37" s="1"/>
  <c r="EZ9" i="37" s="1"/>
  <c r="FA9" i="37" s="1"/>
  <c r="FB9" i="37" s="1"/>
  <c r="FC9" i="37" s="1"/>
  <c r="FD9" i="37" s="1"/>
  <c r="FE9" i="37" s="1"/>
  <c r="FF9" i="37" s="1"/>
  <c r="FG9" i="37" s="1"/>
  <c r="FH9" i="37" s="1"/>
  <c r="FI9" i="37" s="1"/>
  <c r="FJ9" i="37" s="1"/>
  <c r="FK9" i="37" s="1"/>
  <c r="FL9" i="37" s="1"/>
  <c r="FM9" i="37" s="1"/>
  <c r="FN9" i="37" s="1"/>
  <c r="FO9" i="37" s="1"/>
  <c r="FP9" i="37" s="1"/>
  <c r="FQ9" i="37" s="1"/>
  <c r="FR9" i="37" s="1"/>
  <c r="FS9" i="37" s="1"/>
  <c r="FT9" i="37" s="1"/>
  <c r="FU9" i="37" s="1"/>
  <c r="FV9" i="37" s="1"/>
  <c r="FW9" i="37" s="1"/>
  <c r="FX9" i="37" s="1"/>
  <c r="FY9" i="37" s="1"/>
  <c r="FZ9" i="37" s="1"/>
  <c r="GA9" i="37" s="1"/>
  <c r="GB9" i="37" s="1"/>
  <c r="GC9" i="37" s="1"/>
  <c r="GD9" i="37" s="1"/>
  <c r="GE9" i="37" s="1"/>
  <c r="GF9" i="37" s="1"/>
  <c r="GG9" i="37" s="1"/>
  <c r="GH9" i="37" s="1"/>
  <c r="GI9" i="37" s="1"/>
  <c r="GJ9" i="37" s="1"/>
  <c r="GK9" i="37" s="1"/>
  <c r="GL9" i="37" s="1"/>
  <c r="GM9" i="37" s="1"/>
  <c r="GN9" i="37" s="1"/>
  <c r="GO9" i="37" s="1"/>
  <c r="GP9" i="37" s="1"/>
  <c r="GQ9" i="37" s="1"/>
  <c r="GR9" i="37" s="1"/>
  <c r="GS9" i="37" s="1"/>
  <c r="GT9" i="37" s="1"/>
  <c r="GU9" i="37" s="1"/>
  <c r="GV9" i="37" s="1"/>
  <c r="GW9" i="37" s="1"/>
  <c r="GX9" i="37" s="1"/>
  <c r="GY9" i="37" s="1"/>
  <c r="GZ9" i="37" s="1"/>
  <c r="HA9" i="37" s="1"/>
  <c r="HB9" i="37" s="1"/>
  <c r="HC9" i="37" s="1"/>
  <c r="HD9" i="37" s="1"/>
  <c r="HE9" i="37" s="1"/>
  <c r="HF9" i="37" s="1"/>
  <c r="H36" i="76"/>
  <c r="F73" i="76"/>
  <c r="H73" i="76" s="1"/>
  <c r="J73" i="76" s="1"/>
  <c r="F45" i="74"/>
  <c r="F70" i="74"/>
  <c r="F47" i="74"/>
  <c r="F72" i="74"/>
  <c r="H8" i="76"/>
  <c r="J8" i="76" s="1"/>
  <c r="F71" i="76"/>
  <c r="H71" i="76" s="1"/>
  <c r="J71" i="76" s="1"/>
  <c r="J36" i="76"/>
  <c r="F74" i="56"/>
  <c r="H9" i="76"/>
  <c r="J9" i="76" s="1"/>
  <c r="F47" i="76"/>
  <c r="H47" i="76" s="1"/>
  <c r="J47" i="76" s="1"/>
  <c r="F48" i="76"/>
  <c r="H48" i="76" s="1"/>
  <c r="J48" i="76" s="1"/>
  <c r="H10" i="76"/>
  <c r="J10" i="76" s="1"/>
  <c r="F45" i="76"/>
  <c r="H45" i="76" s="1"/>
  <c r="H6" i="76"/>
  <c r="J6" i="76" s="1"/>
  <c r="F46" i="76"/>
  <c r="H46" i="76" s="1"/>
  <c r="J46" i="76" s="1"/>
  <c r="H7" i="76"/>
  <c r="J7" i="76" s="1"/>
  <c r="J149" i="37"/>
  <c r="X11" i="37"/>
  <c r="Y11" i="37" s="1"/>
  <c r="Z11" i="37" s="1"/>
  <c r="AA11" i="37" s="1"/>
  <c r="AB11" i="37" s="1"/>
  <c r="AC11" i="37" s="1"/>
  <c r="AD11" i="37" s="1"/>
  <c r="AE11" i="37" s="1"/>
  <c r="AF11" i="37" s="1"/>
  <c r="AG11" i="37" s="1"/>
  <c r="AH11" i="37" s="1"/>
  <c r="AI11" i="37" s="1"/>
  <c r="AJ11" i="37" s="1"/>
  <c r="AK11" i="37" s="1"/>
  <c r="AL11" i="37" s="1"/>
  <c r="AM11" i="37" s="1"/>
  <c r="AN11" i="37" s="1"/>
  <c r="AO11" i="37" s="1"/>
  <c r="AP11" i="37" s="1"/>
  <c r="AQ11" i="37" s="1"/>
  <c r="AR11" i="37" s="1"/>
  <c r="AS11" i="37" s="1"/>
  <c r="AT11" i="37" s="1"/>
  <c r="AU11" i="37" s="1"/>
  <c r="AV11" i="37" s="1"/>
  <c r="AW11" i="37" s="1"/>
  <c r="AX11" i="37" s="1"/>
  <c r="AY11" i="37" s="1"/>
  <c r="AZ11" i="37" s="1"/>
  <c r="BA11" i="37" s="1"/>
  <c r="BB11" i="37" s="1"/>
  <c r="BC11" i="37" s="1"/>
  <c r="BD11" i="37" s="1"/>
  <c r="BE11" i="37" s="1"/>
  <c r="BF11" i="37" s="1"/>
  <c r="BG11" i="37" s="1"/>
  <c r="BH11" i="37" s="1"/>
  <c r="BI11" i="37" s="1"/>
  <c r="BJ11" i="37" s="1"/>
  <c r="BK11" i="37" s="1"/>
  <c r="BL11" i="37" s="1"/>
  <c r="BM11" i="37" s="1"/>
  <c r="BN11" i="37" s="1"/>
  <c r="BO11" i="37" s="1"/>
  <c r="BP11" i="37" s="1"/>
  <c r="BQ11" i="37" s="1"/>
  <c r="BR11" i="37" s="1"/>
  <c r="BS11" i="37" s="1"/>
  <c r="BT11" i="37" s="1"/>
  <c r="BU11" i="37" s="1"/>
  <c r="BV11" i="37" s="1"/>
  <c r="BW11" i="37" s="1"/>
  <c r="BX11" i="37" s="1"/>
  <c r="BY11" i="37" s="1"/>
  <c r="BZ11" i="37" s="1"/>
  <c r="CA11" i="37" s="1"/>
  <c r="CB11" i="37" s="1"/>
  <c r="CC11" i="37" s="1"/>
  <c r="CD11" i="37" s="1"/>
  <c r="CE11" i="37" s="1"/>
  <c r="CF11" i="37" s="1"/>
  <c r="CG11" i="37" s="1"/>
  <c r="CH11" i="37" s="1"/>
  <c r="CI11" i="37" s="1"/>
  <c r="CJ11" i="37" s="1"/>
  <c r="CK11" i="37" s="1"/>
  <c r="CL11" i="37" s="1"/>
  <c r="CM11" i="37" s="1"/>
  <c r="CN11" i="37" s="1"/>
  <c r="CO11" i="37" s="1"/>
  <c r="CP11" i="37" s="1"/>
  <c r="CQ11" i="37" s="1"/>
  <c r="CR11" i="37" s="1"/>
  <c r="CS11" i="37" s="1"/>
  <c r="CT11" i="37" s="1"/>
  <c r="CU11" i="37" s="1"/>
  <c r="CV11" i="37" s="1"/>
  <c r="CW11" i="37" s="1"/>
  <c r="CX11" i="37" s="1"/>
  <c r="CY11" i="37" s="1"/>
  <c r="CZ11" i="37" s="1"/>
  <c r="DA11" i="37" s="1"/>
  <c r="DB11" i="37" s="1"/>
  <c r="DC11" i="37" s="1"/>
  <c r="DD11" i="37" s="1"/>
  <c r="DE11" i="37" s="1"/>
  <c r="DF11" i="37" s="1"/>
  <c r="DG11" i="37" s="1"/>
  <c r="DH11" i="37" s="1"/>
  <c r="DI11" i="37" s="1"/>
  <c r="DJ11" i="37" s="1"/>
  <c r="DK11" i="37" s="1"/>
  <c r="DL11" i="37" s="1"/>
  <c r="DM11" i="37" s="1"/>
  <c r="DN11" i="37" s="1"/>
  <c r="DO11" i="37" s="1"/>
  <c r="DP11" i="37" s="1"/>
  <c r="DQ11" i="37" s="1"/>
  <c r="DR11" i="37" s="1"/>
  <c r="DS11" i="37" s="1"/>
  <c r="DT11" i="37" s="1"/>
  <c r="DU11" i="37" s="1"/>
  <c r="DV11" i="37" s="1"/>
  <c r="DW11" i="37" s="1"/>
  <c r="DX11" i="37" s="1"/>
  <c r="DY11" i="37" s="1"/>
  <c r="DZ11" i="37" s="1"/>
  <c r="EA11" i="37" s="1"/>
  <c r="EB11" i="37" s="1"/>
  <c r="EC11" i="37" s="1"/>
  <c r="ED11" i="37" s="1"/>
  <c r="EE11" i="37" s="1"/>
  <c r="EF11" i="37" s="1"/>
  <c r="EG11" i="37" s="1"/>
  <c r="EH11" i="37" s="1"/>
  <c r="EI11" i="37" s="1"/>
  <c r="EJ11" i="37" s="1"/>
  <c r="EK11" i="37" s="1"/>
  <c r="EL11" i="37" s="1"/>
  <c r="EM11" i="37" s="1"/>
  <c r="EN11" i="37" s="1"/>
  <c r="EO11" i="37" s="1"/>
  <c r="EP11" i="37" s="1"/>
  <c r="EQ11" i="37" s="1"/>
  <c r="ER11" i="37" s="1"/>
  <c r="ES11" i="37" s="1"/>
  <c r="ET11" i="37" s="1"/>
  <c r="EU11" i="37" s="1"/>
  <c r="EV11" i="37" s="1"/>
  <c r="EW11" i="37" s="1"/>
  <c r="EX11" i="37" s="1"/>
  <c r="EY11" i="37" s="1"/>
  <c r="EZ11" i="37" s="1"/>
  <c r="FA11" i="37" s="1"/>
  <c r="FB11" i="37" s="1"/>
  <c r="FC11" i="37" s="1"/>
  <c r="FD11" i="37" s="1"/>
  <c r="FE11" i="37" s="1"/>
  <c r="FF11" i="37" s="1"/>
  <c r="FG11" i="37" s="1"/>
  <c r="FH11" i="37" s="1"/>
  <c r="FI11" i="37" s="1"/>
  <c r="FJ11" i="37" s="1"/>
  <c r="FK11" i="37" s="1"/>
  <c r="FL11" i="37" s="1"/>
  <c r="FM11" i="37" s="1"/>
  <c r="FN11" i="37" s="1"/>
  <c r="FO11" i="37" s="1"/>
  <c r="FP11" i="37" s="1"/>
  <c r="FQ11" i="37" s="1"/>
  <c r="FR11" i="37" s="1"/>
  <c r="FS11" i="37" s="1"/>
  <c r="FT11" i="37" s="1"/>
  <c r="FU11" i="37" s="1"/>
  <c r="FV11" i="37" s="1"/>
  <c r="FW11" i="37" s="1"/>
  <c r="FX11" i="37" s="1"/>
  <c r="FY11" i="37" s="1"/>
  <c r="FZ11" i="37" s="1"/>
  <c r="GA11" i="37" s="1"/>
  <c r="GB11" i="37" s="1"/>
  <c r="GC11" i="37" s="1"/>
  <c r="GD11" i="37" s="1"/>
  <c r="GE11" i="37" s="1"/>
  <c r="GF11" i="37" s="1"/>
  <c r="GG11" i="37" s="1"/>
  <c r="GH11" i="37" s="1"/>
  <c r="GI11" i="37" s="1"/>
  <c r="GJ11" i="37" s="1"/>
  <c r="GK11" i="37" s="1"/>
  <c r="GL11" i="37" s="1"/>
  <c r="GM11" i="37" s="1"/>
  <c r="GN11" i="37" s="1"/>
  <c r="GO11" i="37" s="1"/>
  <c r="GP11" i="37" s="1"/>
  <c r="GQ11" i="37" s="1"/>
  <c r="GR11" i="37" s="1"/>
  <c r="GS11" i="37" s="1"/>
  <c r="GT11" i="37" s="1"/>
  <c r="GU11" i="37" s="1"/>
  <c r="GV11" i="37" s="1"/>
  <c r="GW11" i="37" s="1"/>
  <c r="GX11" i="37" s="1"/>
  <c r="GY11" i="37" s="1"/>
  <c r="GZ11" i="37" s="1"/>
  <c r="HA11" i="37" s="1"/>
  <c r="HB11" i="37" s="1"/>
  <c r="HC11" i="37" s="1"/>
  <c r="HD11" i="37" s="1"/>
  <c r="HE11" i="37" s="1"/>
  <c r="HF11" i="37" s="1"/>
  <c r="X7" i="37"/>
  <c r="Y7" i="37" s="1"/>
  <c r="Z7" i="37" s="1"/>
  <c r="AA7" i="37" s="1"/>
  <c r="AB7" i="37" s="1"/>
  <c r="AC7" i="37" s="1"/>
  <c r="AD7" i="37" s="1"/>
  <c r="AE7" i="37" s="1"/>
  <c r="AF7" i="37" s="1"/>
  <c r="AG7" i="37" s="1"/>
  <c r="AH7" i="37" s="1"/>
  <c r="AI7" i="37" s="1"/>
  <c r="AJ7" i="37" s="1"/>
  <c r="AK7" i="37" s="1"/>
  <c r="AL7" i="37" s="1"/>
  <c r="AM7" i="37" s="1"/>
  <c r="AN7" i="37" s="1"/>
  <c r="AO7" i="37" s="1"/>
  <c r="AP7" i="37" s="1"/>
  <c r="AQ7" i="37" s="1"/>
  <c r="AR7" i="37" s="1"/>
  <c r="AS7" i="37" s="1"/>
  <c r="AT7" i="37" s="1"/>
  <c r="AU7" i="37" s="1"/>
  <c r="AV7" i="37" s="1"/>
  <c r="AW7" i="37" s="1"/>
  <c r="AX7" i="37" s="1"/>
  <c r="AY7" i="37" s="1"/>
  <c r="AZ7" i="37" s="1"/>
  <c r="BA7" i="37" s="1"/>
  <c r="BB7" i="37" s="1"/>
  <c r="BC7" i="37" s="1"/>
  <c r="BD7" i="37" s="1"/>
  <c r="BE7" i="37" s="1"/>
  <c r="BF7" i="37" s="1"/>
  <c r="BG7" i="37" s="1"/>
  <c r="BH7" i="37" s="1"/>
  <c r="BI7" i="37" s="1"/>
  <c r="BJ7" i="37" s="1"/>
  <c r="BK7" i="37" s="1"/>
  <c r="BL7" i="37" s="1"/>
  <c r="BM7" i="37" s="1"/>
  <c r="BN7" i="37" s="1"/>
  <c r="BO7" i="37" s="1"/>
  <c r="BP7" i="37" s="1"/>
  <c r="BQ7" i="37" s="1"/>
  <c r="BR7" i="37" s="1"/>
  <c r="BS7" i="37" s="1"/>
  <c r="BT7" i="37" s="1"/>
  <c r="BU7" i="37" s="1"/>
  <c r="BV7" i="37" s="1"/>
  <c r="BW7" i="37" s="1"/>
  <c r="BX7" i="37" s="1"/>
  <c r="BY7" i="37" s="1"/>
  <c r="BZ7" i="37" s="1"/>
  <c r="CA7" i="37" s="1"/>
  <c r="CB7" i="37" s="1"/>
  <c r="CC7" i="37" s="1"/>
  <c r="CD7" i="37" s="1"/>
  <c r="CE7" i="37" s="1"/>
  <c r="CF7" i="37" s="1"/>
  <c r="CG7" i="37" s="1"/>
  <c r="CH7" i="37" s="1"/>
  <c r="CI7" i="37" s="1"/>
  <c r="CJ7" i="37" s="1"/>
  <c r="CK7" i="37" s="1"/>
  <c r="CL7" i="37" s="1"/>
  <c r="CM7" i="37" s="1"/>
  <c r="CN7" i="37" s="1"/>
  <c r="CO7" i="37" s="1"/>
  <c r="CP7" i="37" s="1"/>
  <c r="CQ7" i="37" s="1"/>
  <c r="CR7" i="37" s="1"/>
  <c r="CS7" i="37" s="1"/>
  <c r="CT7" i="37" s="1"/>
  <c r="CU7" i="37" s="1"/>
  <c r="CV7" i="37" s="1"/>
  <c r="CW7" i="37" s="1"/>
  <c r="CX7" i="37" s="1"/>
  <c r="CY7" i="37" s="1"/>
  <c r="CZ7" i="37" s="1"/>
  <c r="DA7" i="37" s="1"/>
  <c r="DB7" i="37" s="1"/>
  <c r="DC7" i="37" s="1"/>
  <c r="DD7" i="37" s="1"/>
  <c r="DE7" i="37" s="1"/>
  <c r="DF7" i="37" s="1"/>
  <c r="DG7" i="37" s="1"/>
  <c r="DH7" i="37" s="1"/>
  <c r="DI7" i="37" s="1"/>
  <c r="DJ7" i="37" s="1"/>
  <c r="DK7" i="37" s="1"/>
  <c r="DL7" i="37" s="1"/>
  <c r="DM7" i="37" s="1"/>
  <c r="DN7" i="37" s="1"/>
  <c r="DO7" i="37" s="1"/>
  <c r="DP7" i="37" s="1"/>
  <c r="DQ7" i="37" s="1"/>
  <c r="DR7" i="37" s="1"/>
  <c r="DS7" i="37" s="1"/>
  <c r="DT7" i="37" s="1"/>
  <c r="DU7" i="37" s="1"/>
  <c r="DV7" i="37" s="1"/>
  <c r="DW7" i="37" s="1"/>
  <c r="DX7" i="37" s="1"/>
  <c r="DY7" i="37" s="1"/>
  <c r="DZ7" i="37" s="1"/>
  <c r="EA7" i="37" s="1"/>
  <c r="EB7" i="37" s="1"/>
  <c r="EC7" i="37" s="1"/>
  <c r="ED7" i="37" s="1"/>
  <c r="EE7" i="37" s="1"/>
  <c r="EF7" i="37" s="1"/>
  <c r="EG7" i="37" s="1"/>
  <c r="EH7" i="37" s="1"/>
  <c r="EI7" i="37" s="1"/>
  <c r="EJ7" i="37" s="1"/>
  <c r="EK7" i="37" s="1"/>
  <c r="EL7" i="37" s="1"/>
  <c r="EM7" i="37" s="1"/>
  <c r="EN7" i="37" s="1"/>
  <c r="EO7" i="37" s="1"/>
  <c r="EP7" i="37" s="1"/>
  <c r="EQ7" i="37" s="1"/>
  <c r="ER7" i="37" s="1"/>
  <c r="ES7" i="37" s="1"/>
  <c r="ET7" i="37" s="1"/>
  <c r="EU7" i="37" s="1"/>
  <c r="EV7" i="37" s="1"/>
  <c r="EW7" i="37" s="1"/>
  <c r="EX7" i="37" s="1"/>
  <c r="EY7" i="37" s="1"/>
  <c r="EZ7" i="37" s="1"/>
  <c r="FA7" i="37" s="1"/>
  <c r="FB7" i="37" s="1"/>
  <c r="FC7" i="37" s="1"/>
  <c r="FD7" i="37" s="1"/>
  <c r="FE7" i="37" s="1"/>
  <c r="FF7" i="37" s="1"/>
  <c r="FG7" i="37" s="1"/>
  <c r="FH7" i="37" s="1"/>
  <c r="FI7" i="37" s="1"/>
  <c r="FJ7" i="37" s="1"/>
  <c r="FK7" i="37" s="1"/>
  <c r="FL7" i="37" s="1"/>
  <c r="FM7" i="37" s="1"/>
  <c r="FN7" i="37" s="1"/>
  <c r="FO7" i="37" s="1"/>
  <c r="FP7" i="37" s="1"/>
  <c r="FQ7" i="37" s="1"/>
  <c r="FR7" i="37" s="1"/>
  <c r="FS7" i="37" s="1"/>
  <c r="FT7" i="37" s="1"/>
  <c r="FU7" i="37" s="1"/>
  <c r="FV7" i="37" s="1"/>
  <c r="FW7" i="37" s="1"/>
  <c r="FX7" i="37" s="1"/>
  <c r="FY7" i="37" s="1"/>
  <c r="FZ7" i="37" s="1"/>
  <c r="GA7" i="37" s="1"/>
  <c r="GB7" i="37" s="1"/>
  <c r="GC7" i="37" s="1"/>
  <c r="GD7" i="37" s="1"/>
  <c r="GE7" i="37" s="1"/>
  <c r="GF7" i="37" s="1"/>
  <c r="GG7" i="37" s="1"/>
  <c r="GH7" i="37" s="1"/>
  <c r="GI7" i="37" s="1"/>
  <c r="GJ7" i="37" s="1"/>
  <c r="GK7" i="37" s="1"/>
  <c r="GL7" i="37" s="1"/>
  <c r="GM7" i="37" s="1"/>
  <c r="GN7" i="37" s="1"/>
  <c r="GO7" i="37" s="1"/>
  <c r="GP7" i="37" s="1"/>
  <c r="GQ7" i="37" s="1"/>
  <c r="GR7" i="37" s="1"/>
  <c r="GS7" i="37" s="1"/>
  <c r="GT7" i="37" s="1"/>
  <c r="GU7" i="37" s="1"/>
  <c r="GV7" i="37" s="1"/>
  <c r="GW7" i="37" s="1"/>
  <c r="GX7" i="37" s="1"/>
  <c r="GY7" i="37" s="1"/>
  <c r="GZ7" i="37" s="1"/>
  <c r="HA7" i="37" s="1"/>
  <c r="HB7" i="37" s="1"/>
  <c r="HC7" i="37" s="1"/>
  <c r="HD7" i="37" s="1"/>
  <c r="HE7" i="37" s="1"/>
  <c r="HF7" i="37" s="1"/>
  <c r="X8" i="37"/>
  <c r="Y8" i="37" s="1"/>
  <c r="Z8" i="37" s="1"/>
  <c r="AA8" i="37" s="1"/>
  <c r="AB8" i="37" s="1"/>
  <c r="AC8" i="37" s="1"/>
  <c r="AD8" i="37" s="1"/>
  <c r="AE8" i="37" s="1"/>
  <c r="AF8" i="37" s="1"/>
  <c r="AG8" i="37" s="1"/>
  <c r="AH8" i="37" s="1"/>
  <c r="AI8" i="37" s="1"/>
  <c r="AJ8" i="37" s="1"/>
  <c r="AK8" i="37" s="1"/>
  <c r="AL8" i="37" s="1"/>
  <c r="AM8" i="37" s="1"/>
  <c r="AN8" i="37" s="1"/>
  <c r="AO8" i="37" s="1"/>
  <c r="AP8" i="37" s="1"/>
  <c r="AQ8" i="37" s="1"/>
  <c r="AR8" i="37" s="1"/>
  <c r="AS8" i="37" s="1"/>
  <c r="AT8" i="37" s="1"/>
  <c r="AU8" i="37" s="1"/>
  <c r="AV8" i="37" s="1"/>
  <c r="AW8" i="37" s="1"/>
  <c r="AX8" i="37" s="1"/>
  <c r="AY8" i="37" s="1"/>
  <c r="AZ8" i="37" s="1"/>
  <c r="BA8" i="37" s="1"/>
  <c r="BB8" i="37" s="1"/>
  <c r="BC8" i="37" s="1"/>
  <c r="BD8" i="37" s="1"/>
  <c r="BE8" i="37" s="1"/>
  <c r="BF8" i="37" s="1"/>
  <c r="BG8" i="37" s="1"/>
  <c r="BH8" i="37" s="1"/>
  <c r="BI8" i="37" s="1"/>
  <c r="BJ8" i="37" s="1"/>
  <c r="BK8" i="37" s="1"/>
  <c r="BL8" i="37" s="1"/>
  <c r="BM8" i="37" s="1"/>
  <c r="BN8" i="37" s="1"/>
  <c r="BO8" i="37" s="1"/>
  <c r="BP8" i="37" s="1"/>
  <c r="BQ8" i="37" s="1"/>
  <c r="BR8" i="37" s="1"/>
  <c r="BS8" i="37" s="1"/>
  <c r="BT8" i="37" s="1"/>
  <c r="BU8" i="37" s="1"/>
  <c r="BV8" i="37" s="1"/>
  <c r="BW8" i="37" s="1"/>
  <c r="BX8" i="37" s="1"/>
  <c r="BY8" i="37" s="1"/>
  <c r="BZ8" i="37" s="1"/>
  <c r="CA8" i="37" s="1"/>
  <c r="CB8" i="37" s="1"/>
  <c r="CC8" i="37" s="1"/>
  <c r="CD8" i="37" s="1"/>
  <c r="CE8" i="37" s="1"/>
  <c r="CF8" i="37" s="1"/>
  <c r="CG8" i="37" s="1"/>
  <c r="CH8" i="37" s="1"/>
  <c r="CI8" i="37" s="1"/>
  <c r="CJ8" i="37" s="1"/>
  <c r="CK8" i="37" s="1"/>
  <c r="CL8" i="37" s="1"/>
  <c r="CM8" i="37" s="1"/>
  <c r="CN8" i="37" s="1"/>
  <c r="CO8" i="37" s="1"/>
  <c r="CP8" i="37" s="1"/>
  <c r="CQ8" i="37" s="1"/>
  <c r="CR8" i="37" s="1"/>
  <c r="CS8" i="37" s="1"/>
  <c r="CT8" i="37" s="1"/>
  <c r="CU8" i="37" s="1"/>
  <c r="CV8" i="37" s="1"/>
  <c r="CW8" i="37" s="1"/>
  <c r="CX8" i="37" s="1"/>
  <c r="CY8" i="37" s="1"/>
  <c r="CZ8" i="37" s="1"/>
  <c r="DA8" i="37" s="1"/>
  <c r="DB8" i="37" s="1"/>
  <c r="DC8" i="37" s="1"/>
  <c r="DD8" i="37" s="1"/>
  <c r="DE8" i="37" s="1"/>
  <c r="DF8" i="37" s="1"/>
  <c r="DG8" i="37" s="1"/>
  <c r="DH8" i="37" s="1"/>
  <c r="DI8" i="37" s="1"/>
  <c r="DJ8" i="37" s="1"/>
  <c r="DK8" i="37" s="1"/>
  <c r="DL8" i="37" s="1"/>
  <c r="DM8" i="37" s="1"/>
  <c r="DN8" i="37" s="1"/>
  <c r="DO8" i="37" s="1"/>
  <c r="DP8" i="37" s="1"/>
  <c r="DQ8" i="37" s="1"/>
  <c r="DR8" i="37" s="1"/>
  <c r="DS8" i="37" s="1"/>
  <c r="DT8" i="37" s="1"/>
  <c r="DU8" i="37" s="1"/>
  <c r="DV8" i="37" s="1"/>
  <c r="DW8" i="37" s="1"/>
  <c r="DX8" i="37" s="1"/>
  <c r="DY8" i="37" s="1"/>
  <c r="DZ8" i="37" s="1"/>
  <c r="EA8" i="37" s="1"/>
  <c r="EB8" i="37" s="1"/>
  <c r="EC8" i="37" s="1"/>
  <c r="ED8" i="37" s="1"/>
  <c r="EE8" i="37" s="1"/>
  <c r="EF8" i="37" s="1"/>
  <c r="EG8" i="37" s="1"/>
  <c r="EH8" i="37" s="1"/>
  <c r="EI8" i="37" s="1"/>
  <c r="EJ8" i="37" s="1"/>
  <c r="EK8" i="37" s="1"/>
  <c r="EL8" i="37" s="1"/>
  <c r="EM8" i="37" s="1"/>
  <c r="EN8" i="37" s="1"/>
  <c r="EO8" i="37" s="1"/>
  <c r="EP8" i="37" s="1"/>
  <c r="EQ8" i="37" s="1"/>
  <c r="ER8" i="37" s="1"/>
  <c r="ES8" i="37" s="1"/>
  <c r="ET8" i="37" s="1"/>
  <c r="EU8" i="37" s="1"/>
  <c r="EV8" i="37" s="1"/>
  <c r="EW8" i="37" s="1"/>
  <c r="EX8" i="37" s="1"/>
  <c r="EY8" i="37" s="1"/>
  <c r="EZ8" i="37" s="1"/>
  <c r="FA8" i="37" s="1"/>
  <c r="FB8" i="37" s="1"/>
  <c r="FC8" i="37" s="1"/>
  <c r="FD8" i="37" s="1"/>
  <c r="FE8" i="37" s="1"/>
  <c r="FF8" i="37" s="1"/>
  <c r="FG8" i="37" s="1"/>
  <c r="FH8" i="37" s="1"/>
  <c r="FI8" i="37" s="1"/>
  <c r="FJ8" i="37" s="1"/>
  <c r="FK8" i="37" s="1"/>
  <c r="FL8" i="37" s="1"/>
  <c r="FM8" i="37" s="1"/>
  <c r="FN8" i="37" s="1"/>
  <c r="FO8" i="37" s="1"/>
  <c r="FP8" i="37" s="1"/>
  <c r="FQ8" i="37" s="1"/>
  <c r="FR8" i="37" s="1"/>
  <c r="FS8" i="37" s="1"/>
  <c r="FT8" i="37" s="1"/>
  <c r="FU8" i="37" s="1"/>
  <c r="FV8" i="37" s="1"/>
  <c r="FW8" i="37" s="1"/>
  <c r="FX8" i="37" s="1"/>
  <c r="FY8" i="37" s="1"/>
  <c r="FZ8" i="37" s="1"/>
  <c r="GA8" i="37" s="1"/>
  <c r="GB8" i="37" s="1"/>
  <c r="GC8" i="37" s="1"/>
  <c r="GD8" i="37" s="1"/>
  <c r="GE8" i="37" s="1"/>
  <c r="GF8" i="37" s="1"/>
  <c r="GG8" i="37" s="1"/>
  <c r="GH8" i="37" s="1"/>
  <c r="GI8" i="37" s="1"/>
  <c r="GJ8" i="37" s="1"/>
  <c r="GK8" i="37" s="1"/>
  <c r="GL8" i="37" s="1"/>
  <c r="GM8" i="37" s="1"/>
  <c r="GN8" i="37" s="1"/>
  <c r="GO8" i="37" s="1"/>
  <c r="GP8" i="37" s="1"/>
  <c r="GQ8" i="37" s="1"/>
  <c r="GR8" i="37" s="1"/>
  <c r="GS8" i="37" s="1"/>
  <c r="GT8" i="37" s="1"/>
  <c r="GU8" i="37" s="1"/>
  <c r="GV8" i="37" s="1"/>
  <c r="GW8" i="37" s="1"/>
  <c r="GX8" i="37" s="1"/>
  <c r="GY8" i="37" s="1"/>
  <c r="GZ8" i="37" s="1"/>
  <c r="HA8" i="37" s="1"/>
  <c r="HB8" i="37" s="1"/>
  <c r="HC8" i="37" s="1"/>
  <c r="HD8" i="37" s="1"/>
  <c r="HE8" i="37" s="1"/>
  <c r="HF8" i="37" s="1"/>
  <c r="X6" i="37"/>
  <c r="Y6" i="37" s="1"/>
  <c r="Z6" i="37" s="1"/>
  <c r="AA6" i="37" s="1"/>
  <c r="AB6" i="37" s="1"/>
  <c r="AC6" i="37" s="1"/>
  <c r="AD6" i="37" s="1"/>
  <c r="AE6" i="37" s="1"/>
  <c r="AF6" i="37" s="1"/>
  <c r="AG6" i="37" s="1"/>
  <c r="AH6" i="37" s="1"/>
  <c r="AI6" i="37" s="1"/>
  <c r="AJ6" i="37" s="1"/>
  <c r="AK6" i="37" s="1"/>
  <c r="AL6" i="37" s="1"/>
  <c r="AM6" i="37" s="1"/>
  <c r="AN6" i="37" s="1"/>
  <c r="AO6" i="37" s="1"/>
  <c r="AP6" i="37" s="1"/>
  <c r="AQ6" i="37" s="1"/>
  <c r="AR6" i="37" s="1"/>
  <c r="AS6" i="37" s="1"/>
  <c r="AT6" i="37" s="1"/>
  <c r="AU6" i="37" s="1"/>
  <c r="AV6" i="37" s="1"/>
  <c r="AW6" i="37" s="1"/>
  <c r="AX6" i="37" s="1"/>
  <c r="AY6" i="37" s="1"/>
  <c r="AZ6" i="37" s="1"/>
  <c r="BA6" i="37" s="1"/>
  <c r="BB6" i="37" s="1"/>
  <c r="BC6" i="37" s="1"/>
  <c r="BD6" i="37" s="1"/>
  <c r="BE6" i="37" s="1"/>
  <c r="BF6" i="37" s="1"/>
  <c r="BG6" i="37" s="1"/>
  <c r="BH6" i="37" s="1"/>
  <c r="BI6" i="37" s="1"/>
  <c r="BJ6" i="37" s="1"/>
  <c r="BK6" i="37" s="1"/>
  <c r="BL6" i="37" s="1"/>
  <c r="BM6" i="37" s="1"/>
  <c r="BN6" i="37" s="1"/>
  <c r="BO6" i="37" s="1"/>
  <c r="BP6" i="37" s="1"/>
  <c r="BQ6" i="37" s="1"/>
  <c r="BR6" i="37" s="1"/>
  <c r="BS6" i="37" s="1"/>
  <c r="BT6" i="37" s="1"/>
  <c r="BU6" i="37" s="1"/>
  <c r="BV6" i="37" s="1"/>
  <c r="BW6" i="37" s="1"/>
  <c r="BX6" i="37" s="1"/>
  <c r="BY6" i="37" s="1"/>
  <c r="BZ6" i="37" s="1"/>
  <c r="CA6" i="37" s="1"/>
  <c r="CB6" i="37" s="1"/>
  <c r="CC6" i="37" s="1"/>
  <c r="CD6" i="37" s="1"/>
  <c r="CE6" i="37" s="1"/>
  <c r="CF6" i="37" s="1"/>
  <c r="CG6" i="37" s="1"/>
  <c r="CH6" i="37" s="1"/>
  <c r="CI6" i="37" s="1"/>
  <c r="CJ6" i="37" s="1"/>
  <c r="CK6" i="37" s="1"/>
  <c r="CL6" i="37" s="1"/>
  <c r="CM6" i="37" s="1"/>
  <c r="CN6" i="37" s="1"/>
  <c r="CO6" i="37" s="1"/>
  <c r="CP6" i="37" s="1"/>
  <c r="CQ6" i="37" s="1"/>
  <c r="CR6" i="37" s="1"/>
  <c r="CS6" i="37" s="1"/>
  <c r="CT6" i="37" s="1"/>
  <c r="CU6" i="37" s="1"/>
  <c r="CV6" i="37" s="1"/>
  <c r="CW6" i="37" s="1"/>
  <c r="CX6" i="37" s="1"/>
  <c r="CY6" i="37" s="1"/>
  <c r="CZ6" i="37" s="1"/>
  <c r="DA6" i="37" s="1"/>
  <c r="DB6" i="37" s="1"/>
  <c r="DC6" i="37" s="1"/>
  <c r="DD6" i="37" s="1"/>
  <c r="DE6" i="37" s="1"/>
  <c r="DF6" i="37" s="1"/>
  <c r="DG6" i="37" s="1"/>
  <c r="DH6" i="37" s="1"/>
  <c r="DI6" i="37" s="1"/>
  <c r="DJ6" i="37" s="1"/>
  <c r="DK6" i="37" s="1"/>
  <c r="DL6" i="37" s="1"/>
  <c r="DM6" i="37" s="1"/>
  <c r="DN6" i="37" s="1"/>
  <c r="DO6" i="37" s="1"/>
  <c r="DP6" i="37" s="1"/>
  <c r="DQ6" i="37" s="1"/>
  <c r="DR6" i="37" s="1"/>
  <c r="DS6" i="37" s="1"/>
  <c r="DT6" i="37" s="1"/>
  <c r="DU6" i="37" s="1"/>
  <c r="DV6" i="37" s="1"/>
  <c r="DW6" i="37" s="1"/>
  <c r="DX6" i="37" s="1"/>
  <c r="DY6" i="37" s="1"/>
  <c r="DZ6" i="37" s="1"/>
  <c r="EA6" i="37" s="1"/>
  <c r="EB6" i="37" s="1"/>
  <c r="EC6" i="37" s="1"/>
  <c r="ED6" i="37" s="1"/>
  <c r="EE6" i="37" s="1"/>
  <c r="EF6" i="37" s="1"/>
  <c r="EG6" i="37" s="1"/>
  <c r="EH6" i="37" s="1"/>
  <c r="EI6" i="37" s="1"/>
  <c r="EJ6" i="37" s="1"/>
  <c r="EK6" i="37" s="1"/>
  <c r="EL6" i="37" s="1"/>
  <c r="EM6" i="37" s="1"/>
  <c r="EN6" i="37" s="1"/>
  <c r="EO6" i="37" s="1"/>
  <c r="EP6" i="37" s="1"/>
  <c r="EQ6" i="37" s="1"/>
  <c r="ER6" i="37" s="1"/>
  <c r="ES6" i="37" s="1"/>
  <c r="ET6" i="37" s="1"/>
  <c r="EU6" i="37" s="1"/>
  <c r="EV6" i="37" s="1"/>
  <c r="EW6" i="37" s="1"/>
  <c r="EX6" i="37" s="1"/>
  <c r="EY6" i="37" s="1"/>
  <c r="EZ6" i="37" s="1"/>
  <c r="FA6" i="37" s="1"/>
  <c r="FB6" i="37" s="1"/>
  <c r="FC6" i="37" s="1"/>
  <c r="FD6" i="37" s="1"/>
  <c r="FE6" i="37" s="1"/>
  <c r="FF6" i="37" s="1"/>
  <c r="FG6" i="37" s="1"/>
  <c r="FH6" i="37" s="1"/>
  <c r="FI6" i="37" s="1"/>
  <c r="FJ6" i="37" s="1"/>
  <c r="FK6" i="37" s="1"/>
  <c r="FL6" i="37" s="1"/>
  <c r="FM6" i="37" s="1"/>
  <c r="FN6" i="37" s="1"/>
  <c r="FO6" i="37" s="1"/>
  <c r="FP6" i="37" s="1"/>
  <c r="FQ6" i="37" s="1"/>
  <c r="FR6" i="37" s="1"/>
  <c r="FS6" i="37" s="1"/>
  <c r="FT6" i="37" s="1"/>
  <c r="FU6" i="37" s="1"/>
  <c r="FV6" i="37" s="1"/>
  <c r="FW6" i="37" s="1"/>
  <c r="FX6" i="37" s="1"/>
  <c r="FY6" i="37" s="1"/>
  <c r="FZ6" i="37" s="1"/>
  <c r="GA6" i="37" s="1"/>
  <c r="GB6" i="37" s="1"/>
  <c r="GC6" i="37" s="1"/>
  <c r="GD6" i="37" s="1"/>
  <c r="GE6" i="37" s="1"/>
  <c r="GF6" i="37" s="1"/>
  <c r="GG6" i="37" s="1"/>
  <c r="GH6" i="37" s="1"/>
  <c r="GI6" i="37" s="1"/>
  <c r="GJ6" i="37" s="1"/>
  <c r="GK6" i="37" s="1"/>
  <c r="GL6" i="37" s="1"/>
  <c r="GM6" i="37" s="1"/>
  <c r="GN6" i="37" s="1"/>
  <c r="GO6" i="37" s="1"/>
  <c r="GP6" i="37" s="1"/>
  <c r="GQ6" i="37" s="1"/>
  <c r="GR6" i="37" s="1"/>
  <c r="GS6" i="37" s="1"/>
  <c r="GT6" i="37" s="1"/>
  <c r="GU6" i="37" s="1"/>
  <c r="GV6" i="37" s="1"/>
  <c r="GW6" i="37" s="1"/>
  <c r="GX6" i="37" s="1"/>
  <c r="GY6" i="37" s="1"/>
  <c r="GZ6" i="37" s="1"/>
  <c r="HA6" i="37" s="1"/>
  <c r="HB6" i="37" s="1"/>
  <c r="HC6" i="37" s="1"/>
  <c r="HD6" i="37" s="1"/>
  <c r="HE6" i="37" s="1"/>
  <c r="HF6" i="37" s="1"/>
  <c r="J147" i="37"/>
  <c r="J146" i="37"/>
  <c r="J103" i="37"/>
  <c r="J148" i="37"/>
  <c r="J105" i="37"/>
  <c r="E125" i="71"/>
  <c r="E124" i="71"/>
  <c r="E123" i="71"/>
  <c r="E122" i="71"/>
  <c r="E121" i="71"/>
  <c r="E120" i="71"/>
  <c r="E119" i="71"/>
  <c r="E118" i="71"/>
  <c r="E117" i="71"/>
  <c r="E116" i="71"/>
  <c r="E115" i="71"/>
  <c r="E114" i="71"/>
  <c r="E113" i="71"/>
  <c r="E112" i="71"/>
  <c r="E111" i="71"/>
  <c r="E110" i="71"/>
  <c r="E109" i="71"/>
  <c r="E108" i="71"/>
  <c r="E107" i="71"/>
  <c r="E106" i="71"/>
  <c r="E105" i="71"/>
  <c r="E104" i="71"/>
  <c r="E103" i="71"/>
  <c r="E102" i="71"/>
  <c r="E101" i="71"/>
  <c r="E100" i="71"/>
  <c r="E99" i="71"/>
  <c r="E98" i="71"/>
  <c r="E97" i="71"/>
  <c r="E96" i="71"/>
  <c r="E95" i="71"/>
  <c r="E94" i="71"/>
  <c r="E93" i="71"/>
  <c r="E92" i="71"/>
  <c r="E91" i="71"/>
  <c r="E90" i="71"/>
  <c r="E89" i="71"/>
  <c r="E88" i="71"/>
  <c r="E87" i="71"/>
  <c r="E86" i="71"/>
  <c r="E85" i="71"/>
  <c r="E84" i="71"/>
  <c r="E83" i="71"/>
  <c r="E82" i="71"/>
  <c r="E81" i="71"/>
  <c r="E80" i="71"/>
  <c r="E79" i="71"/>
  <c r="E78" i="71"/>
  <c r="E77" i="71"/>
  <c r="E76" i="71"/>
  <c r="E75" i="71"/>
  <c r="E74" i="71"/>
  <c r="E73" i="71"/>
  <c r="E72" i="71"/>
  <c r="E71" i="71"/>
  <c r="E70" i="71"/>
  <c r="E69" i="71"/>
  <c r="E68" i="71"/>
  <c r="E67" i="71"/>
  <c r="E66" i="71"/>
  <c r="E65" i="71"/>
  <c r="E64" i="71"/>
  <c r="E63" i="71"/>
  <c r="E62" i="71"/>
  <c r="E61" i="71"/>
  <c r="E60" i="71"/>
  <c r="E59" i="71"/>
  <c r="E58" i="71"/>
  <c r="E57" i="71"/>
  <c r="E56" i="71"/>
  <c r="E55" i="71"/>
  <c r="E54" i="71"/>
  <c r="E53" i="71"/>
  <c r="K52" i="71"/>
  <c r="L52" i="71" s="1"/>
  <c r="D8" i="61" s="1"/>
  <c r="E52" i="71"/>
  <c r="E51" i="71"/>
  <c r="K50" i="71"/>
  <c r="L50" i="71" s="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7" i="71"/>
  <c r="E6" i="71"/>
  <c r="E39" i="56"/>
  <c r="E38" i="56"/>
  <c r="E37" i="56"/>
  <c r="E36" i="56"/>
  <c r="C75" i="37"/>
  <c r="C200" i="37" s="1"/>
  <c r="D75" i="37"/>
  <c r="N76" i="37"/>
  <c r="N78" i="37"/>
  <c r="O74" i="37"/>
  <c r="P74" i="37" s="1"/>
  <c r="Q74" i="37" s="1"/>
  <c r="R74" i="37" s="1"/>
  <c r="S74" i="37" s="1"/>
  <c r="T74" i="37" s="1"/>
  <c r="U74" i="37" s="1"/>
  <c r="V74" i="37" s="1"/>
  <c r="W74" i="37" s="1"/>
  <c r="X74" i="37" s="1"/>
  <c r="Y74" i="37" s="1"/>
  <c r="Z74" i="37" s="1"/>
  <c r="AA74" i="37" s="1"/>
  <c r="AB74" i="37" s="1"/>
  <c r="AC74" i="37" s="1"/>
  <c r="AD74" i="37" s="1"/>
  <c r="AE74" i="37" s="1"/>
  <c r="AF74" i="37" s="1"/>
  <c r="AG74" i="37" s="1"/>
  <c r="AH74" i="37" s="1"/>
  <c r="AI74" i="37" s="1"/>
  <c r="AJ74" i="37" s="1"/>
  <c r="AK74" i="37" s="1"/>
  <c r="AL74" i="37" s="1"/>
  <c r="AM74" i="37" s="1"/>
  <c r="AN74" i="37" s="1"/>
  <c r="AO74" i="37" s="1"/>
  <c r="AP74" i="37" s="1"/>
  <c r="AQ74" i="37" s="1"/>
  <c r="AR74" i="37" s="1"/>
  <c r="AS74" i="37" s="1"/>
  <c r="AT74" i="37" s="1"/>
  <c r="AU74" i="37" s="1"/>
  <c r="AV74" i="37" s="1"/>
  <c r="AW74" i="37" s="1"/>
  <c r="AX74" i="37" s="1"/>
  <c r="AY74" i="37" s="1"/>
  <c r="AZ74" i="37" s="1"/>
  <c r="BA74" i="37" s="1"/>
  <c r="BB74" i="37" s="1"/>
  <c r="BC74" i="37" s="1"/>
  <c r="BD74" i="37" s="1"/>
  <c r="BE74" i="37" s="1"/>
  <c r="BF74" i="37" s="1"/>
  <c r="BG74" i="37" s="1"/>
  <c r="BH74" i="37" s="1"/>
  <c r="BI74" i="37" s="1"/>
  <c r="BJ74" i="37" s="1"/>
  <c r="BK74" i="37" s="1"/>
  <c r="BL74" i="37" s="1"/>
  <c r="BM74" i="37" s="1"/>
  <c r="BN74" i="37" s="1"/>
  <c r="BO74" i="37" s="1"/>
  <c r="BP74" i="37" s="1"/>
  <c r="BQ74" i="37" s="1"/>
  <c r="BR74" i="37" s="1"/>
  <c r="BS74" i="37" s="1"/>
  <c r="BT74" i="37" s="1"/>
  <c r="BU74" i="37" s="1"/>
  <c r="BV74" i="37" s="1"/>
  <c r="BW74" i="37" s="1"/>
  <c r="BX74" i="37" s="1"/>
  <c r="BY74" i="37" s="1"/>
  <c r="BZ74" i="37" s="1"/>
  <c r="CA74" i="37" s="1"/>
  <c r="CB74" i="37" s="1"/>
  <c r="CC74" i="37" s="1"/>
  <c r="CD74" i="37" s="1"/>
  <c r="CE74" i="37" s="1"/>
  <c r="CF74" i="37" s="1"/>
  <c r="CG74" i="37" s="1"/>
  <c r="CH74" i="37" s="1"/>
  <c r="CI74" i="37" s="1"/>
  <c r="CJ74" i="37" s="1"/>
  <c r="CK74" i="37" s="1"/>
  <c r="CL74" i="37" s="1"/>
  <c r="CM74" i="37" s="1"/>
  <c r="CN74" i="37" s="1"/>
  <c r="CO74" i="37" s="1"/>
  <c r="CP74" i="37" s="1"/>
  <c r="CQ74" i="37" s="1"/>
  <c r="CR74" i="37" s="1"/>
  <c r="CS74" i="37" s="1"/>
  <c r="CT74" i="37" s="1"/>
  <c r="CU74" i="37" s="1"/>
  <c r="CV74" i="37" s="1"/>
  <c r="CW74" i="37" s="1"/>
  <c r="CX74" i="37" s="1"/>
  <c r="CY74" i="37" s="1"/>
  <c r="CZ74" i="37" s="1"/>
  <c r="DA74" i="37" s="1"/>
  <c r="DB74" i="37" s="1"/>
  <c r="DC74" i="37" s="1"/>
  <c r="DD74" i="37" s="1"/>
  <c r="DE74" i="37" s="1"/>
  <c r="DF74" i="37" s="1"/>
  <c r="DG74" i="37" s="1"/>
  <c r="DH74" i="37" s="1"/>
  <c r="DI74" i="37" s="1"/>
  <c r="DJ74" i="37" s="1"/>
  <c r="DK74" i="37" s="1"/>
  <c r="DL74" i="37" s="1"/>
  <c r="DM74" i="37" s="1"/>
  <c r="DN74" i="37" s="1"/>
  <c r="DO74" i="37" s="1"/>
  <c r="DP74" i="37" s="1"/>
  <c r="DQ74" i="37" s="1"/>
  <c r="DR74" i="37" s="1"/>
  <c r="DS74" i="37" s="1"/>
  <c r="DT74" i="37" s="1"/>
  <c r="DU74" i="37" s="1"/>
  <c r="DV74" i="37" s="1"/>
  <c r="DW74" i="37" s="1"/>
  <c r="DX74" i="37" s="1"/>
  <c r="DY74" i="37" s="1"/>
  <c r="DZ74" i="37" s="1"/>
  <c r="EA74" i="37" s="1"/>
  <c r="EB74" i="37" s="1"/>
  <c r="EC74" i="37" s="1"/>
  <c r="ED74" i="37" s="1"/>
  <c r="EE74" i="37" s="1"/>
  <c r="EF74" i="37" s="1"/>
  <c r="EG74" i="37" s="1"/>
  <c r="EH74" i="37" s="1"/>
  <c r="EI74" i="37" s="1"/>
  <c r="EJ74" i="37" s="1"/>
  <c r="EK74" i="37" s="1"/>
  <c r="EL74" i="37" s="1"/>
  <c r="EM74" i="37" s="1"/>
  <c r="EN74" i="37" s="1"/>
  <c r="EO74" i="37" s="1"/>
  <c r="EP74" i="37" s="1"/>
  <c r="EQ74" i="37" s="1"/>
  <c r="ER74" i="37" s="1"/>
  <c r="ES74" i="37" s="1"/>
  <c r="ET74" i="37" s="1"/>
  <c r="EU74" i="37" s="1"/>
  <c r="EV74" i="37" s="1"/>
  <c r="EW74" i="37" s="1"/>
  <c r="EX74" i="37" s="1"/>
  <c r="EY74" i="37" s="1"/>
  <c r="EZ74" i="37" s="1"/>
  <c r="FA74" i="37" s="1"/>
  <c r="FB74" i="37" s="1"/>
  <c r="FC74" i="37" s="1"/>
  <c r="FD74" i="37" s="1"/>
  <c r="FE74" i="37" s="1"/>
  <c r="FF74" i="37" s="1"/>
  <c r="FG74" i="37" s="1"/>
  <c r="FH74" i="37" s="1"/>
  <c r="FI74" i="37" s="1"/>
  <c r="FJ74" i="37" s="1"/>
  <c r="FK74" i="37" s="1"/>
  <c r="FL74" i="37" s="1"/>
  <c r="FM74" i="37" s="1"/>
  <c r="FN74" i="37" s="1"/>
  <c r="FO74" i="37" s="1"/>
  <c r="FP74" i="37" s="1"/>
  <c r="FQ74" i="37" s="1"/>
  <c r="FR74" i="37" s="1"/>
  <c r="FS74" i="37" s="1"/>
  <c r="FT74" i="37" s="1"/>
  <c r="FU74" i="37" s="1"/>
  <c r="FV74" i="37" s="1"/>
  <c r="FW74" i="37" s="1"/>
  <c r="FX74" i="37" s="1"/>
  <c r="FY74" i="37" s="1"/>
  <c r="FZ74" i="37" s="1"/>
  <c r="GA74" i="37" s="1"/>
  <c r="GB74" i="37" s="1"/>
  <c r="GC74" i="37" s="1"/>
  <c r="GD74" i="37" s="1"/>
  <c r="GE74" i="37" s="1"/>
  <c r="GF74" i="37" s="1"/>
  <c r="GG74" i="37" s="1"/>
  <c r="GH74" i="37" s="1"/>
  <c r="GI74" i="37" s="1"/>
  <c r="GJ74" i="37" s="1"/>
  <c r="GK74" i="37" s="1"/>
  <c r="GL74" i="37" s="1"/>
  <c r="GM74" i="37" s="1"/>
  <c r="GN74" i="37" s="1"/>
  <c r="GO74" i="37" s="1"/>
  <c r="GP74" i="37" s="1"/>
  <c r="GQ74" i="37" s="1"/>
  <c r="GR74" i="37" s="1"/>
  <c r="GS74" i="37" s="1"/>
  <c r="GT74" i="37" s="1"/>
  <c r="GU74" i="37" s="1"/>
  <c r="GV74" i="37" s="1"/>
  <c r="GW74" i="37" s="1"/>
  <c r="GX74" i="37" s="1"/>
  <c r="GY74" i="37" s="1"/>
  <c r="GZ74" i="37" s="1"/>
  <c r="HA74" i="37" s="1"/>
  <c r="HB74" i="37" s="1"/>
  <c r="HC74" i="37" s="1"/>
  <c r="HD74" i="37" s="1"/>
  <c r="HE74" i="37" s="1"/>
  <c r="HF74" i="37" s="1"/>
  <c r="K78" i="36"/>
  <c r="E78" i="36"/>
  <c r="K77" i="36"/>
  <c r="E77" i="36"/>
  <c r="K76" i="36"/>
  <c r="E76" i="36"/>
  <c r="K75" i="36"/>
  <c r="K202" i="36" s="1"/>
  <c r="E75" i="36"/>
  <c r="E202" i="36" s="1"/>
  <c r="D150" i="37" l="1"/>
  <c r="D200" i="37"/>
  <c r="F8" i="61"/>
  <c r="F20" i="61" s="1"/>
  <c r="D20" i="61"/>
  <c r="E76" i="37"/>
  <c r="K203" i="36"/>
  <c r="E77" i="37"/>
  <c r="K204" i="36"/>
  <c r="N78" i="36"/>
  <c r="N205" i="36" s="1"/>
  <c r="E205" i="36"/>
  <c r="L76" i="36"/>
  <c r="L203" i="36" s="1"/>
  <c r="E203" i="36"/>
  <c r="N77" i="36"/>
  <c r="N204" i="36" s="1"/>
  <c r="E204" i="36"/>
  <c r="E78" i="37"/>
  <c r="K205" i="36"/>
  <c r="N75" i="36"/>
  <c r="E79" i="36"/>
  <c r="E75" i="37"/>
  <c r="K79" i="36"/>
  <c r="F38" i="56"/>
  <c r="F74" i="74"/>
  <c r="F37" i="76"/>
  <c r="F104" i="76" s="1"/>
  <c r="H104" i="76" s="1"/>
  <c r="E133" i="71"/>
  <c r="E132" i="71"/>
  <c r="J45" i="76"/>
  <c r="C150" i="37"/>
  <c r="N75" i="37"/>
  <c r="K51" i="71"/>
  <c r="L51" i="71" s="1"/>
  <c r="L53" i="71" s="1"/>
  <c r="E40" i="56"/>
  <c r="N77" i="37"/>
  <c r="F78" i="36"/>
  <c r="F205" i="36" s="1"/>
  <c r="N76" i="36"/>
  <c r="N203" i="36" s="1"/>
  <c r="F75" i="36"/>
  <c r="F202" i="36" s="1"/>
  <c r="F77" i="36"/>
  <c r="F204" i="36" s="1"/>
  <c r="L78" i="36"/>
  <c r="L205" i="36" s="1"/>
  <c r="L75" i="36"/>
  <c r="L202" i="36" s="1"/>
  <c r="F76" i="36"/>
  <c r="F203" i="36" s="1"/>
  <c r="L77" i="36"/>
  <c r="L204" i="36" s="1"/>
  <c r="F75" i="56" l="1"/>
  <c r="F105" i="56"/>
  <c r="E150" i="37"/>
  <c r="E200" i="37"/>
  <c r="E152" i="37"/>
  <c r="E202" i="37"/>
  <c r="E153" i="37"/>
  <c r="E203" i="37"/>
  <c r="E151" i="37"/>
  <c r="E201" i="37"/>
  <c r="N202" i="36"/>
  <c r="N79" i="36"/>
  <c r="N82" i="36" s="1"/>
  <c r="K206" i="36"/>
  <c r="O78" i="37"/>
  <c r="P78" i="37" s="1"/>
  <c r="Q78" i="37" s="1"/>
  <c r="R78" i="37" s="1"/>
  <c r="S78" i="37" s="1"/>
  <c r="O76" i="37"/>
  <c r="P76" i="37" s="1"/>
  <c r="Q76" i="37" s="1"/>
  <c r="R76" i="37" s="1"/>
  <c r="S76" i="37" s="1"/>
  <c r="F75" i="37"/>
  <c r="F200" i="37" s="1"/>
  <c r="O75" i="37"/>
  <c r="P75" i="37" s="1"/>
  <c r="Q75" i="37" s="1"/>
  <c r="R75" i="37" s="1"/>
  <c r="S75" i="37" s="1"/>
  <c r="E79" i="37"/>
  <c r="L79" i="36"/>
  <c r="L82" i="36" s="1"/>
  <c r="F79" i="36"/>
  <c r="H37" i="76"/>
  <c r="F74" i="76"/>
  <c r="H74" i="76" s="1"/>
  <c r="J74" i="76" s="1"/>
  <c r="F39" i="56"/>
  <c r="F38" i="74"/>
  <c r="F38" i="76"/>
  <c r="F105" i="76" s="1"/>
  <c r="H105" i="76" s="1"/>
  <c r="O77" i="37"/>
  <c r="P77" i="37" s="1"/>
  <c r="Q77" i="37" s="1"/>
  <c r="R77" i="37" s="1"/>
  <c r="S77" i="37" s="1"/>
  <c r="M78" i="36"/>
  <c r="M205" i="36" s="1"/>
  <c r="M77" i="36"/>
  <c r="M204" i="36" s="1"/>
  <c r="M76" i="36"/>
  <c r="M203" i="36" s="1"/>
  <c r="M75" i="36"/>
  <c r="M80" i="36" s="1"/>
  <c r="M83" i="36" s="1"/>
  <c r="L5" i="61" s="1"/>
  <c r="F150" i="37" l="1"/>
  <c r="F75" i="74"/>
  <c r="F105" i="74"/>
  <c r="F76" i="56"/>
  <c r="F106" i="56"/>
  <c r="E154" i="37"/>
  <c r="G75" i="37"/>
  <c r="G200" i="37" s="1"/>
  <c r="M202" i="36"/>
  <c r="M79" i="36"/>
  <c r="M82" i="36" s="1"/>
  <c r="T75" i="37"/>
  <c r="J37" i="76"/>
  <c r="H38" i="76"/>
  <c r="J38" i="76" s="1"/>
  <c r="F75" i="76"/>
  <c r="H75" i="76" s="1"/>
  <c r="J75" i="76" s="1"/>
  <c r="F39" i="76"/>
  <c r="F106" i="76" s="1"/>
  <c r="H106" i="76" s="1"/>
  <c r="F39" i="74"/>
  <c r="G150" i="37"/>
  <c r="J41" i="76" l="1"/>
  <c r="L19" i="61" s="1"/>
  <c r="H41" i="76"/>
  <c r="U75" i="37"/>
  <c r="H75" i="37"/>
  <c r="H200" i="37" s="1"/>
  <c r="F76" i="74"/>
  <c r="F106" i="74"/>
  <c r="H39" i="76"/>
  <c r="J39" i="76" s="1"/>
  <c r="J40" i="76" s="1"/>
  <c r="F76" i="76"/>
  <c r="H76" i="76" s="1"/>
  <c r="J76" i="76" s="1"/>
  <c r="D5" i="61"/>
  <c r="I75" i="37" l="1"/>
  <c r="I200" i="37" s="1"/>
  <c r="H150" i="37"/>
  <c r="V75" i="37"/>
  <c r="D19" i="61"/>
  <c r="H40" i="76"/>
  <c r="I150" i="37"/>
  <c r="W75" i="37" l="1"/>
  <c r="J75" i="37"/>
  <c r="J200" i="37" s="1"/>
  <c r="J150" i="37"/>
  <c r="X75" i="37" l="1"/>
  <c r="Y75" i="37" s="1"/>
  <c r="Z75" i="37" s="1"/>
  <c r="AA75" i="37" s="1"/>
  <c r="AB75" i="37" s="1"/>
  <c r="AC75" i="37" s="1"/>
  <c r="AD75" i="37" s="1"/>
  <c r="AE75" i="37" s="1"/>
  <c r="AF75" i="37" s="1"/>
  <c r="AG75" i="37" s="1"/>
  <c r="AH75" i="37" s="1"/>
  <c r="AI75" i="37" s="1"/>
  <c r="AJ75" i="37" s="1"/>
  <c r="AK75" i="37" s="1"/>
  <c r="AL75" i="37" s="1"/>
  <c r="AM75" i="37" s="1"/>
  <c r="AN75" i="37" s="1"/>
  <c r="AO75" i="37" s="1"/>
  <c r="AP75" i="37" s="1"/>
  <c r="AQ75" i="37" s="1"/>
  <c r="AR75" i="37" s="1"/>
  <c r="AS75" i="37" s="1"/>
  <c r="AT75" i="37" s="1"/>
  <c r="AU75" i="37" s="1"/>
  <c r="AV75" i="37" s="1"/>
  <c r="AW75" i="37" s="1"/>
  <c r="AX75" i="37" s="1"/>
  <c r="AY75" i="37" s="1"/>
  <c r="AZ75" i="37" s="1"/>
  <c r="BA75" i="37" s="1"/>
  <c r="BB75" i="37" s="1"/>
  <c r="BC75" i="37" s="1"/>
  <c r="BD75" i="37" s="1"/>
  <c r="BE75" i="37" s="1"/>
  <c r="BF75" i="37" s="1"/>
  <c r="BG75" i="37" s="1"/>
  <c r="BH75" i="37" s="1"/>
  <c r="BI75" i="37" s="1"/>
  <c r="BJ75" i="37" s="1"/>
  <c r="BK75" i="37" s="1"/>
  <c r="BL75" i="37" s="1"/>
  <c r="BM75" i="37" s="1"/>
  <c r="BN75" i="37" s="1"/>
  <c r="BO75" i="37" s="1"/>
  <c r="BP75" i="37" s="1"/>
  <c r="BQ75" i="37" s="1"/>
  <c r="BR75" i="37" s="1"/>
  <c r="BS75" i="37" s="1"/>
  <c r="BT75" i="37" s="1"/>
  <c r="BU75" i="37" s="1"/>
  <c r="BV75" i="37" s="1"/>
  <c r="BW75" i="37" s="1"/>
  <c r="BX75" i="37" s="1"/>
  <c r="BY75" i="37" s="1"/>
  <c r="BZ75" i="37" s="1"/>
  <c r="CA75" i="37" s="1"/>
  <c r="CB75" i="37" s="1"/>
  <c r="CC75" i="37" s="1"/>
  <c r="CD75" i="37" s="1"/>
  <c r="CE75" i="37" s="1"/>
  <c r="CF75" i="37" s="1"/>
  <c r="CG75" i="37" s="1"/>
  <c r="CH75" i="37" s="1"/>
  <c r="CI75" i="37" s="1"/>
  <c r="CJ75" i="37" s="1"/>
  <c r="CK75" i="37" s="1"/>
  <c r="CL75" i="37" s="1"/>
  <c r="CM75" i="37" s="1"/>
  <c r="CN75" i="37" s="1"/>
  <c r="CO75" i="37" s="1"/>
  <c r="CP75" i="37" s="1"/>
  <c r="CQ75" i="37" s="1"/>
  <c r="CR75" i="37" s="1"/>
  <c r="CS75" i="37" s="1"/>
  <c r="CT75" i="37" s="1"/>
  <c r="CU75" i="37" s="1"/>
  <c r="CV75" i="37" s="1"/>
  <c r="CW75" i="37" s="1"/>
  <c r="CX75" i="37" s="1"/>
  <c r="CY75" i="37" s="1"/>
  <c r="CZ75" i="37" s="1"/>
  <c r="DA75" i="37" s="1"/>
  <c r="DB75" i="37" s="1"/>
  <c r="DC75" i="37" s="1"/>
  <c r="DD75" i="37" s="1"/>
  <c r="DE75" i="37" s="1"/>
  <c r="DF75" i="37" s="1"/>
  <c r="DG75" i="37" s="1"/>
  <c r="DH75" i="37" s="1"/>
  <c r="DI75" i="37" s="1"/>
  <c r="DJ75" i="37" s="1"/>
  <c r="DK75" i="37" s="1"/>
  <c r="DL75" i="37" s="1"/>
  <c r="DM75" i="37" s="1"/>
  <c r="DN75" i="37" s="1"/>
  <c r="DO75" i="37" s="1"/>
  <c r="DP75" i="37" s="1"/>
  <c r="DQ75" i="37" s="1"/>
  <c r="DR75" i="37" s="1"/>
  <c r="DS75" i="37" s="1"/>
  <c r="DT75" i="37" s="1"/>
  <c r="DU75" i="37" s="1"/>
  <c r="DV75" i="37" s="1"/>
  <c r="DW75" i="37" s="1"/>
  <c r="DX75" i="37" s="1"/>
  <c r="DY75" i="37" s="1"/>
  <c r="DZ75" i="37" s="1"/>
  <c r="EA75" i="37" s="1"/>
  <c r="EB75" i="37" s="1"/>
  <c r="EC75" i="37" s="1"/>
  <c r="ED75" i="37" s="1"/>
  <c r="EE75" i="37" s="1"/>
  <c r="EF75" i="37" s="1"/>
  <c r="EG75" i="37" s="1"/>
  <c r="EH75" i="37" s="1"/>
  <c r="EI75" i="37" s="1"/>
  <c r="EJ75" i="37" s="1"/>
  <c r="EK75" i="37" s="1"/>
  <c r="EL75" i="37" s="1"/>
  <c r="EM75" i="37" s="1"/>
  <c r="EN75" i="37" s="1"/>
  <c r="EO75" i="37" s="1"/>
  <c r="EP75" i="37" s="1"/>
  <c r="EQ75" i="37" s="1"/>
  <c r="ER75" i="37" s="1"/>
  <c r="ES75" i="37" s="1"/>
  <c r="ET75" i="37" s="1"/>
  <c r="EU75" i="37" s="1"/>
  <c r="EV75" i="37" s="1"/>
  <c r="EW75" i="37" s="1"/>
  <c r="EX75" i="37" s="1"/>
  <c r="EY75" i="37" s="1"/>
  <c r="EZ75" i="37" s="1"/>
  <c r="FA75" i="37" s="1"/>
  <c r="FB75" i="37" s="1"/>
  <c r="FC75" i="37" s="1"/>
  <c r="FD75" i="37" s="1"/>
  <c r="FE75" i="37" s="1"/>
  <c r="FF75" i="37" s="1"/>
  <c r="FG75" i="37" s="1"/>
  <c r="FH75" i="37" s="1"/>
  <c r="FI75" i="37" s="1"/>
  <c r="FJ75" i="37" s="1"/>
  <c r="FK75" i="37" s="1"/>
  <c r="FL75" i="37" s="1"/>
  <c r="FM75" i="37" s="1"/>
  <c r="FN75" i="37" s="1"/>
  <c r="FO75" i="37" s="1"/>
  <c r="FP75" i="37" s="1"/>
  <c r="FQ75" i="37" s="1"/>
  <c r="FR75" i="37" s="1"/>
  <c r="FS75" i="37" s="1"/>
  <c r="FT75" i="37" s="1"/>
  <c r="FU75" i="37" s="1"/>
  <c r="FV75" i="37" s="1"/>
  <c r="FW75" i="37" s="1"/>
  <c r="FX75" i="37" s="1"/>
  <c r="FY75" i="37" s="1"/>
  <c r="FZ75" i="37" s="1"/>
  <c r="GA75" i="37" s="1"/>
  <c r="GB75" i="37" s="1"/>
  <c r="GC75" i="37" s="1"/>
  <c r="GD75" i="37" s="1"/>
  <c r="GE75" i="37" s="1"/>
  <c r="GF75" i="37" s="1"/>
  <c r="GG75" i="37" s="1"/>
  <c r="GH75" i="37" s="1"/>
  <c r="GI75" i="37" s="1"/>
  <c r="GJ75" i="37" s="1"/>
  <c r="GK75" i="37" s="1"/>
  <c r="GL75" i="37" s="1"/>
  <c r="GM75" i="37" s="1"/>
  <c r="GN75" i="37" s="1"/>
  <c r="GO75" i="37" s="1"/>
  <c r="GP75" i="37" s="1"/>
  <c r="GQ75" i="37" s="1"/>
  <c r="GR75" i="37" s="1"/>
  <c r="GS75" i="37" s="1"/>
  <c r="GT75" i="37" s="1"/>
  <c r="GU75" i="37" s="1"/>
  <c r="GV75" i="37" s="1"/>
  <c r="GW75" i="37" s="1"/>
  <c r="GX75" i="37" s="1"/>
  <c r="GY75" i="37" s="1"/>
  <c r="GZ75" i="37" s="1"/>
  <c r="HA75" i="37" s="1"/>
  <c r="HB75" i="37" s="1"/>
  <c r="HC75" i="37" s="1"/>
  <c r="HD75" i="37" s="1"/>
  <c r="HE75" i="37" s="1"/>
  <c r="HF75" i="37" s="1"/>
  <c r="F17" i="56"/>
  <c r="F89" i="56" s="1"/>
  <c r="F17" i="74" l="1"/>
  <c r="F17" i="76"/>
  <c r="F89" i="76" s="1"/>
  <c r="H89" i="76" s="1"/>
  <c r="F50" i="56"/>
  <c r="F18" i="56"/>
  <c r="E30" i="56"/>
  <c r="E23" i="56"/>
  <c r="E22" i="56"/>
  <c r="E21" i="56"/>
  <c r="E20" i="56"/>
  <c r="E19" i="56"/>
  <c r="E18" i="56"/>
  <c r="E16" i="56"/>
  <c r="A36" i="37"/>
  <c r="C36" i="37"/>
  <c r="D36" i="37"/>
  <c r="C37" i="37"/>
  <c r="D37" i="37"/>
  <c r="C38" i="37"/>
  <c r="D38" i="37"/>
  <c r="C39" i="37"/>
  <c r="D39" i="37"/>
  <c r="C40" i="37"/>
  <c r="D40" i="37"/>
  <c r="C41" i="37"/>
  <c r="D41" i="37"/>
  <c r="C42" i="37"/>
  <c r="D42" i="37"/>
  <c r="C43" i="37"/>
  <c r="D43" i="37"/>
  <c r="C44" i="37"/>
  <c r="D44" i="37"/>
  <c r="D193" i="37" s="1"/>
  <c r="C45" i="37"/>
  <c r="D45" i="37"/>
  <c r="D194" i="37" s="1"/>
  <c r="C46" i="37"/>
  <c r="D46" i="37"/>
  <c r="D195" i="37" s="1"/>
  <c r="C48" i="37"/>
  <c r="D48" i="37"/>
  <c r="D197" i="37" s="1"/>
  <c r="C49" i="37"/>
  <c r="D49" i="37"/>
  <c r="D198" i="37" s="1"/>
  <c r="C50" i="37"/>
  <c r="D50" i="37"/>
  <c r="D199" i="37" s="1"/>
  <c r="A107" i="36"/>
  <c r="A108" i="36"/>
  <c r="A109" i="36"/>
  <c r="A110" i="36"/>
  <c r="A111" i="36"/>
  <c r="A112" i="36"/>
  <c r="A113" i="36"/>
  <c r="A114" i="36"/>
  <c r="A115" i="36"/>
  <c r="A116" i="36"/>
  <c r="A117" i="36"/>
  <c r="A119" i="36"/>
  <c r="A120" i="36"/>
  <c r="A121" i="36"/>
  <c r="E41" i="37"/>
  <c r="E39" i="37"/>
  <c r="J155" i="36"/>
  <c r="I155" i="36"/>
  <c r="H155" i="36"/>
  <c r="G51" i="36"/>
  <c r="G155" i="36" s="1"/>
  <c r="E43" i="36"/>
  <c r="E194" i="36" s="1"/>
  <c r="E42" i="36"/>
  <c r="E193" i="36" s="1"/>
  <c r="E41" i="36"/>
  <c r="E40" i="36"/>
  <c r="E191" i="36" s="1"/>
  <c r="E39" i="36"/>
  <c r="E190" i="36" s="1"/>
  <c r="E38" i="36"/>
  <c r="E189" i="36" s="1"/>
  <c r="E36" i="36"/>
  <c r="E187" i="36" s="1"/>
  <c r="E50" i="36"/>
  <c r="F19" i="56" l="1"/>
  <c r="F91" i="56" s="1"/>
  <c r="F90" i="56"/>
  <c r="F50" i="74"/>
  <c r="F89" i="74"/>
  <c r="C121" i="37"/>
  <c r="C199" i="37"/>
  <c r="C116" i="37"/>
  <c r="C194" i="37"/>
  <c r="C112" i="37"/>
  <c r="C190" i="37"/>
  <c r="C108" i="37"/>
  <c r="C186" i="37"/>
  <c r="D111" i="37"/>
  <c r="D189" i="37"/>
  <c r="D107" i="37"/>
  <c r="D185" i="37"/>
  <c r="D110" i="37"/>
  <c r="D188" i="37"/>
  <c r="C119" i="37"/>
  <c r="C197" i="37"/>
  <c r="C114" i="37"/>
  <c r="C192" i="37"/>
  <c r="C110" i="37"/>
  <c r="C188" i="37"/>
  <c r="E112" i="37"/>
  <c r="E190" i="37"/>
  <c r="C120" i="37"/>
  <c r="C198" i="37"/>
  <c r="C111" i="37"/>
  <c r="C189" i="37"/>
  <c r="D114" i="37"/>
  <c r="D192" i="37"/>
  <c r="D113" i="37"/>
  <c r="D191" i="37"/>
  <c r="D109" i="37"/>
  <c r="D187" i="37"/>
  <c r="C107" i="37"/>
  <c r="C185" i="37"/>
  <c r="C117" i="37"/>
  <c r="C195" i="37"/>
  <c r="C113" i="37"/>
  <c r="C191" i="37"/>
  <c r="C109" i="37"/>
  <c r="C187" i="37"/>
  <c r="C115" i="37"/>
  <c r="C193" i="37"/>
  <c r="E110" i="37"/>
  <c r="E188" i="37"/>
  <c r="D112" i="37"/>
  <c r="D190" i="37"/>
  <c r="D108" i="37"/>
  <c r="D186" i="37"/>
  <c r="L50" i="36"/>
  <c r="L201" i="36" s="1"/>
  <c r="E201" i="36"/>
  <c r="L41" i="36"/>
  <c r="L192" i="36" s="1"/>
  <c r="E192" i="36"/>
  <c r="N36" i="36"/>
  <c r="L36" i="36"/>
  <c r="N39" i="36"/>
  <c r="N190" i="36" s="1"/>
  <c r="L39" i="36"/>
  <c r="L190" i="36" s="1"/>
  <c r="N42" i="36"/>
  <c r="N193" i="36" s="1"/>
  <c r="L42" i="36"/>
  <c r="L193" i="36" s="1"/>
  <c r="N38" i="36"/>
  <c r="N189" i="36" s="1"/>
  <c r="L38" i="36"/>
  <c r="L189" i="36" s="1"/>
  <c r="N43" i="36"/>
  <c r="N194" i="36" s="1"/>
  <c r="L43" i="36"/>
  <c r="L194" i="36" s="1"/>
  <c r="N40" i="36"/>
  <c r="N191" i="36" s="1"/>
  <c r="L40" i="36"/>
  <c r="L191" i="36" s="1"/>
  <c r="A52" i="74"/>
  <c r="A52" i="76"/>
  <c r="A52" i="56"/>
  <c r="A110" i="37"/>
  <c r="A51" i="74"/>
  <c r="A51" i="56"/>
  <c r="A51" i="76"/>
  <c r="A109" i="37"/>
  <c r="A50" i="74"/>
  <c r="A50" i="76"/>
  <c r="A50" i="56"/>
  <c r="A108" i="37"/>
  <c r="A49" i="56"/>
  <c r="A49" i="74"/>
  <c r="A49" i="76"/>
  <c r="A107" i="37"/>
  <c r="A57" i="76"/>
  <c r="A57" i="74"/>
  <c r="A57" i="56"/>
  <c r="A115" i="37"/>
  <c r="A63" i="76"/>
  <c r="A63" i="74"/>
  <c r="A63" i="56"/>
  <c r="A121" i="37"/>
  <c r="A61" i="56"/>
  <c r="A61" i="76"/>
  <c r="A61" i="74"/>
  <c r="A119" i="37"/>
  <c r="A56" i="76"/>
  <c r="A56" i="74"/>
  <c r="A56" i="56"/>
  <c r="A114" i="37"/>
  <c r="A62" i="76"/>
  <c r="A62" i="56"/>
  <c r="A62" i="74"/>
  <c r="A120" i="37"/>
  <c r="A55" i="76"/>
  <c r="A55" i="56"/>
  <c r="A55" i="74"/>
  <c r="A113" i="37"/>
  <c r="A58" i="74"/>
  <c r="A58" i="56"/>
  <c r="A58" i="76"/>
  <c r="A116" i="37"/>
  <c r="A54" i="56"/>
  <c r="A54" i="76"/>
  <c r="A54" i="74"/>
  <c r="A112" i="37"/>
  <c r="A59" i="74"/>
  <c r="A59" i="76"/>
  <c r="A59" i="56"/>
  <c r="A117" i="37"/>
  <c r="A53" i="56"/>
  <c r="A53" i="74"/>
  <c r="A53" i="76"/>
  <c r="A111" i="37"/>
  <c r="F18" i="76"/>
  <c r="F90" i="76" s="1"/>
  <c r="H90" i="76" s="1"/>
  <c r="F18" i="74"/>
  <c r="F51" i="56"/>
  <c r="F50" i="76"/>
  <c r="H50" i="76" s="1"/>
  <c r="H17" i="76"/>
  <c r="N46" i="37"/>
  <c r="D117" i="37"/>
  <c r="N49" i="37"/>
  <c r="D120" i="37"/>
  <c r="N44" i="37"/>
  <c r="D115" i="37"/>
  <c r="N50" i="37"/>
  <c r="D121" i="37"/>
  <c r="N45" i="37"/>
  <c r="D116" i="37"/>
  <c r="N48" i="37"/>
  <c r="D119" i="37"/>
  <c r="E50" i="37"/>
  <c r="E40" i="37"/>
  <c r="E38" i="37"/>
  <c r="E43" i="37"/>
  <c r="E36" i="37"/>
  <c r="E42" i="37"/>
  <c r="F50" i="36"/>
  <c r="F201" i="36" s="1"/>
  <c r="F39" i="36"/>
  <c r="F190" i="36" s="1"/>
  <c r="N50" i="36"/>
  <c r="N201" i="36" s="1"/>
  <c r="N41" i="36"/>
  <c r="N192" i="36" s="1"/>
  <c r="F43" i="36"/>
  <c r="F194" i="36" s="1"/>
  <c r="F36" i="36"/>
  <c r="F187" i="36" s="1"/>
  <c r="F42" i="36"/>
  <c r="F193" i="36" s="1"/>
  <c r="F41" i="36"/>
  <c r="F192" i="36" s="1"/>
  <c r="F40" i="36"/>
  <c r="F191" i="36" s="1"/>
  <c r="F38" i="36"/>
  <c r="F189" i="36" s="1"/>
  <c r="F51" i="74" l="1"/>
  <c r="F90" i="74"/>
  <c r="E107" i="37"/>
  <c r="E185" i="37"/>
  <c r="E109" i="37"/>
  <c r="E187" i="37"/>
  <c r="E113" i="37"/>
  <c r="E191" i="37"/>
  <c r="E121" i="37"/>
  <c r="E199" i="37"/>
  <c r="E114" i="37"/>
  <c r="E192" i="37"/>
  <c r="E111" i="37"/>
  <c r="E189" i="37"/>
  <c r="L187" i="36"/>
  <c r="N187" i="36"/>
  <c r="J50" i="76"/>
  <c r="J17" i="76"/>
  <c r="F51" i="76"/>
  <c r="H51" i="76" s="1"/>
  <c r="J51" i="76" s="1"/>
  <c r="H18" i="76"/>
  <c r="J18" i="76" s="1"/>
  <c r="O50" i="37"/>
  <c r="P50" i="37" s="1"/>
  <c r="Q50" i="37" s="1"/>
  <c r="R50" i="37" s="1"/>
  <c r="S50" i="37" s="1"/>
  <c r="M41" i="36"/>
  <c r="M42" i="36"/>
  <c r="M193" i="36" s="1"/>
  <c r="M36" i="36"/>
  <c r="M38" i="36"/>
  <c r="M189" i="36" s="1"/>
  <c r="M39" i="36"/>
  <c r="M190" i="36" s="1"/>
  <c r="M43" i="36"/>
  <c r="M194" i="36" s="1"/>
  <c r="M50" i="36"/>
  <c r="M201" i="36" s="1"/>
  <c r="M40" i="36"/>
  <c r="M191" i="36" s="1"/>
  <c r="M192" i="36" l="1"/>
  <c r="M52" i="36"/>
  <c r="M55" i="36" s="1"/>
  <c r="M187" i="36"/>
  <c r="F20" i="56"/>
  <c r="F92" i="56" s="1"/>
  <c r="F19" i="76"/>
  <c r="F91" i="76" s="1"/>
  <c r="H91" i="76" s="1"/>
  <c r="F19" i="74"/>
  <c r="F52" i="56"/>
  <c r="F52" i="74" l="1"/>
  <c r="F91" i="74"/>
  <c r="F52" i="76"/>
  <c r="H52" i="76" s="1"/>
  <c r="J52" i="76" s="1"/>
  <c r="H19" i="76"/>
  <c r="J19" i="76" s="1"/>
  <c r="F21" i="56"/>
  <c r="F93" i="56" s="1"/>
  <c r="F20" i="76"/>
  <c r="F92" i="76" s="1"/>
  <c r="H92" i="76" s="1"/>
  <c r="F20" i="74"/>
  <c r="F53" i="56"/>
  <c r="F53" i="74" l="1"/>
  <c r="F92" i="74"/>
  <c r="F53" i="76"/>
  <c r="H53" i="76" s="1"/>
  <c r="J53" i="76" s="1"/>
  <c r="H20" i="76"/>
  <c r="J20" i="76" s="1"/>
  <c r="F22" i="56"/>
  <c r="F94" i="56" s="1"/>
  <c r="F21" i="76"/>
  <c r="F93" i="76" s="1"/>
  <c r="H93" i="76" s="1"/>
  <c r="F21" i="74"/>
  <c r="F54" i="56"/>
  <c r="K37" i="37"/>
  <c r="K186" i="37" s="1"/>
  <c r="F36" i="37"/>
  <c r="F54" i="74" l="1"/>
  <c r="F93" i="74"/>
  <c r="F107" i="37"/>
  <c r="F185" i="37"/>
  <c r="K108" i="37"/>
  <c r="F54" i="76"/>
  <c r="H54" i="76" s="1"/>
  <c r="H21" i="76"/>
  <c r="F23" i="56"/>
  <c r="F95" i="56" s="1"/>
  <c r="F22" i="74"/>
  <c r="F22" i="76"/>
  <c r="F94" i="76" s="1"/>
  <c r="H94" i="76" s="1"/>
  <c r="F55" i="56"/>
  <c r="G36" i="37"/>
  <c r="K38" i="37"/>
  <c r="K187" i="37" s="1"/>
  <c r="E514" i="58"/>
  <c r="E513" i="58"/>
  <c r="F513" i="58" s="1"/>
  <c r="E512" i="58"/>
  <c r="E511" i="58"/>
  <c r="E510" i="58"/>
  <c r="E509" i="58"/>
  <c r="E508" i="58"/>
  <c r="E507" i="58"/>
  <c r="E506" i="58"/>
  <c r="E505" i="58"/>
  <c r="E504" i="58"/>
  <c r="E503" i="58"/>
  <c r="E502" i="58"/>
  <c r="E501" i="58"/>
  <c r="E500" i="58"/>
  <c r="E499" i="58"/>
  <c r="E498" i="58"/>
  <c r="E497" i="58"/>
  <c r="E496" i="58"/>
  <c r="F496" i="58" s="1"/>
  <c r="E495" i="58"/>
  <c r="E494" i="58"/>
  <c r="E493" i="58"/>
  <c r="E492" i="58"/>
  <c r="E491" i="58"/>
  <c r="E490" i="58"/>
  <c r="E489" i="58"/>
  <c r="E488" i="58"/>
  <c r="F488" i="58" s="1"/>
  <c r="E487" i="58"/>
  <c r="E486" i="58"/>
  <c r="E485" i="58"/>
  <c r="E484" i="58"/>
  <c r="E483" i="58"/>
  <c r="E482" i="58"/>
  <c r="E481" i="58"/>
  <c r="E480" i="58"/>
  <c r="E479" i="58"/>
  <c r="E478" i="58"/>
  <c r="E477" i="58"/>
  <c r="E476" i="58"/>
  <c r="E475" i="58"/>
  <c r="E474" i="58"/>
  <c r="E473" i="58"/>
  <c r="E472" i="58"/>
  <c r="E471" i="58"/>
  <c r="E470" i="58"/>
  <c r="E469" i="58"/>
  <c r="E468" i="58"/>
  <c r="E467" i="58"/>
  <c r="E466" i="58"/>
  <c r="E465" i="58"/>
  <c r="E464" i="58"/>
  <c r="E463" i="58"/>
  <c r="E462" i="58"/>
  <c r="E461" i="58"/>
  <c r="E460" i="58"/>
  <c r="E459" i="58"/>
  <c r="E458" i="58"/>
  <c r="E457" i="58"/>
  <c r="E456" i="58"/>
  <c r="E455" i="58"/>
  <c r="E454" i="58"/>
  <c r="E453" i="58"/>
  <c r="E452" i="58"/>
  <c r="E451" i="58"/>
  <c r="E450" i="58"/>
  <c r="E449" i="58"/>
  <c r="E448" i="58"/>
  <c r="E447" i="58"/>
  <c r="E446" i="58"/>
  <c r="E445" i="58"/>
  <c r="E444" i="58"/>
  <c r="E443" i="58"/>
  <c r="E442" i="58"/>
  <c r="E441" i="58"/>
  <c r="E440" i="58"/>
  <c r="E439" i="58"/>
  <c r="E438" i="58"/>
  <c r="E437" i="58"/>
  <c r="E436" i="58"/>
  <c r="E435" i="58"/>
  <c r="E434" i="58"/>
  <c r="E433" i="58"/>
  <c r="E432" i="58"/>
  <c r="E431" i="58"/>
  <c r="E430" i="58"/>
  <c r="E429" i="58"/>
  <c r="E428" i="58"/>
  <c r="E427" i="58"/>
  <c r="E426" i="58"/>
  <c r="F426" i="58" s="1"/>
  <c r="E425" i="58"/>
  <c r="E424" i="58"/>
  <c r="E423" i="58"/>
  <c r="E422" i="58"/>
  <c r="E421" i="58"/>
  <c r="E420" i="58"/>
  <c r="E419" i="58"/>
  <c r="E418" i="58"/>
  <c r="E417" i="58"/>
  <c r="E416" i="58"/>
  <c r="E415" i="58"/>
  <c r="E414" i="58"/>
  <c r="E413" i="58"/>
  <c r="E412" i="58"/>
  <c r="E411" i="58"/>
  <c r="E410" i="58"/>
  <c r="E409" i="58"/>
  <c r="E408" i="58"/>
  <c r="E407" i="58"/>
  <c r="E406" i="58"/>
  <c r="E405" i="58"/>
  <c r="E404" i="58"/>
  <c r="E403" i="58"/>
  <c r="E402" i="58"/>
  <c r="E401" i="58"/>
  <c r="E400" i="58"/>
  <c r="E399" i="58"/>
  <c r="E398" i="58"/>
  <c r="E397" i="58"/>
  <c r="E396" i="58"/>
  <c r="E395" i="58"/>
  <c r="E394" i="58"/>
  <c r="E393" i="58"/>
  <c r="E392" i="58"/>
  <c r="E391" i="58"/>
  <c r="F391" i="58" s="1"/>
  <c r="E390" i="58"/>
  <c r="E389" i="58"/>
  <c r="E388" i="58"/>
  <c r="E387" i="58"/>
  <c r="E386" i="58"/>
  <c r="E385" i="58"/>
  <c r="E384" i="58"/>
  <c r="E383" i="58"/>
  <c r="E382" i="58"/>
  <c r="E381" i="58"/>
  <c r="E380" i="58"/>
  <c r="E379" i="58"/>
  <c r="E378" i="58"/>
  <c r="E377" i="58"/>
  <c r="E376" i="58"/>
  <c r="E375" i="58"/>
  <c r="E374" i="58"/>
  <c r="E373" i="58"/>
  <c r="E372" i="58"/>
  <c r="E371" i="58"/>
  <c r="E370" i="58"/>
  <c r="E369" i="58"/>
  <c r="E368" i="58"/>
  <c r="E367" i="58"/>
  <c r="E366" i="58"/>
  <c r="E365" i="58"/>
  <c r="E364" i="58"/>
  <c r="E363" i="58"/>
  <c r="E362" i="58"/>
  <c r="E361" i="58"/>
  <c r="E360" i="58"/>
  <c r="E359" i="58"/>
  <c r="E358" i="58"/>
  <c r="E357" i="58"/>
  <c r="E356" i="58"/>
  <c r="E355" i="58"/>
  <c r="E354" i="58"/>
  <c r="E353" i="58"/>
  <c r="E352" i="58"/>
  <c r="E351" i="58"/>
  <c r="E350" i="58"/>
  <c r="E349" i="58"/>
  <c r="E348" i="58"/>
  <c r="E347" i="58"/>
  <c r="E346" i="58"/>
  <c r="E345" i="58"/>
  <c r="E344" i="58"/>
  <c r="E343" i="58"/>
  <c r="E342" i="58"/>
  <c r="E341" i="58"/>
  <c r="E340" i="58"/>
  <c r="E339" i="58"/>
  <c r="E338" i="58"/>
  <c r="E337" i="58"/>
  <c r="E336" i="58"/>
  <c r="E335" i="58"/>
  <c r="E334" i="58"/>
  <c r="E333" i="58"/>
  <c r="E332" i="58"/>
  <c r="E331" i="58"/>
  <c r="E330" i="58"/>
  <c r="E329" i="58"/>
  <c r="E328" i="58"/>
  <c r="E327" i="58"/>
  <c r="E326" i="58"/>
  <c r="E325" i="58"/>
  <c r="E324" i="58"/>
  <c r="E323" i="58"/>
  <c r="E322" i="58"/>
  <c r="E321" i="58"/>
  <c r="E320" i="58"/>
  <c r="E319" i="58"/>
  <c r="E318" i="58"/>
  <c r="E317" i="58"/>
  <c r="E316" i="58"/>
  <c r="E315" i="58"/>
  <c r="E314" i="58"/>
  <c r="E313" i="58"/>
  <c r="E312" i="58"/>
  <c r="E311" i="58"/>
  <c r="E310" i="58"/>
  <c r="E309" i="58"/>
  <c r="E308" i="58"/>
  <c r="E307" i="58"/>
  <c r="E306" i="58"/>
  <c r="E305" i="58"/>
  <c r="E304" i="58"/>
  <c r="E303" i="58"/>
  <c r="E302" i="58"/>
  <c r="E301" i="58"/>
  <c r="E300" i="58"/>
  <c r="E299" i="58"/>
  <c r="E298" i="58"/>
  <c r="E297" i="58"/>
  <c r="E296" i="58"/>
  <c r="E295" i="58"/>
  <c r="E294" i="58"/>
  <c r="E293" i="58"/>
  <c r="E292" i="58"/>
  <c r="E291" i="58"/>
  <c r="E290" i="58"/>
  <c r="E289" i="58"/>
  <c r="E288" i="58"/>
  <c r="E287" i="58"/>
  <c r="E286" i="58"/>
  <c r="E285" i="58"/>
  <c r="E284" i="58"/>
  <c r="E283" i="58"/>
  <c r="E282" i="58"/>
  <c r="E281" i="58"/>
  <c r="E280" i="58"/>
  <c r="E279" i="58"/>
  <c r="E278" i="58"/>
  <c r="E277" i="58"/>
  <c r="E276" i="58"/>
  <c r="E275" i="58"/>
  <c r="E274" i="58"/>
  <c r="E273" i="58"/>
  <c r="E272" i="58"/>
  <c r="E271" i="58"/>
  <c r="E270" i="58"/>
  <c r="E269" i="58"/>
  <c r="E268" i="58"/>
  <c r="E267" i="58"/>
  <c r="E266" i="58"/>
  <c r="E265" i="58"/>
  <c r="E264" i="58"/>
  <c r="E263" i="58"/>
  <c r="E262" i="58"/>
  <c r="E261" i="58"/>
  <c r="E260" i="58"/>
  <c r="E259" i="58"/>
  <c r="E258" i="58"/>
  <c r="E257" i="58"/>
  <c r="E256" i="58"/>
  <c r="E255" i="58"/>
  <c r="E254" i="58"/>
  <c r="E253" i="58"/>
  <c r="E252" i="58"/>
  <c r="E251" i="58"/>
  <c r="E250" i="58"/>
  <c r="E249" i="58"/>
  <c r="E248" i="58"/>
  <c r="E247" i="58"/>
  <c r="E246" i="58"/>
  <c r="E245" i="58"/>
  <c r="E244" i="58"/>
  <c r="E243" i="58"/>
  <c r="E242" i="58"/>
  <c r="E241" i="58"/>
  <c r="E240" i="58"/>
  <c r="E239" i="58"/>
  <c r="E238" i="58"/>
  <c r="E237" i="58"/>
  <c r="E236" i="58"/>
  <c r="E235" i="58"/>
  <c r="E234" i="58"/>
  <c r="E233" i="58"/>
  <c r="E232" i="58"/>
  <c r="E231" i="58"/>
  <c r="E230" i="58"/>
  <c r="E229" i="58"/>
  <c r="E228" i="58"/>
  <c r="E227" i="58"/>
  <c r="E226" i="58"/>
  <c r="E225" i="58"/>
  <c r="E224" i="58"/>
  <c r="E223" i="58"/>
  <c r="E222" i="58"/>
  <c r="E221" i="58"/>
  <c r="E220" i="58"/>
  <c r="E219" i="58"/>
  <c r="E218" i="58"/>
  <c r="E217" i="58"/>
  <c r="E216" i="58"/>
  <c r="E215" i="58"/>
  <c r="E214" i="58"/>
  <c r="E213" i="58"/>
  <c r="E212" i="58"/>
  <c r="E211" i="58"/>
  <c r="E210" i="58"/>
  <c r="E209" i="58"/>
  <c r="E208" i="58"/>
  <c r="E207" i="58"/>
  <c r="E206" i="58"/>
  <c r="E205" i="58"/>
  <c r="E204" i="58"/>
  <c r="E203" i="58"/>
  <c r="E202" i="58"/>
  <c r="E201" i="58"/>
  <c r="E200" i="58"/>
  <c r="E199" i="58"/>
  <c r="E198" i="58"/>
  <c r="E197" i="58"/>
  <c r="E196" i="58"/>
  <c r="E195" i="58"/>
  <c r="E194" i="58"/>
  <c r="E193" i="58"/>
  <c r="E192" i="58"/>
  <c r="E191" i="58"/>
  <c r="E190" i="58"/>
  <c r="E189" i="58"/>
  <c r="E188" i="58"/>
  <c r="E187" i="58"/>
  <c r="E186" i="58"/>
  <c r="E185" i="58"/>
  <c r="E184" i="58"/>
  <c r="E183" i="58"/>
  <c r="E182" i="58"/>
  <c r="E181" i="58"/>
  <c r="E180" i="58"/>
  <c r="E179" i="58"/>
  <c r="E178" i="58"/>
  <c r="E177" i="58"/>
  <c r="E176" i="58"/>
  <c r="E175" i="58"/>
  <c r="E174" i="58"/>
  <c r="E173" i="58"/>
  <c r="E172" i="58"/>
  <c r="E171" i="58"/>
  <c r="E170" i="58"/>
  <c r="E169" i="58"/>
  <c r="E168" i="58"/>
  <c r="E167" i="58"/>
  <c r="E166" i="58"/>
  <c r="E165" i="58"/>
  <c r="E164" i="58"/>
  <c r="E163" i="58"/>
  <c r="E162" i="58"/>
  <c r="E161" i="58"/>
  <c r="E160" i="58"/>
  <c r="E159" i="58"/>
  <c r="E158" i="58"/>
  <c r="E157" i="58"/>
  <c r="E156" i="58"/>
  <c r="E155" i="58"/>
  <c r="E154" i="58"/>
  <c r="E153" i="58"/>
  <c r="E152" i="58"/>
  <c r="E151" i="58"/>
  <c r="E150" i="58"/>
  <c r="E149" i="58"/>
  <c r="E148" i="58"/>
  <c r="E147" i="58"/>
  <c r="E146" i="58"/>
  <c r="E145" i="58"/>
  <c r="E144" i="58"/>
  <c r="E143" i="58"/>
  <c r="E142" i="58"/>
  <c r="E141" i="58"/>
  <c r="E140" i="58"/>
  <c r="E139" i="58"/>
  <c r="E138" i="58"/>
  <c r="E137" i="58"/>
  <c r="E136" i="58"/>
  <c r="E135" i="58"/>
  <c r="E134" i="58"/>
  <c r="E133" i="58"/>
  <c r="E132" i="58"/>
  <c r="E131" i="58"/>
  <c r="E130" i="58"/>
  <c r="E129" i="58"/>
  <c r="E128" i="58"/>
  <c r="E127" i="58"/>
  <c r="E126" i="58"/>
  <c r="E125" i="58"/>
  <c r="E124" i="58"/>
  <c r="E123" i="58"/>
  <c r="E122" i="58"/>
  <c r="E121" i="58"/>
  <c r="E120" i="58"/>
  <c r="E119" i="58"/>
  <c r="E118" i="58"/>
  <c r="E117" i="58"/>
  <c r="E116" i="58"/>
  <c r="E115" i="58"/>
  <c r="E114" i="58"/>
  <c r="E113" i="58"/>
  <c r="E112" i="58"/>
  <c r="E111" i="58"/>
  <c r="E110" i="58"/>
  <c r="E109" i="58"/>
  <c r="E108" i="58"/>
  <c r="E107" i="58"/>
  <c r="E106" i="58"/>
  <c r="E105" i="58"/>
  <c r="E104" i="58"/>
  <c r="E103" i="58"/>
  <c r="E102" i="58"/>
  <c r="E101" i="58"/>
  <c r="E100" i="58"/>
  <c r="E99" i="58"/>
  <c r="E98" i="58"/>
  <c r="E97" i="58"/>
  <c r="E96" i="58"/>
  <c r="E95" i="58"/>
  <c r="E94" i="58"/>
  <c r="E93" i="58"/>
  <c r="E92" i="58"/>
  <c r="E91" i="58"/>
  <c r="E90" i="58"/>
  <c r="E89" i="58"/>
  <c r="E88" i="58"/>
  <c r="E87" i="58"/>
  <c r="F87" i="58" s="1"/>
  <c r="E86" i="58"/>
  <c r="E85" i="58"/>
  <c r="E84" i="58"/>
  <c r="E83" i="58"/>
  <c r="E82" i="58"/>
  <c r="E81" i="58"/>
  <c r="E80" i="58"/>
  <c r="E79" i="58"/>
  <c r="E78" i="58"/>
  <c r="E77" i="58"/>
  <c r="E76" i="58"/>
  <c r="E75" i="58"/>
  <c r="E74" i="58"/>
  <c r="E73" i="58"/>
  <c r="E72" i="58"/>
  <c r="E71" i="58"/>
  <c r="E70" i="58"/>
  <c r="E69" i="58"/>
  <c r="E68" i="58"/>
  <c r="E67" i="58"/>
  <c r="E66" i="58"/>
  <c r="E65" i="58"/>
  <c r="E64" i="58"/>
  <c r="E63" i="58"/>
  <c r="E62" i="58"/>
  <c r="E61" i="58"/>
  <c r="E60" i="58"/>
  <c r="E59" i="58"/>
  <c r="E58" i="58"/>
  <c r="E57" i="58"/>
  <c r="E56" i="58"/>
  <c r="E55" i="58"/>
  <c r="E54" i="58"/>
  <c r="E53" i="58"/>
  <c r="E52" i="58"/>
  <c r="E51" i="58"/>
  <c r="E50" i="58"/>
  <c r="E49" i="58"/>
  <c r="E48" i="58"/>
  <c r="E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F24" i="58" s="1"/>
  <c r="E23" i="58"/>
  <c r="E22" i="58"/>
  <c r="E21" i="58"/>
  <c r="E20" i="58"/>
  <c r="E19" i="58"/>
  <c r="E18" i="58"/>
  <c r="E17" i="58"/>
  <c r="E16" i="58"/>
  <c r="E15" i="58"/>
  <c r="E14" i="58"/>
  <c r="E13" i="58"/>
  <c r="E12" i="58"/>
  <c r="J54" i="76" l="1"/>
  <c r="H32" i="76"/>
  <c r="F55" i="74"/>
  <c r="F94" i="74"/>
  <c r="G107" i="37"/>
  <c r="G185" i="37"/>
  <c r="K109" i="37"/>
  <c r="K39" i="37"/>
  <c r="F343" i="58"/>
  <c r="J21" i="76"/>
  <c r="J32" i="76" s="1"/>
  <c r="F55" i="76"/>
  <c r="H55" i="76" s="1"/>
  <c r="J55" i="76" s="1"/>
  <c r="H22" i="76"/>
  <c r="J22" i="76" s="1"/>
  <c r="F24" i="56"/>
  <c r="F96" i="56" s="1"/>
  <c r="F23" i="76"/>
  <c r="F95" i="76" s="1"/>
  <c r="H95" i="76" s="1"/>
  <c r="F23" i="74"/>
  <c r="F56" i="56"/>
  <c r="F234" i="58"/>
  <c r="F483" i="58"/>
  <c r="F121" i="58"/>
  <c r="F178" i="58"/>
  <c r="F499" i="58"/>
  <c r="F78" i="58"/>
  <c r="F482" i="58"/>
  <c r="F506" i="58"/>
  <c r="F427" i="58"/>
  <c r="F495" i="58"/>
  <c r="F88" i="58"/>
  <c r="K76" i="37"/>
  <c r="F455" i="58"/>
  <c r="H36" i="37"/>
  <c r="F38" i="37"/>
  <c r="F319" i="58"/>
  <c r="F423" i="58"/>
  <c r="F369" i="58"/>
  <c r="F457" i="58"/>
  <c r="F416" i="58"/>
  <c r="F474" i="58"/>
  <c r="F428" i="58"/>
  <c r="F333" i="58"/>
  <c r="F365" i="58"/>
  <c r="F373" i="58"/>
  <c r="F421" i="58"/>
  <c r="F23" i="58"/>
  <c r="F17" i="58"/>
  <c r="F60" i="58"/>
  <c r="F68" i="58"/>
  <c r="F132" i="58"/>
  <c r="F188" i="58"/>
  <c r="F264" i="58"/>
  <c r="F384" i="58"/>
  <c r="F412" i="58"/>
  <c r="F480" i="58"/>
  <c r="F57" i="58"/>
  <c r="F73" i="58"/>
  <c r="F81" i="58"/>
  <c r="F89" i="58"/>
  <c r="F93" i="58"/>
  <c r="F97" i="58"/>
  <c r="F141" i="58"/>
  <c r="F157" i="58"/>
  <c r="F177" i="58"/>
  <c r="F225" i="58"/>
  <c r="F237" i="58"/>
  <c r="F281" i="58"/>
  <c r="F289" i="58"/>
  <c r="F305" i="58"/>
  <c r="F313" i="58"/>
  <c r="F317" i="58"/>
  <c r="F321" i="58"/>
  <c r="F341" i="58"/>
  <c r="F357" i="58"/>
  <c r="F377" i="58"/>
  <c r="F393" i="58"/>
  <c r="F397" i="58"/>
  <c r="F417" i="58"/>
  <c r="F425" i="58"/>
  <c r="F429" i="58"/>
  <c r="F437" i="58"/>
  <c r="F465" i="58"/>
  <c r="F485" i="58"/>
  <c r="F489" i="58"/>
  <c r="F497" i="58"/>
  <c r="F501" i="58"/>
  <c r="F509" i="58"/>
  <c r="F48" i="58"/>
  <c r="F104" i="58"/>
  <c r="F232" i="58"/>
  <c r="F320" i="58"/>
  <c r="F336" i="58"/>
  <c r="F348" i="58"/>
  <c r="F392" i="58"/>
  <c r="F404" i="58"/>
  <c r="F452" i="58"/>
  <c r="F484" i="58"/>
  <c r="F492" i="58"/>
  <c r="F508" i="58"/>
  <c r="F70" i="58"/>
  <c r="F122" i="58"/>
  <c r="F126" i="58"/>
  <c r="F166" i="58"/>
  <c r="F246" i="58"/>
  <c r="F250" i="58"/>
  <c r="F314" i="58"/>
  <c r="F322" i="58"/>
  <c r="F334" i="58"/>
  <c r="F338" i="58"/>
  <c r="F366" i="58"/>
  <c r="F382" i="58"/>
  <c r="F394" i="58"/>
  <c r="F430" i="58"/>
  <c r="F434" i="58"/>
  <c r="F454" i="58"/>
  <c r="F458" i="58"/>
  <c r="F462" i="58"/>
  <c r="F478" i="58"/>
  <c r="F490" i="58"/>
  <c r="F84" i="58"/>
  <c r="F168" i="58"/>
  <c r="F260" i="58"/>
  <c r="F312" i="58"/>
  <c r="F356" i="58"/>
  <c r="F400" i="58"/>
  <c r="F444" i="58"/>
  <c r="F468" i="58"/>
  <c r="F19" i="58"/>
  <c r="F63" i="58"/>
  <c r="F79" i="58"/>
  <c r="F99" i="58"/>
  <c r="F123" i="58"/>
  <c r="F183" i="58"/>
  <c r="F195" i="58"/>
  <c r="F219" i="58"/>
  <c r="F223" i="58"/>
  <c r="F255" i="58"/>
  <c r="F275" i="58"/>
  <c r="F295" i="58"/>
  <c r="F323" i="58"/>
  <c r="F347" i="58"/>
  <c r="F375" i="58"/>
  <c r="F383" i="58"/>
  <c r="F419" i="58"/>
  <c r="F439" i="58"/>
  <c r="F443" i="58"/>
  <c r="F475" i="58"/>
  <c r="F335" i="58"/>
  <c r="F288" i="58"/>
  <c r="F20" i="58"/>
  <c r="F32" i="58"/>
  <c r="F56" i="58"/>
  <c r="F76" i="58"/>
  <c r="F112" i="58"/>
  <c r="F120" i="58"/>
  <c r="F13" i="58"/>
  <c r="F21" i="58"/>
  <c r="F25" i="58"/>
  <c r="F29" i="58"/>
  <c r="F33" i="58"/>
  <c r="F37" i="58"/>
  <c r="F41" i="58"/>
  <c r="F45" i="58"/>
  <c r="F49" i="58"/>
  <c r="F53" i="58"/>
  <c r="F61" i="58"/>
  <c r="F65" i="58"/>
  <c r="F69" i="58"/>
  <c r="F77" i="58"/>
  <c r="F85" i="58"/>
  <c r="F128" i="58"/>
  <c r="F136" i="58"/>
  <c r="F140" i="58"/>
  <c r="F144" i="58"/>
  <c r="F16" i="58"/>
  <c r="F28" i="58"/>
  <c r="F36" i="58"/>
  <c r="F44" i="58"/>
  <c r="F72" i="58"/>
  <c r="F96" i="58"/>
  <c r="F100" i="58"/>
  <c r="F116" i="58"/>
  <c r="F124" i="58"/>
  <c r="F14" i="58"/>
  <c r="F18" i="58"/>
  <c r="F22" i="58"/>
  <c r="F26" i="58"/>
  <c r="F30" i="58"/>
  <c r="F34" i="58"/>
  <c r="F38" i="58"/>
  <c r="F42" i="58"/>
  <c r="F46" i="58"/>
  <c r="F50" i="58"/>
  <c r="F54" i="58"/>
  <c r="F58" i="58"/>
  <c r="F62" i="58"/>
  <c r="F66" i="58"/>
  <c r="F74" i="58"/>
  <c r="F82" i="58"/>
  <c r="F86" i="58"/>
  <c r="F90" i="58"/>
  <c r="F94" i="58"/>
  <c r="F98" i="58"/>
  <c r="F106" i="58"/>
  <c r="F114" i="58"/>
  <c r="F40" i="58"/>
  <c r="F52" i="58"/>
  <c r="F64" i="58"/>
  <c r="F80" i="58"/>
  <c r="F92" i="58"/>
  <c r="F108" i="58"/>
  <c r="F15" i="58"/>
  <c r="F27" i="58"/>
  <c r="F31" i="58"/>
  <c r="F35" i="58"/>
  <c r="F39" i="58"/>
  <c r="F43" i="58"/>
  <c r="F47" i="58"/>
  <c r="F51" i="58"/>
  <c r="F55" i="58"/>
  <c r="F59" i="58"/>
  <c r="F67" i="58"/>
  <c r="F71" i="58"/>
  <c r="F75" i="58"/>
  <c r="F83" i="58"/>
  <c r="F91" i="58"/>
  <c r="F95" i="58"/>
  <c r="F130" i="58"/>
  <c r="F138" i="58"/>
  <c r="F146" i="58"/>
  <c r="F158" i="58"/>
  <c r="F174" i="58"/>
  <c r="F194" i="58"/>
  <c r="F212" i="58"/>
  <c r="F235" i="58"/>
  <c r="F256" i="58"/>
  <c r="F266" i="58"/>
  <c r="F302" i="58"/>
  <c r="F330" i="58"/>
  <c r="F355" i="58"/>
  <c r="F367" i="58"/>
  <c r="F395" i="58"/>
  <c r="F411" i="58"/>
  <c r="F467" i="58"/>
  <c r="F479" i="58"/>
  <c r="F491" i="58"/>
  <c r="F503" i="58"/>
  <c r="F507" i="58"/>
  <c r="F511" i="58"/>
  <c r="F103" i="58"/>
  <c r="F111" i="58"/>
  <c r="F119" i="58"/>
  <c r="F127" i="58"/>
  <c r="F135" i="58"/>
  <c r="F143" i="58"/>
  <c r="F148" i="58"/>
  <c r="F151" i="58"/>
  <c r="F156" i="58"/>
  <c r="F159" i="58"/>
  <c r="F164" i="58"/>
  <c r="F172" i="58"/>
  <c r="F182" i="58"/>
  <c r="F184" i="58"/>
  <c r="F192" i="58"/>
  <c r="F202" i="58"/>
  <c r="F210" i="58"/>
  <c r="F218" i="58"/>
  <c r="F220" i="58"/>
  <c r="F243" i="58"/>
  <c r="F254" i="58"/>
  <c r="F267" i="58"/>
  <c r="F274" i="58"/>
  <c r="F278" i="58"/>
  <c r="F299" i="58"/>
  <c r="F306" i="58"/>
  <c r="F310" i="58"/>
  <c r="F331" i="58"/>
  <c r="F342" i="58"/>
  <c r="F340" i="58"/>
  <c r="F332" i="58"/>
  <c r="F324" i="58"/>
  <c r="F316" i="58"/>
  <c r="F308" i="58"/>
  <c r="F300" i="58"/>
  <c r="F292" i="58"/>
  <c r="F284" i="58"/>
  <c r="F276" i="58"/>
  <c r="F268" i="58"/>
  <c r="F252" i="58"/>
  <c r="F244" i="58"/>
  <c r="F236" i="58"/>
  <c r="F228" i="58"/>
  <c r="F221" i="58"/>
  <c r="F217" i="58"/>
  <c r="F215" i="58"/>
  <c r="F213" i="58"/>
  <c r="F211" i="58"/>
  <c r="F209" i="58"/>
  <c r="F207" i="58"/>
  <c r="F205" i="58"/>
  <c r="F203" i="58"/>
  <c r="F201" i="58"/>
  <c r="F199" i="58"/>
  <c r="F197" i="58"/>
  <c r="F193" i="58"/>
  <c r="F191" i="58"/>
  <c r="F189" i="58"/>
  <c r="F187" i="58"/>
  <c r="F185" i="58"/>
  <c r="F181" i="58"/>
  <c r="F179" i="58"/>
  <c r="F175" i="58"/>
  <c r="F173" i="58"/>
  <c r="F171" i="58"/>
  <c r="F169" i="58"/>
  <c r="F167" i="58"/>
  <c r="F165" i="58"/>
  <c r="F102" i="58"/>
  <c r="F113" i="58"/>
  <c r="F118" i="58"/>
  <c r="F129" i="58"/>
  <c r="F134" i="58"/>
  <c r="F142" i="58"/>
  <c r="F150" i="58"/>
  <c r="F196" i="58"/>
  <c r="F291" i="58"/>
  <c r="F344" i="58"/>
  <c r="F359" i="58"/>
  <c r="F403" i="58"/>
  <c r="F415" i="58"/>
  <c r="F435" i="58"/>
  <c r="F447" i="58"/>
  <c r="F459" i="58"/>
  <c r="F101" i="58"/>
  <c r="F109" i="58"/>
  <c r="F117" i="58"/>
  <c r="F125" i="58"/>
  <c r="F133" i="58"/>
  <c r="F149" i="58"/>
  <c r="F154" i="58"/>
  <c r="F162" i="58"/>
  <c r="F170" i="58"/>
  <c r="F180" i="58"/>
  <c r="F190" i="58"/>
  <c r="F200" i="58"/>
  <c r="F208" i="58"/>
  <c r="F216" i="58"/>
  <c r="F226" i="58"/>
  <c r="F230" i="58"/>
  <c r="F240" i="58"/>
  <c r="F251" i="58"/>
  <c r="F258" i="58"/>
  <c r="F282" i="58"/>
  <c r="F286" i="58"/>
  <c r="F296" i="58"/>
  <c r="F307" i="58"/>
  <c r="F318" i="58"/>
  <c r="F328" i="58"/>
  <c r="F339" i="58"/>
  <c r="F105" i="58"/>
  <c r="F110" i="58"/>
  <c r="F137" i="58"/>
  <c r="F145" i="58"/>
  <c r="F153" i="58"/>
  <c r="F161" i="58"/>
  <c r="F186" i="58"/>
  <c r="F204" i="58"/>
  <c r="F222" i="58"/>
  <c r="F224" i="58"/>
  <c r="F242" i="58"/>
  <c r="F270" i="58"/>
  <c r="F280" i="58"/>
  <c r="F298" i="58"/>
  <c r="F351" i="58"/>
  <c r="F363" i="58"/>
  <c r="F371" i="58"/>
  <c r="F379" i="58"/>
  <c r="F387" i="58"/>
  <c r="F399" i="58"/>
  <c r="F407" i="58"/>
  <c r="F431" i="58"/>
  <c r="F451" i="58"/>
  <c r="F463" i="58"/>
  <c r="F471" i="58"/>
  <c r="F487" i="58"/>
  <c r="F107" i="58"/>
  <c r="F115" i="58"/>
  <c r="F131" i="58"/>
  <c r="F139" i="58"/>
  <c r="F147" i="58"/>
  <c r="F152" i="58"/>
  <c r="F155" i="58"/>
  <c r="F160" i="58"/>
  <c r="F163" i="58"/>
  <c r="F176" i="58"/>
  <c r="F198" i="58"/>
  <c r="F206" i="58"/>
  <c r="F214" i="58"/>
  <c r="F227" i="58"/>
  <c r="F238" i="58"/>
  <c r="F248" i="58"/>
  <c r="F259" i="58"/>
  <c r="F262" i="58"/>
  <c r="F272" i="58"/>
  <c r="F283" i="58"/>
  <c r="F290" i="58"/>
  <c r="F294" i="58"/>
  <c r="F304" i="58"/>
  <c r="F315" i="58"/>
  <c r="F326" i="58"/>
  <c r="F233" i="58"/>
  <c r="F241" i="58"/>
  <c r="F249" i="58"/>
  <c r="F257" i="58"/>
  <c r="F265" i="58"/>
  <c r="F273" i="58"/>
  <c r="F297" i="58"/>
  <c r="F329" i="58"/>
  <c r="F337" i="58"/>
  <c r="F345" i="58"/>
  <c r="F231" i="58"/>
  <c r="F239" i="58"/>
  <c r="F247" i="58"/>
  <c r="F263" i="58"/>
  <c r="F271" i="58"/>
  <c r="F279" i="58"/>
  <c r="F287" i="58"/>
  <c r="F303" i="58"/>
  <c r="F311" i="58"/>
  <c r="F327" i="58"/>
  <c r="F346" i="58"/>
  <c r="F349" i="58"/>
  <c r="F353" i="58"/>
  <c r="F361" i="58"/>
  <c r="F229" i="58"/>
  <c r="F245" i="58"/>
  <c r="F253" i="58"/>
  <c r="F261" i="58"/>
  <c r="F269" i="58"/>
  <c r="F277" i="58"/>
  <c r="F285" i="58"/>
  <c r="F293" i="58"/>
  <c r="F301" i="58"/>
  <c r="F309" i="58"/>
  <c r="F325" i="58"/>
  <c r="F350" i="58"/>
  <c r="F352" i="58"/>
  <c r="F360" i="58"/>
  <c r="F364" i="58"/>
  <c r="F368" i="58"/>
  <c r="F372" i="58"/>
  <c r="F376" i="58"/>
  <c r="F380" i="58"/>
  <c r="F388" i="58"/>
  <c r="F396" i="58"/>
  <c r="F408" i="58"/>
  <c r="F420" i="58"/>
  <c r="F424" i="58"/>
  <c r="F432" i="58"/>
  <c r="F436" i="58"/>
  <c r="F440" i="58"/>
  <c r="F448" i="58"/>
  <c r="F456" i="58"/>
  <c r="F460" i="58"/>
  <c r="F464" i="58"/>
  <c r="F472" i="58"/>
  <c r="F476" i="58"/>
  <c r="F500" i="58"/>
  <c r="F504" i="58"/>
  <c r="F512" i="58"/>
  <c r="F381" i="58"/>
  <c r="F385" i="58"/>
  <c r="F389" i="58"/>
  <c r="F401" i="58"/>
  <c r="F405" i="58"/>
  <c r="F409" i="58"/>
  <c r="F413" i="58"/>
  <c r="F433" i="58"/>
  <c r="F441" i="58"/>
  <c r="F445" i="58"/>
  <c r="F449" i="58"/>
  <c r="F453" i="58"/>
  <c r="F461" i="58"/>
  <c r="F469" i="58"/>
  <c r="F473" i="58"/>
  <c r="F477" i="58"/>
  <c r="F481" i="58"/>
  <c r="F493" i="58"/>
  <c r="F505" i="58"/>
  <c r="F354" i="58"/>
  <c r="F358" i="58"/>
  <c r="F362" i="58"/>
  <c r="F370" i="58"/>
  <c r="F374" i="58"/>
  <c r="F378" i="58"/>
  <c r="F386" i="58"/>
  <c r="F390" i="58"/>
  <c r="F398" i="58"/>
  <c r="F402" i="58"/>
  <c r="F406" i="58"/>
  <c r="F410" i="58"/>
  <c r="F414" i="58"/>
  <c r="F418" i="58"/>
  <c r="F422" i="58"/>
  <c r="F438" i="58"/>
  <c r="F442" i="58"/>
  <c r="F446" i="58"/>
  <c r="F450" i="58"/>
  <c r="F466" i="58"/>
  <c r="F470" i="58"/>
  <c r="F486" i="58"/>
  <c r="F494" i="58"/>
  <c r="F498" i="58"/>
  <c r="F502" i="58"/>
  <c r="F510" i="58"/>
  <c r="F514" i="58"/>
  <c r="H65" i="76" l="1"/>
  <c r="J65" i="76"/>
  <c r="F56" i="74"/>
  <c r="F95" i="74"/>
  <c r="K151" i="37"/>
  <c r="K201" i="37"/>
  <c r="K77" i="37"/>
  <c r="K202" i="37" s="1"/>
  <c r="K188" i="37"/>
  <c r="F109" i="37"/>
  <c r="F187" i="37"/>
  <c r="H107" i="37"/>
  <c r="H185" i="37"/>
  <c r="F56" i="76"/>
  <c r="H56" i="76" s="1"/>
  <c r="J56" i="76" s="1"/>
  <c r="H23" i="76"/>
  <c r="J23" i="76" s="1"/>
  <c r="F25" i="56"/>
  <c r="F24" i="74"/>
  <c r="F24" i="76"/>
  <c r="F96" i="76" s="1"/>
  <c r="H96" i="76" s="1"/>
  <c r="F57" i="56"/>
  <c r="F76" i="37"/>
  <c r="G38" i="37"/>
  <c r="I36" i="37"/>
  <c r="I185" i="37" s="1"/>
  <c r="G11" i="36"/>
  <c r="H11" i="36"/>
  <c r="I11" i="36"/>
  <c r="J11" i="36"/>
  <c r="F57" i="74" l="1"/>
  <c r="F96" i="74"/>
  <c r="F26" i="56"/>
  <c r="F97" i="56"/>
  <c r="G76" i="37"/>
  <c r="G201" i="37" s="1"/>
  <c r="F201" i="37"/>
  <c r="G109" i="37"/>
  <c r="G187" i="37"/>
  <c r="K110" i="37"/>
  <c r="I107" i="37"/>
  <c r="F57" i="76"/>
  <c r="H57" i="76" s="1"/>
  <c r="J57" i="76" s="1"/>
  <c r="H24" i="76"/>
  <c r="J24" i="76" s="1"/>
  <c r="F25" i="74"/>
  <c r="F25" i="76"/>
  <c r="F97" i="76" s="1"/>
  <c r="H97" i="76" s="1"/>
  <c r="F58" i="56"/>
  <c r="K152" i="37"/>
  <c r="T76" i="37"/>
  <c r="F151" i="37"/>
  <c r="F77" i="37"/>
  <c r="K78" i="37"/>
  <c r="E49" i="37"/>
  <c r="H38" i="37"/>
  <c r="J36" i="37"/>
  <c r="K40" i="37"/>
  <c r="F39" i="37"/>
  <c r="K52" i="69"/>
  <c r="K51" i="69"/>
  <c r="F27" i="56" l="1"/>
  <c r="F98" i="56"/>
  <c r="F58" i="74"/>
  <c r="F97" i="74"/>
  <c r="K153" i="37"/>
  <c r="K154" i="37" s="1"/>
  <c r="K203" i="37"/>
  <c r="K111" i="37"/>
  <c r="K189" i="37"/>
  <c r="G151" i="37"/>
  <c r="H76" i="37"/>
  <c r="H201" i="37" s="1"/>
  <c r="U76" i="37"/>
  <c r="E120" i="37"/>
  <c r="E198" i="37"/>
  <c r="H109" i="37"/>
  <c r="H187" i="37"/>
  <c r="F152" i="37"/>
  <c r="F202" i="37"/>
  <c r="F110" i="37"/>
  <c r="F188" i="37"/>
  <c r="J107" i="37"/>
  <c r="J185" i="37"/>
  <c r="H25" i="76"/>
  <c r="J25" i="76" s="1"/>
  <c r="F58" i="76"/>
  <c r="H58" i="76" s="1"/>
  <c r="J58" i="76" s="1"/>
  <c r="F26" i="76"/>
  <c r="F98" i="76" s="1"/>
  <c r="H98" i="76" s="1"/>
  <c r="F26" i="74"/>
  <c r="F59" i="56"/>
  <c r="L52" i="69"/>
  <c r="C8" i="61" s="1"/>
  <c r="O49" i="37"/>
  <c r="P49" i="37" s="1"/>
  <c r="Q49" i="37" s="1"/>
  <c r="R49" i="37" s="1"/>
  <c r="S49" i="37" s="1"/>
  <c r="F78" i="37"/>
  <c r="K79" i="37"/>
  <c r="G77" i="37"/>
  <c r="G202" i="37" s="1"/>
  <c r="T77" i="37"/>
  <c r="G39" i="37"/>
  <c r="I38" i="37"/>
  <c r="K41" i="37"/>
  <c r="F40" i="37"/>
  <c r="G8" i="61" l="1"/>
  <c r="G20" i="61" s="1"/>
  <c r="C20" i="61"/>
  <c r="F59" i="74"/>
  <c r="F98" i="74"/>
  <c r="F99" i="56"/>
  <c r="F27" i="74"/>
  <c r="F28" i="56"/>
  <c r="F28" i="74" s="1"/>
  <c r="F27" i="76"/>
  <c r="F60" i="56"/>
  <c r="K112" i="37"/>
  <c r="K190" i="37"/>
  <c r="H151" i="37"/>
  <c r="I76" i="37"/>
  <c r="I201" i="37" s="1"/>
  <c r="V76" i="37"/>
  <c r="G110" i="37"/>
  <c r="G188" i="37"/>
  <c r="F111" i="37"/>
  <c r="F189" i="37"/>
  <c r="I109" i="37"/>
  <c r="I187" i="37"/>
  <c r="F153" i="37"/>
  <c r="F154" i="37" s="1"/>
  <c r="F203" i="37"/>
  <c r="E8" i="61"/>
  <c r="E20" i="61" s="1"/>
  <c r="F59" i="76"/>
  <c r="H59" i="76" s="1"/>
  <c r="J59" i="76" s="1"/>
  <c r="H26" i="76"/>
  <c r="J26" i="76" s="1"/>
  <c r="F61" i="56"/>
  <c r="G152" i="37"/>
  <c r="T78" i="37"/>
  <c r="G78" i="37"/>
  <c r="F79" i="37"/>
  <c r="H77" i="37"/>
  <c r="H202" i="37" s="1"/>
  <c r="U77" i="37"/>
  <c r="E45" i="37"/>
  <c r="E46" i="37"/>
  <c r="E44" i="37"/>
  <c r="E48" i="37"/>
  <c r="H39" i="37"/>
  <c r="J38" i="37"/>
  <c r="G40" i="37"/>
  <c r="K42" i="37"/>
  <c r="K191" i="37" s="1"/>
  <c r="F41" i="37"/>
  <c r="I151" i="37" l="1"/>
  <c r="F61" i="74"/>
  <c r="F100" i="74"/>
  <c r="F60" i="74"/>
  <c r="F99" i="74"/>
  <c r="F99" i="76"/>
  <c r="H99" i="76" s="1"/>
  <c r="F60" i="76"/>
  <c r="H60" i="76" s="1"/>
  <c r="J60" i="76" s="1"/>
  <c r="H27" i="76"/>
  <c r="J27" i="76" s="1"/>
  <c r="F29" i="56"/>
  <c r="F62" i="56" s="1"/>
  <c r="F100" i="56"/>
  <c r="F28" i="76"/>
  <c r="F100" i="76" s="1"/>
  <c r="H100" i="76" s="1"/>
  <c r="J76" i="37"/>
  <c r="J201" i="37" s="1"/>
  <c r="W76" i="37"/>
  <c r="J109" i="37"/>
  <c r="J187" i="37"/>
  <c r="H110" i="37"/>
  <c r="H188" i="37"/>
  <c r="G79" i="37"/>
  <c r="G203" i="37"/>
  <c r="E115" i="37"/>
  <c r="E193" i="37"/>
  <c r="E119" i="37"/>
  <c r="E197" i="37"/>
  <c r="F112" i="37"/>
  <c r="F190" i="37"/>
  <c r="E116" i="37"/>
  <c r="E194" i="37"/>
  <c r="E117" i="37"/>
  <c r="E195" i="37"/>
  <c r="G111" i="37"/>
  <c r="G189" i="37"/>
  <c r="K113" i="37"/>
  <c r="V77" i="37"/>
  <c r="G153" i="37"/>
  <c r="G154" i="37" s="1"/>
  <c r="H152" i="37"/>
  <c r="H78" i="37"/>
  <c r="U78" i="37"/>
  <c r="I77" i="37"/>
  <c r="I202" i="37" s="1"/>
  <c r="O44" i="37"/>
  <c r="P44" i="37" s="1"/>
  <c r="Q44" i="37" s="1"/>
  <c r="R44" i="37" s="1"/>
  <c r="S44" i="37" s="1"/>
  <c r="O46" i="37"/>
  <c r="P46" i="37" s="1"/>
  <c r="Q46" i="37" s="1"/>
  <c r="R46" i="37" s="1"/>
  <c r="S46" i="37" s="1"/>
  <c r="O48" i="37"/>
  <c r="P48" i="37" s="1"/>
  <c r="Q48" i="37" s="1"/>
  <c r="R48" i="37" s="1"/>
  <c r="S48" i="37" s="1"/>
  <c r="O45" i="37"/>
  <c r="P45" i="37" s="1"/>
  <c r="Q45" i="37" s="1"/>
  <c r="R45" i="37" s="1"/>
  <c r="S45" i="37" s="1"/>
  <c r="G41" i="37"/>
  <c r="I39" i="37"/>
  <c r="H40" i="37"/>
  <c r="K43" i="37"/>
  <c r="F42" i="37"/>
  <c r="O38" i="37"/>
  <c r="P38" i="37" s="1"/>
  <c r="Q38" i="37" s="1"/>
  <c r="R38" i="37" s="1"/>
  <c r="S38" i="37" s="1"/>
  <c r="X76" i="37" l="1"/>
  <c r="Y76" i="37" s="1"/>
  <c r="Z76" i="37" s="1"/>
  <c r="AA76" i="37" s="1"/>
  <c r="AB76" i="37" s="1"/>
  <c r="AC76" i="37" s="1"/>
  <c r="AD76" i="37" s="1"/>
  <c r="AE76" i="37" s="1"/>
  <c r="AF76" i="37" s="1"/>
  <c r="AG76" i="37" s="1"/>
  <c r="AH76" i="37" s="1"/>
  <c r="AI76" i="37" s="1"/>
  <c r="AJ76" i="37" s="1"/>
  <c r="AK76" i="37" s="1"/>
  <c r="AL76" i="37" s="1"/>
  <c r="AM76" i="37" s="1"/>
  <c r="AN76" i="37" s="1"/>
  <c r="AO76" i="37" s="1"/>
  <c r="AP76" i="37" s="1"/>
  <c r="AQ76" i="37" s="1"/>
  <c r="AR76" i="37" s="1"/>
  <c r="AS76" i="37" s="1"/>
  <c r="AT76" i="37" s="1"/>
  <c r="AU76" i="37" s="1"/>
  <c r="AV76" i="37" s="1"/>
  <c r="AW76" i="37" s="1"/>
  <c r="AX76" i="37" s="1"/>
  <c r="AY76" i="37" s="1"/>
  <c r="AZ76" i="37" s="1"/>
  <c r="BA76" i="37" s="1"/>
  <c r="BB76" i="37" s="1"/>
  <c r="BC76" i="37" s="1"/>
  <c r="BD76" i="37" s="1"/>
  <c r="BE76" i="37" s="1"/>
  <c r="BF76" i="37" s="1"/>
  <c r="BG76" i="37" s="1"/>
  <c r="BH76" i="37" s="1"/>
  <c r="BI76" i="37" s="1"/>
  <c r="BJ76" i="37" s="1"/>
  <c r="BK76" i="37" s="1"/>
  <c r="BL76" i="37" s="1"/>
  <c r="BM76" i="37" s="1"/>
  <c r="BN76" i="37" s="1"/>
  <c r="BO76" i="37" s="1"/>
  <c r="BP76" i="37" s="1"/>
  <c r="BQ76" i="37" s="1"/>
  <c r="BR76" i="37" s="1"/>
  <c r="BS76" i="37" s="1"/>
  <c r="BT76" i="37" s="1"/>
  <c r="BU76" i="37" s="1"/>
  <c r="BV76" i="37" s="1"/>
  <c r="BW76" i="37" s="1"/>
  <c r="BX76" i="37" s="1"/>
  <c r="BY76" i="37" s="1"/>
  <c r="BZ76" i="37" s="1"/>
  <c r="CA76" i="37" s="1"/>
  <c r="CB76" i="37" s="1"/>
  <c r="CC76" i="37" s="1"/>
  <c r="CD76" i="37" s="1"/>
  <c r="CE76" i="37" s="1"/>
  <c r="CF76" i="37" s="1"/>
  <c r="CG76" i="37" s="1"/>
  <c r="CH76" i="37" s="1"/>
  <c r="CI76" i="37" s="1"/>
  <c r="CJ76" i="37" s="1"/>
  <c r="CK76" i="37" s="1"/>
  <c r="CL76" i="37" s="1"/>
  <c r="CM76" i="37" s="1"/>
  <c r="CN76" i="37" s="1"/>
  <c r="CO76" i="37" s="1"/>
  <c r="CP76" i="37" s="1"/>
  <c r="CQ76" i="37" s="1"/>
  <c r="CR76" i="37" s="1"/>
  <c r="CS76" i="37" s="1"/>
  <c r="CT76" i="37" s="1"/>
  <c r="CU76" i="37" s="1"/>
  <c r="CV76" i="37" s="1"/>
  <c r="CW76" i="37" s="1"/>
  <c r="CX76" i="37" s="1"/>
  <c r="CY76" i="37" s="1"/>
  <c r="CZ76" i="37" s="1"/>
  <c r="DA76" i="37" s="1"/>
  <c r="DB76" i="37" s="1"/>
  <c r="DC76" i="37" s="1"/>
  <c r="DD76" i="37" s="1"/>
  <c r="DE76" i="37" s="1"/>
  <c r="DF76" i="37" s="1"/>
  <c r="DG76" i="37" s="1"/>
  <c r="DH76" i="37" s="1"/>
  <c r="DI76" i="37" s="1"/>
  <c r="DJ76" i="37" s="1"/>
  <c r="DK76" i="37" s="1"/>
  <c r="DL76" i="37" s="1"/>
  <c r="DM76" i="37" s="1"/>
  <c r="DN76" i="37" s="1"/>
  <c r="DO76" i="37" s="1"/>
  <c r="DP76" i="37" s="1"/>
  <c r="DQ76" i="37" s="1"/>
  <c r="DR76" i="37" s="1"/>
  <c r="DS76" i="37" s="1"/>
  <c r="DT76" i="37" s="1"/>
  <c r="DU76" i="37" s="1"/>
  <c r="DV76" i="37" s="1"/>
  <c r="DW76" i="37" s="1"/>
  <c r="DX76" i="37" s="1"/>
  <c r="DY76" i="37" s="1"/>
  <c r="DZ76" i="37" s="1"/>
  <c r="EA76" i="37" s="1"/>
  <c r="EB76" i="37" s="1"/>
  <c r="EC76" i="37" s="1"/>
  <c r="ED76" i="37" s="1"/>
  <c r="EE76" i="37" s="1"/>
  <c r="EF76" i="37" s="1"/>
  <c r="EG76" i="37" s="1"/>
  <c r="EH76" i="37" s="1"/>
  <c r="EI76" i="37" s="1"/>
  <c r="EJ76" i="37" s="1"/>
  <c r="EK76" i="37" s="1"/>
  <c r="EL76" i="37" s="1"/>
  <c r="EM76" i="37" s="1"/>
  <c r="EN76" i="37" s="1"/>
  <c r="EO76" i="37" s="1"/>
  <c r="EP76" i="37" s="1"/>
  <c r="EQ76" i="37" s="1"/>
  <c r="ER76" i="37" s="1"/>
  <c r="ES76" i="37" s="1"/>
  <c r="ET76" i="37" s="1"/>
  <c r="EU76" i="37" s="1"/>
  <c r="EV76" i="37" s="1"/>
  <c r="EW76" i="37" s="1"/>
  <c r="EX76" i="37" s="1"/>
  <c r="EY76" i="37" s="1"/>
  <c r="EZ76" i="37" s="1"/>
  <c r="FA76" i="37" s="1"/>
  <c r="FB76" i="37" s="1"/>
  <c r="FC76" i="37" s="1"/>
  <c r="FD76" i="37" s="1"/>
  <c r="FE76" i="37" s="1"/>
  <c r="FF76" i="37" s="1"/>
  <c r="FG76" i="37" s="1"/>
  <c r="FH76" i="37" s="1"/>
  <c r="FI76" i="37" s="1"/>
  <c r="FJ76" i="37" s="1"/>
  <c r="FK76" i="37" s="1"/>
  <c r="FL76" i="37" s="1"/>
  <c r="FM76" i="37" s="1"/>
  <c r="FN76" i="37" s="1"/>
  <c r="FO76" i="37" s="1"/>
  <c r="FP76" i="37" s="1"/>
  <c r="FQ76" i="37" s="1"/>
  <c r="FR76" i="37" s="1"/>
  <c r="FS76" i="37" s="1"/>
  <c r="FT76" i="37" s="1"/>
  <c r="FU76" i="37" s="1"/>
  <c r="FV76" i="37" s="1"/>
  <c r="FW76" i="37" s="1"/>
  <c r="FX76" i="37" s="1"/>
  <c r="FY76" i="37" s="1"/>
  <c r="FZ76" i="37" s="1"/>
  <c r="GA76" i="37" s="1"/>
  <c r="GB76" i="37" s="1"/>
  <c r="GC76" i="37" s="1"/>
  <c r="GD76" i="37" s="1"/>
  <c r="GE76" i="37" s="1"/>
  <c r="GF76" i="37" s="1"/>
  <c r="GG76" i="37" s="1"/>
  <c r="GH76" i="37" s="1"/>
  <c r="GI76" i="37" s="1"/>
  <c r="GJ76" i="37" s="1"/>
  <c r="GK76" i="37" s="1"/>
  <c r="GL76" i="37" s="1"/>
  <c r="GM76" i="37" s="1"/>
  <c r="GN76" i="37" s="1"/>
  <c r="GO76" i="37" s="1"/>
  <c r="GP76" i="37" s="1"/>
  <c r="GQ76" i="37" s="1"/>
  <c r="GR76" i="37" s="1"/>
  <c r="GS76" i="37" s="1"/>
  <c r="GT76" i="37" s="1"/>
  <c r="GU76" i="37" s="1"/>
  <c r="GV76" i="37" s="1"/>
  <c r="GW76" i="37" s="1"/>
  <c r="GX76" i="37" s="1"/>
  <c r="GY76" i="37" s="1"/>
  <c r="GZ76" i="37" s="1"/>
  <c r="HA76" i="37" s="1"/>
  <c r="HB76" i="37" s="1"/>
  <c r="HC76" i="37" s="1"/>
  <c r="HD76" i="37" s="1"/>
  <c r="HE76" i="37" s="1"/>
  <c r="HF76" i="37" s="1"/>
  <c r="J151" i="37"/>
  <c r="F61" i="76"/>
  <c r="H61" i="76" s="1"/>
  <c r="J61" i="76" s="1"/>
  <c r="F30" i="56"/>
  <c r="F102" i="56" s="1"/>
  <c r="F101" i="56"/>
  <c r="F29" i="74"/>
  <c r="F29" i="76"/>
  <c r="F101" i="76" s="1"/>
  <c r="H101" i="76" s="1"/>
  <c r="H28" i="76"/>
  <c r="J28" i="76" s="1"/>
  <c r="K114" i="37"/>
  <c r="K192" i="37"/>
  <c r="I110" i="37"/>
  <c r="I188" i="37"/>
  <c r="G112" i="37"/>
  <c r="G190" i="37"/>
  <c r="H153" i="37"/>
  <c r="H154" i="37" s="1"/>
  <c r="H203" i="37"/>
  <c r="H111" i="37"/>
  <c r="H189" i="37"/>
  <c r="F113" i="37"/>
  <c r="F191" i="37"/>
  <c r="F30" i="74"/>
  <c r="F63" i="56"/>
  <c r="H79" i="37"/>
  <c r="V78" i="37"/>
  <c r="I152" i="37"/>
  <c r="W77" i="37"/>
  <c r="I78" i="37"/>
  <c r="J77" i="37"/>
  <c r="H41" i="37"/>
  <c r="G42" i="37"/>
  <c r="I40" i="37"/>
  <c r="J39" i="37"/>
  <c r="K44" i="37"/>
  <c r="K193" i="37" s="1"/>
  <c r="F43" i="37"/>
  <c r="T38" i="37"/>
  <c r="F30" i="76" l="1"/>
  <c r="F102" i="76" s="1"/>
  <c r="H102" i="76" s="1"/>
  <c r="F63" i="74"/>
  <c r="F102" i="74"/>
  <c r="H29" i="76"/>
  <c r="J29" i="76" s="1"/>
  <c r="F62" i="74"/>
  <c r="F101" i="74"/>
  <c r="F62" i="76"/>
  <c r="H62" i="76" s="1"/>
  <c r="J62" i="76" s="1"/>
  <c r="I153" i="37"/>
  <c r="I154" i="37" s="1"/>
  <c r="I203" i="37"/>
  <c r="G113" i="37"/>
  <c r="G191" i="37"/>
  <c r="H112" i="37"/>
  <c r="H190" i="37"/>
  <c r="J152" i="37"/>
  <c r="J202" i="37"/>
  <c r="F114" i="37"/>
  <c r="F192" i="37"/>
  <c r="J110" i="37"/>
  <c r="J188" i="37"/>
  <c r="I111" i="37"/>
  <c r="I189" i="37"/>
  <c r="K115" i="37"/>
  <c r="F63" i="76"/>
  <c r="H63" i="76" s="1"/>
  <c r="H30" i="76"/>
  <c r="H31" i="76" s="1"/>
  <c r="I79" i="37"/>
  <c r="X77" i="37"/>
  <c r="Y77" i="37" s="1"/>
  <c r="Z77" i="37" s="1"/>
  <c r="AA77" i="37" s="1"/>
  <c r="AB77" i="37" s="1"/>
  <c r="AC77" i="37" s="1"/>
  <c r="AD77" i="37" s="1"/>
  <c r="AE77" i="37" s="1"/>
  <c r="AF77" i="37" s="1"/>
  <c r="AG77" i="37" s="1"/>
  <c r="AH77" i="37" s="1"/>
  <c r="AI77" i="37" s="1"/>
  <c r="AJ77" i="37" s="1"/>
  <c r="AK77" i="37" s="1"/>
  <c r="AL77" i="37" s="1"/>
  <c r="AM77" i="37" s="1"/>
  <c r="AN77" i="37" s="1"/>
  <c r="AO77" i="37" s="1"/>
  <c r="AP77" i="37" s="1"/>
  <c r="AQ77" i="37" s="1"/>
  <c r="AR77" i="37" s="1"/>
  <c r="AS77" i="37" s="1"/>
  <c r="AT77" i="37" s="1"/>
  <c r="AU77" i="37" s="1"/>
  <c r="AV77" i="37" s="1"/>
  <c r="AW77" i="37" s="1"/>
  <c r="AX77" i="37" s="1"/>
  <c r="AY77" i="37" s="1"/>
  <c r="AZ77" i="37" s="1"/>
  <c r="BA77" i="37" s="1"/>
  <c r="BB77" i="37" s="1"/>
  <c r="BC77" i="37" s="1"/>
  <c r="BD77" i="37" s="1"/>
  <c r="BE77" i="37" s="1"/>
  <c r="BF77" i="37" s="1"/>
  <c r="BG77" i="37" s="1"/>
  <c r="BH77" i="37" s="1"/>
  <c r="BI77" i="37" s="1"/>
  <c r="BJ77" i="37" s="1"/>
  <c r="BK77" i="37" s="1"/>
  <c r="BL77" i="37" s="1"/>
  <c r="BM77" i="37" s="1"/>
  <c r="BN77" i="37" s="1"/>
  <c r="BO77" i="37" s="1"/>
  <c r="BP77" i="37" s="1"/>
  <c r="BQ77" i="37" s="1"/>
  <c r="BR77" i="37" s="1"/>
  <c r="BS77" i="37" s="1"/>
  <c r="BT77" i="37" s="1"/>
  <c r="BU77" i="37" s="1"/>
  <c r="BV77" i="37" s="1"/>
  <c r="BW77" i="37" s="1"/>
  <c r="BX77" i="37" s="1"/>
  <c r="BY77" i="37" s="1"/>
  <c r="BZ77" i="37" s="1"/>
  <c r="CA77" i="37" s="1"/>
  <c r="CB77" i="37" s="1"/>
  <c r="CC77" i="37" s="1"/>
  <c r="CD77" i="37" s="1"/>
  <c r="CE77" i="37" s="1"/>
  <c r="CF77" i="37" s="1"/>
  <c r="CG77" i="37" s="1"/>
  <c r="CH77" i="37" s="1"/>
  <c r="CI77" i="37" s="1"/>
  <c r="CJ77" i="37" s="1"/>
  <c r="CK77" i="37" s="1"/>
  <c r="CL77" i="37" s="1"/>
  <c r="CM77" i="37" s="1"/>
  <c r="CN77" i="37" s="1"/>
  <c r="CO77" i="37" s="1"/>
  <c r="CP77" i="37" s="1"/>
  <c r="CQ77" i="37" s="1"/>
  <c r="CR77" i="37" s="1"/>
  <c r="CS77" i="37" s="1"/>
  <c r="CT77" i="37" s="1"/>
  <c r="CU77" i="37" s="1"/>
  <c r="CV77" i="37" s="1"/>
  <c r="CW77" i="37" s="1"/>
  <c r="CX77" i="37" s="1"/>
  <c r="CY77" i="37" s="1"/>
  <c r="CZ77" i="37" s="1"/>
  <c r="DA77" i="37" s="1"/>
  <c r="DB77" i="37" s="1"/>
  <c r="DC77" i="37" s="1"/>
  <c r="DD77" i="37" s="1"/>
  <c r="DE77" i="37" s="1"/>
  <c r="DF77" i="37" s="1"/>
  <c r="DG77" i="37" s="1"/>
  <c r="DH77" i="37" s="1"/>
  <c r="DI77" i="37" s="1"/>
  <c r="DJ77" i="37" s="1"/>
  <c r="DK77" i="37" s="1"/>
  <c r="DL77" i="37" s="1"/>
  <c r="DM77" i="37" s="1"/>
  <c r="DN77" i="37" s="1"/>
  <c r="DO77" i="37" s="1"/>
  <c r="DP77" i="37" s="1"/>
  <c r="DQ77" i="37" s="1"/>
  <c r="DR77" i="37" s="1"/>
  <c r="DS77" i="37" s="1"/>
  <c r="DT77" i="37" s="1"/>
  <c r="DU77" i="37" s="1"/>
  <c r="DV77" i="37" s="1"/>
  <c r="DW77" i="37" s="1"/>
  <c r="DX77" i="37" s="1"/>
  <c r="DY77" i="37" s="1"/>
  <c r="DZ77" i="37" s="1"/>
  <c r="EA77" i="37" s="1"/>
  <c r="EB77" i="37" s="1"/>
  <c r="EC77" i="37" s="1"/>
  <c r="ED77" i="37" s="1"/>
  <c r="EE77" i="37" s="1"/>
  <c r="EF77" i="37" s="1"/>
  <c r="EG77" i="37" s="1"/>
  <c r="EH77" i="37" s="1"/>
  <c r="EI77" i="37" s="1"/>
  <c r="EJ77" i="37" s="1"/>
  <c r="EK77" i="37" s="1"/>
  <c r="EL77" i="37" s="1"/>
  <c r="EM77" i="37" s="1"/>
  <c r="EN77" i="37" s="1"/>
  <c r="EO77" i="37" s="1"/>
  <c r="EP77" i="37" s="1"/>
  <c r="EQ77" i="37" s="1"/>
  <c r="ER77" i="37" s="1"/>
  <c r="ES77" i="37" s="1"/>
  <c r="ET77" i="37" s="1"/>
  <c r="EU77" i="37" s="1"/>
  <c r="EV77" i="37" s="1"/>
  <c r="EW77" i="37" s="1"/>
  <c r="EX77" i="37" s="1"/>
  <c r="EY77" i="37" s="1"/>
  <c r="EZ77" i="37" s="1"/>
  <c r="FA77" i="37" s="1"/>
  <c r="FB77" i="37" s="1"/>
  <c r="FC77" i="37" s="1"/>
  <c r="FD77" i="37" s="1"/>
  <c r="FE77" i="37" s="1"/>
  <c r="FF77" i="37" s="1"/>
  <c r="FG77" i="37" s="1"/>
  <c r="FH77" i="37" s="1"/>
  <c r="FI77" i="37" s="1"/>
  <c r="FJ77" i="37" s="1"/>
  <c r="FK77" i="37" s="1"/>
  <c r="FL77" i="37" s="1"/>
  <c r="FM77" i="37" s="1"/>
  <c r="FN77" i="37" s="1"/>
  <c r="FO77" i="37" s="1"/>
  <c r="FP77" i="37" s="1"/>
  <c r="FQ77" i="37" s="1"/>
  <c r="FR77" i="37" s="1"/>
  <c r="FS77" i="37" s="1"/>
  <c r="FT77" i="37" s="1"/>
  <c r="FU77" i="37" s="1"/>
  <c r="FV77" i="37" s="1"/>
  <c r="FW77" i="37" s="1"/>
  <c r="FX77" i="37" s="1"/>
  <c r="FY77" i="37" s="1"/>
  <c r="FZ77" i="37" s="1"/>
  <c r="GA77" i="37" s="1"/>
  <c r="GB77" i="37" s="1"/>
  <c r="GC77" i="37" s="1"/>
  <c r="GD77" i="37" s="1"/>
  <c r="GE77" i="37" s="1"/>
  <c r="GF77" i="37" s="1"/>
  <c r="GG77" i="37" s="1"/>
  <c r="GH77" i="37" s="1"/>
  <c r="GI77" i="37" s="1"/>
  <c r="GJ77" i="37" s="1"/>
  <c r="GK77" i="37" s="1"/>
  <c r="GL77" i="37" s="1"/>
  <c r="GM77" i="37" s="1"/>
  <c r="GN77" i="37" s="1"/>
  <c r="GO77" i="37" s="1"/>
  <c r="GP77" i="37" s="1"/>
  <c r="GQ77" i="37" s="1"/>
  <c r="GR77" i="37" s="1"/>
  <c r="GS77" i="37" s="1"/>
  <c r="GT77" i="37" s="1"/>
  <c r="GU77" i="37" s="1"/>
  <c r="GV77" i="37" s="1"/>
  <c r="GW77" i="37" s="1"/>
  <c r="GX77" i="37" s="1"/>
  <c r="GY77" i="37" s="1"/>
  <c r="GZ77" i="37" s="1"/>
  <c r="HA77" i="37" s="1"/>
  <c r="HB77" i="37" s="1"/>
  <c r="HC77" i="37" s="1"/>
  <c r="HD77" i="37" s="1"/>
  <c r="HE77" i="37" s="1"/>
  <c r="HF77" i="37" s="1"/>
  <c r="J78" i="37"/>
  <c r="J203" i="37" s="1"/>
  <c r="W78" i="37"/>
  <c r="I41" i="37"/>
  <c r="G43" i="37"/>
  <c r="J40" i="37"/>
  <c r="H42" i="37"/>
  <c r="K45" i="37"/>
  <c r="F44" i="37"/>
  <c r="U38" i="37"/>
  <c r="K116" i="37" l="1"/>
  <c r="K194" i="37"/>
  <c r="I112" i="37"/>
  <c r="I190" i="37"/>
  <c r="G114" i="37"/>
  <c r="G192" i="37"/>
  <c r="F115" i="37"/>
  <c r="F193" i="37"/>
  <c r="H113" i="37"/>
  <c r="H191" i="37"/>
  <c r="J111" i="37"/>
  <c r="J189" i="37"/>
  <c r="J30" i="76"/>
  <c r="J31" i="76" s="1"/>
  <c r="J63" i="76"/>
  <c r="H64" i="76"/>
  <c r="E137" i="69"/>
  <c r="E136" i="69"/>
  <c r="X78" i="37"/>
  <c r="Y78" i="37" s="1"/>
  <c r="Z78" i="37" s="1"/>
  <c r="AA78" i="37" s="1"/>
  <c r="AB78" i="37" s="1"/>
  <c r="AC78" i="37" s="1"/>
  <c r="AD78" i="37" s="1"/>
  <c r="AE78" i="37" s="1"/>
  <c r="AF78" i="37" s="1"/>
  <c r="AG78" i="37" s="1"/>
  <c r="AH78" i="37" s="1"/>
  <c r="AI78" i="37" s="1"/>
  <c r="AJ78" i="37" s="1"/>
  <c r="AK78" i="37" s="1"/>
  <c r="AL78" i="37" s="1"/>
  <c r="AM78" i="37" s="1"/>
  <c r="AN78" i="37" s="1"/>
  <c r="AO78" i="37" s="1"/>
  <c r="AP78" i="37" s="1"/>
  <c r="AQ78" i="37" s="1"/>
  <c r="AR78" i="37" s="1"/>
  <c r="AS78" i="37" s="1"/>
  <c r="AT78" i="37" s="1"/>
  <c r="AU78" i="37" s="1"/>
  <c r="AV78" i="37" s="1"/>
  <c r="AW78" i="37" s="1"/>
  <c r="AX78" i="37" s="1"/>
  <c r="AY78" i="37" s="1"/>
  <c r="AZ78" i="37" s="1"/>
  <c r="BA78" i="37" s="1"/>
  <c r="BB78" i="37" s="1"/>
  <c r="BC78" i="37" s="1"/>
  <c r="BD78" i="37" s="1"/>
  <c r="BE78" i="37" s="1"/>
  <c r="BF78" i="37" s="1"/>
  <c r="BG78" i="37" s="1"/>
  <c r="BH78" i="37" s="1"/>
  <c r="BI78" i="37" s="1"/>
  <c r="BJ78" i="37" s="1"/>
  <c r="BK78" i="37" s="1"/>
  <c r="BL78" i="37" s="1"/>
  <c r="BM78" i="37" s="1"/>
  <c r="BN78" i="37" s="1"/>
  <c r="BO78" i="37" s="1"/>
  <c r="BP78" i="37" s="1"/>
  <c r="BQ78" i="37" s="1"/>
  <c r="BR78" i="37" s="1"/>
  <c r="BS78" i="37" s="1"/>
  <c r="BT78" i="37" s="1"/>
  <c r="BU78" i="37" s="1"/>
  <c r="BV78" i="37" s="1"/>
  <c r="BW78" i="37" s="1"/>
  <c r="BX78" i="37" s="1"/>
  <c r="BY78" i="37" s="1"/>
  <c r="BZ78" i="37" s="1"/>
  <c r="CA78" i="37" s="1"/>
  <c r="CB78" i="37" s="1"/>
  <c r="CC78" i="37" s="1"/>
  <c r="CD78" i="37" s="1"/>
  <c r="CE78" i="37" s="1"/>
  <c r="CF78" i="37" s="1"/>
  <c r="CG78" i="37" s="1"/>
  <c r="CH78" i="37" s="1"/>
  <c r="CI78" i="37" s="1"/>
  <c r="CJ78" i="37" s="1"/>
  <c r="CK78" i="37" s="1"/>
  <c r="CL78" i="37" s="1"/>
  <c r="CM78" i="37" s="1"/>
  <c r="CN78" i="37" s="1"/>
  <c r="CO78" i="37" s="1"/>
  <c r="CP78" i="37" s="1"/>
  <c r="CQ78" i="37" s="1"/>
  <c r="CR78" i="37" s="1"/>
  <c r="CS78" i="37" s="1"/>
  <c r="CT78" i="37" s="1"/>
  <c r="CU78" i="37" s="1"/>
  <c r="CV78" i="37" s="1"/>
  <c r="CW78" i="37" s="1"/>
  <c r="CX78" i="37" s="1"/>
  <c r="CY78" i="37" s="1"/>
  <c r="CZ78" i="37" s="1"/>
  <c r="DA78" i="37" s="1"/>
  <c r="DB78" i="37" s="1"/>
  <c r="DC78" i="37" s="1"/>
  <c r="DD78" i="37" s="1"/>
  <c r="DE78" i="37" s="1"/>
  <c r="DF78" i="37" s="1"/>
  <c r="DG78" i="37" s="1"/>
  <c r="DH78" i="37" s="1"/>
  <c r="DI78" i="37" s="1"/>
  <c r="DJ78" i="37" s="1"/>
  <c r="DK78" i="37" s="1"/>
  <c r="DL78" i="37" s="1"/>
  <c r="DM78" i="37" s="1"/>
  <c r="DN78" i="37" s="1"/>
  <c r="DO78" i="37" s="1"/>
  <c r="DP78" i="37" s="1"/>
  <c r="DQ78" i="37" s="1"/>
  <c r="DR78" i="37" s="1"/>
  <c r="DS78" i="37" s="1"/>
  <c r="DT78" i="37" s="1"/>
  <c r="DU78" i="37" s="1"/>
  <c r="DV78" i="37" s="1"/>
  <c r="DW78" i="37" s="1"/>
  <c r="DX78" i="37" s="1"/>
  <c r="DY78" i="37" s="1"/>
  <c r="DZ78" i="37" s="1"/>
  <c r="EA78" i="37" s="1"/>
  <c r="EB78" i="37" s="1"/>
  <c r="EC78" i="37" s="1"/>
  <c r="ED78" i="37" s="1"/>
  <c r="EE78" i="37" s="1"/>
  <c r="EF78" i="37" s="1"/>
  <c r="EG78" i="37" s="1"/>
  <c r="EH78" i="37" s="1"/>
  <c r="EI78" i="37" s="1"/>
  <c r="EJ78" i="37" s="1"/>
  <c r="EK78" i="37" s="1"/>
  <c r="EL78" i="37" s="1"/>
  <c r="EM78" i="37" s="1"/>
  <c r="EN78" i="37" s="1"/>
  <c r="EO78" i="37" s="1"/>
  <c r="EP78" i="37" s="1"/>
  <c r="EQ78" i="37" s="1"/>
  <c r="ER78" i="37" s="1"/>
  <c r="ES78" i="37" s="1"/>
  <c r="ET78" i="37" s="1"/>
  <c r="EU78" i="37" s="1"/>
  <c r="EV78" i="37" s="1"/>
  <c r="EW78" i="37" s="1"/>
  <c r="EX78" i="37" s="1"/>
  <c r="EY78" i="37" s="1"/>
  <c r="EZ78" i="37" s="1"/>
  <c r="FA78" i="37" s="1"/>
  <c r="FB78" i="37" s="1"/>
  <c r="FC78" i="37" s="1"/>
  <c r="FD78" i="37" s="1"/>
  <c r="FE78" i="37" s="1"/>
  <c r="FF78" i="37" s="1"/>
  <c r="FG78" i="37" s="1"/>
  <c r="FH78" i="37" s="1"/>
  <c r="FI78" i="37" s="1"/>
  <c r="FJ78" i="37" s="1"/>
  <c r="FK78" i="37" s="1"/>
  <c r="FL78" i="37" s="1"/>
  <c r="FM78" i="37" s="1"/>
  <c r="FN78" i="37" s="1"/>
  <c r="FO78" i="37" s="1"/>
  <c r="FP78" i="37" s="1"/>
  <c r="FQ78" i="37" s="1"/>
  <c r="FR78" i="37" s="1"/>
  <c r="FS78" i="37" s="1"/>
  <c r="FT78" i="37" s="1"/>
  <c r="FU78" i="37" s="1"/>
  <c r="FV78" i="37" s="1"/>
  <c r="FW78" i="37" s="1"/>
  <c r="FX78" i="37" s="1"/>
  <c r="FY78" i="37" s="1"/>
  <c r="FZ78" i="37" s="1"/>
  <c r="GA78" i="37" s="1"/>
  <c r="GB78" i="37" s="1"/>
  <c r="GC78" i="37" s="1"/>
  <c r="GD78" i="37" s="1"/>
  <c r="GE78" i="37" s="1"/>
  <c r="GF78" i="37" s="1"/>
  <c r="GG78" i="37" s="1"/>
  <c r="GH78" i="37" s="1"/>
  <c r="GI78" i="37" s="1"/>
  <c r="GJ78" i="37" s="1"/>
  <c r="GK78" i="37" s="1"/>
  <c r="GL78" i="37" s="1"/>
  <c r="GM78" i="37" s="1"/>
  <c r="GN78" i="37" s="1"/>
  <c r="GO78" i="37" s="1"/>
  <c r="GP78" i="37" s="1"/>
  <c r="GQ78" i="37" s="1"/>
  <c r="GR78" i="37" s="1"/>
  <c r="GS78" i="37" s="1"/>
  <c r="GT78" i="37" s="1"/>
  <c r="GU78" i="37" s="1"/>
  <c r="GV78" i="37" s="1"/>
  <c r="GW78" i="37" s="1"/>
  <c r="GX78" i="37" s="1"/>
  <c r="GY78" i="37" s="1"/>
  <c r="GZ78" i="37" s="1"/>
  <c r="HA78" i="37" s="1"/>
  <c r="HB78" i="37" s="1"/>
  <c r="HC78" i="37" s="1"/>
  <c r="HD78" i="37" s="1"/>
  <c r="HE78" i="37" s="1"/>
  <c r="HF78" i="37" s="1"/>
  <c r="J153" i="37"/>
  <c r="J154" i="37" s="1"/>
  <c r="J79" i="37"/>
  <c r="I42" i="37"/>
  <c r="H43" i="37"/>
  <c r="J41" i="37"/>
  <c r="G44" i="37"/>
  <c r="T44" i="37"/>
  <c r="K46" i="37"/>
  <c r="K195" i="37" s="1"/>
  <c r="F45" i="37"/>
  <c r="V38" i="37"/>
  <c r="W38" i="37" s="1"/>
  <c r="G115" i="37" l="1"/>
  <c r="G193" i="37"/>
  <c r="J112" i="37"/>
  <c r="J190" i="37"/>
  <c r="H114" i="37"/>
  <c r="H192" i="37"/>
  <c r="J64" i="76"/>
  <c r="E19" i="61" s="1"/>
  <c r="I113" i="37"/>
  <c r="I191" i="37"/>
  <c r="F116" i="37"/>
  <c r="F194" i="37"/>
  <c r="C19" i="61"/>
  <c r="K117" i="37"/>
  <c r="K47" i="37"/>
  <c r="K196" i="37" s="1"/>
  <c r="U44" i="37"/>
  <c r="H44" i="37"/>
  <c r="I43" i="37"/>
  <c r="J42" i="37"/>
  <c r="G45" i="37"/>
  <c r="T45" i="37"/>
  <c r="F46" i="37"/>
  <c r="K48" i="37"/>
  <c r="K119" i="37" l="1"/>
  <c r="K197" i="37"/>
  <c r="F117" i="37"/>
  <c r="F195" i="37"/>
  <c r="G116" i="37"/>
  <c r="G194" i="37"/>
  <c r="J113" i="37"/>
  <c r="J191" i="37"/>
  <c r="I114" i="37"/>
  <c r="I192" i="37"/>
  <c r="H115" i="37"/>
  <c r="H193" i="37"/>
  <c r="F47" i="37"/>
  <c r="F196" i="37" s="1"/>
  <c r="K118" i="37"/>
  <c r="U45" i="37"/>
  <c r="I44" i="37"/>
  <c r="H45" i="37"/>
  <c r="J43" i="37"/>
  <c r="V44" i="37"/>
  <c r="G46" i="37"/>
  <c r="T46" i="37"/>
  <c r="K49" i="37"/>
  <c r="F48" i="37"/>
  <c r="X38" i="37"/>
  <c r="Y38" i="37" s="1"/>
  <c r="Z38" i="37" s="1"/>
  <c r="AA38" i="37" s="1"/>
  <c r="AB38" i="37" s="1"/>
  <c r="AC38" i="37" s="1"/>
  <c r="AD38" i="37" s="1"/>
  <c r="AE38" i="37" s="1"/>
  <c r="AF38" i="37" s="1"/>
  <c r="AG38" i="37" s="1"/>
  <c r="AH38" i="37" s="1"/>
  <c r="AI38" i="37" s="1"/>
  <c r="AJ38" i="37" s="1"/>
  <c r="AK38" i="37" s="1"/>
  <c r="AL38" i="37" s="1"/>
  <c r="AM38" i="37" s="1"/>
  <c r="AN38" i="37" s="1"/>
  <c r="AO38" i="37" s="1"/>
  <c r="AP38" i="37" s="1"/>
  <c r="AQ38" i="37" s="1"/>
  <c r="AR38" i="37" s="1"/>
  <c r="AS38" i="37" s="1"/>
  <c r="AT38" i="37" s="1"/>
  <c r="AU38" i="37" s="1"/>
  <c r="AV38" i="37" s="1"/>
  <c r="AW38" i="37" s="1"/>
  <c r="AX38" i="37" s="1"/>
  <c r="AY38" i="37" s="1"/>
  <c r="AZ38" i="37" s="1"/>
  <c r="BA38" i="37" s="1"/>
  <c r="BB38" i="37" s="1"/>
  <c r="BC38" i="37" s="1"/>
  <c r="BD38" i="37" s="1"/>
  <c r="BE38" i="37" s="1"/>
  <c r="BF38" i="37" s="1"/>
  <c r="BG38" i="37" s="1"/>
  <c r="BH38" i="37" s="1"/>
  <c r="BI38" i="37" s="1"/>
  <c r="BJ38" i="37" s="1"/>
  <c r="BK38" i="37" s="1"/>
  <c r="BL38" i="37" s="1"/>
  <c r="BM38" i="37" s="1"/>
  <c r="BN38" i="37" s="1"/>
  <c r="BO38" i="37" s="1"/>
  <c r="BP38" i="37" s="1"/>
  <c r="BQ38" i="37" s="1"/>
  <c r="BR38" i="37" s="1"/>
  <c r="BS38" i="37" s="1"/>
  <c r="BT38" i="37" s="1"/>
  <c r="BU38" i="37" s="1"/>
  <c r="BV38" i="37" s="1"/>
  <c r="BW38" i="37" s="1"/>
  <c r="BX38" i="37" s="1"/>
  <c r="BY38" i="37" s="1"/>
  <c r="BZ38" i="37" s="1"/>
  <c r="CA38" i="37" s="1"/>
  <c r="CB38" i="37" s="1"/>
  <c r="CC38" i="37" s="1"/>
  <c r="CD38" i="37" s="1"/>
  <c r="CE38" i="37" s="1"/>
  <c r="CF38" i="37" s="1"/>
  <c r="CG38" i="37" s="1"/>
  <c r="CH38" i="37" s="1"/>
  <c r="CI38" i="37" s="1"/>
  <c r="CJ38" i="37" s="1"/>
  <c r="CK38" i="37" s="1"/>
  <c r="CL38" i="37" s="1"/>
  <c r="CM38" i="37" s="1"/>
  <c r="CN38" i="37" s="1"/>
  <c r="CO38" i="37" s="1"/>
  <c r="CP38" i="37" s="1"/>
  <c r="CQ38" i="37" s="1"/>
  <c r="CR38" i="37" s="1"/>
  <c r="CS38" i="37" s="1"/>
  <c r="CT38" i="37" s="1"/>
  <c r="CU38" i="37" s="1"/>
  <c r="CV38" i="37" s="1"/>
  <c r="CW38" i="37" s="1"/>
  <c r="CX38" i="37" s="1"/>
  <c r="CY38" i="37" s="1"/>
  <c r="CZ38" i="37" s="1"/>
  <c r="DA38" i="37" s="1"/>
  <c r="DB38" i="37" s="1"/>
  <c r="DC38" i="37" s="1"/>
  <c r="DD38" i="37" s="1"/>
  <c r="DE38" i="37" s="1"/>
  <c r="DF38" i="37" s="1"/>
  <c r="DG38" i="37" s="1"/>
  <c r="DH38" i="37" s="1"/>
  <c r="DI38" i="37" s="1"/>
  <c r="DJ38" i="37" s="1"/>
  <c r="DK38" i="37" s="1"/>
  <c r="DL38" i="37" s="1"/>
  <c r="DM38" i="37" s="1"/>
  <c r="DN38" i="37" s="1"/>
  <c r="DO38" i="37" s="1"/>
  <c r="DP38" i="37" s="1"/>
  <c r="DQ38" i="37" s="1"/>
  <c r="DR38" i="37" s="1"/>
  <c r="DS38" i="37" s="1"/>
  <c r="DT38" i="37" s="1"/>
  <c r="DU38" i="37" s="1"/>
  <c r="DV38" i="37" s="1"/>
  <c r="DW38" i="37" s="1"/>
  <c r="DX38" i="37" s="1"/>
  <c r="DY38" i="37" s="1"/>
  <c r="DZ38" i="37" s="1"/>
  <c r="EA38" i="37" s="1"/>
  <c r="EB38" i="37" s="1"/>
  <c r="EC38" i="37" s="1"/>
  <c r="ED38" i="37" s="1"/>
  <c r="EE38" i="37" s="1"/>
  <c r="EF38" i="37" s="1"/>
  <c r="EG38" i="37" s="1"/>
  <c r="EH38" i="37" s="1"/>
  <c r="EI38" i="37" s="1"/>
  <c r="EJ38" i="37" s="1"/>
  <c r="EK38" i="37" s="1"/>
  <c r="EL38" i="37" s="1"/>
  <c r="EM38" i="37" s="1"/>
  <c r="EN38" i="37" s="1"/>
  <c r="EO38" i="37" s="1"/>
  <c r="EP38" i="37" s="1"/>
  <c r="EQ38" i="37" s="1"/>
  <c r="ER38" i="37" s="1"/>
  <c r="ES38" i="37" s="1"/>
  <c r="ET38" i="37" s="1"/>
  <c r="EU38" i="37" s="1"/>
  <c r="EV38" i="37" s="1"/>
  <c r="EW38" i="37" s="1"/>
  <c r="EX38" i="37" s="1"/>
  <c r="EY38" i="37" s="1"/>
  <c r="EZ38" i="37" s="1"/>
  <c r="FA38" i="37" s="1"/>
  <c r="FB38" i="37" s="1"/>
  <c r="FC38" i="37" s="1"/>
  <c r="FD38" i="37" s="1"/>
  <c r="FE38" i="37" s="1"/>
  <c r="FF38" i="37" s="1"/>
  <c r="FG38" i="37" s="1"/>
  <c r="FH38" i="37" s="1"/>
  <c r="FI38" i="37" s="1"/>
  <c r="FJ38" i="37" s="1"/>
  <c r="FK38" i="37" s="1"/>
  <c r="FL38" i="37" s="1"/>
  <c r="FM38" i="37" s="1"/>
  <c r="FN38" i="37" s="1"/>
  <c r="FO38" i="37" s="1"/>
  <c r="FP38" i="37" s="1"/>
  <c r="FQ38" i="37" s="1"/>
  <c r="FR38" i="37" s="1"/>
  <c r="FS38" i="37" s="1"/>
  <c r="FT38" i="37" s="1"/>
  <c r="FU38" i="37" s="1"/>
  <c r="FV38" i="37" s="1"/>
  <c r="FW38" i="37" s="1"/>
  <c r="FX38" i="37" s="1"/>
  <c r="FY38" i="37" s="1"/>
  <c r="FZ38" i="37" s="1"/>
  <c r="GA38" i="37" s="1"/>
  <c r="GB38" i="37" s="1"/>
  <c r="GC38" i="37" s="1"/>
  <c r="GD38" i="37" s="1"/>
  <c r="GE38" i="37" s="1"/>
  <c r="GF38" i="37" s="1"/>
  <c r="GG38" i="37" s="1"/>
  <c r="GH38" i="37" s="1"/>
  <c r="GI38" i="37" s="1"/>
  <c r="GJ38" i="37" s="1"/>
  <c r="GK38" i="37" s="1"/>
  <c r="GL38" i="37" s="1"/>
  <c r="GM38" i="37" s="1"/>
  <c r="GN38" i="37" s="1"/>
  <c r="GO38" i="37" s="1"/>
  <c r="GP38" i="37" s="1"/>
  <c r="GQ38" i="37" s="1"/>
  <c r="GR38" i="37" s="1"/>
  <c r="GS38" i="37" s="1"/>
  <c r="GT38" i="37" s="1"/>
  <c r="GU38" i="37" s="1"/>
  <c r="GV38" i="37" s="1"/>
  <c r="GW38" i="37" s="1"/>
  <c r="GX38" i="37" s="1"/>
  <c r="GY38" i="37" s="1"/>
  <c r="GZ38" i="37" s="1"/>
  <c r="HA38" i="37" s="1"/>
  <c r="HB38" i="37" s="1"/>
  <c r="HC38" i="37" s="1"/>
  <c r="HD38" i="37" s="1"/>
  <c r="HE38" i="37" s="1"/>
  <c r="HF38" i="37" s="1"/>
  <c r="K120" i="37" l="1"/>
  <c r="K198" i="37"/>
  <c r="H116" i="37"/>
  <c r="H194" i="37"/>
  <c r="J114" i="37"/>
  <c r="J192" i="37"/>
  <c r="I115" i="37"/>
  <c r="I193" i="37"/>
  <c r="F119" i="37"/>
  <c r="F197" i="37"/>
  <c r="G117" i="37"/>
  <c r="G195" i="37"/>
  <c r="G47" i="37"/>
  <c r="G196" i="37" s="1"/>
  <c r="T47" i="37"/>
  <c r="F118" i="37"/>
  <c r="V45" i="37"/>
  <c r="W44" i="37"/>
  <c r="H46" i="37"/>
  <c r="I45" i="37"/>
  <c r="U46" i="37"/>
  <c r="J44" i="37"/>
  <c r="F49" i="37"/>
  <c r="K50" i="37"/>
  <c r="K199" i="37" s="1"/>
  <c r="G48" i="37"/>
  <c r="T48" i="37"/>
  <c r="K204" i="37" l="1"/>
  <c r="U47" i="37"/>
  <c r="H117" i="37"/>
  <c r="H195" i="37"/>
  <c r="G119" i="37"/>
  <c r="G197" i="37"/>
  <c r="F120" i="37"/>
  <c r="F198" i="37"/>
  <c r="J115" i="37"/>
  <c r="J193" i="37"/>
  <c r="I116" i="37"/>
  <c r="I194" i="37"/>
  <c r="K121" i="37"/>
  <c r="K51" i="37"/>
  <c r="H47" i="37"/>
  <c r="H196" i="37" s="1"/>
  <c r="G118" i="37"/>
  <c r="W45" i="37"/>
  <c r="U48" i="37"/>
  <c r="X44" i="37"/>
  <c r="Y44" i="37" s="1"/>
  <c r="Z44" i="37" s="1"/>
  <c r="AA44" i="37" s="1"/>
  <c r="AB44" i="37" s="1"/>
  <c r="AC44" i="37" s="1"/>
  <c r="AD44" i="37" s="1"/>
  <c r="AE44" i="37" s="1"/>
  <c r="AF44" i="37" s="1"/>
  <c r="AG44" i="37" s="1"/>
  <c r="AH44" i="37" s="1"/>
  <c r="AI44" i="37" s="1"/>
  <c r="AJ44" i="37" s="1"/>
  <c r="AK44" i="37" s="1"/>
  <c r="AL44" i="37" s="1"/>
  <c r="AM44" i="37" s="1"/>
  <c r="AN44" i="37" s="1"/>
  <c r="AO44" i="37" s="1"/>
  <c r="AP44" i="37" s="1"/>
  <c r="AQ44" i="37" s="1"/>
  <c r="AR44" i="37" s="1"/>
  <c r="AS44" i="37" s="1"/>
  <c r="AT44" i="37" s="1"/>
  <c r="AU44" i="37" s="1"/>
  <c r="AV44" i="37" s="1"/>
  <c r="AW44" i="37" s="1"/>
  <c r="AX44" i="37" s="1"/>
  <c r="AY44" i="37" s="1"/>
  <c r="AZ44" i="37" s="1"/>
  <c r="BA44" i="37" s="1"/>
  <c r="BB44" i="37" s="1"/>
  <c r="BC44" i="37" s="1"/>
  <c r="BD44" i="37" s="1"/>
  <c r="BE44" i="37" s="1"/>
  <c r="BF44" i="37" s="1"/>
  <c r="BG44" i="37" s="1"/>
  <c r="BH44" i="37" s="1"/>
  <c r="BI44" i="37" s="1"/>
  <c r="BJ44" i="37" s="1"/>
  <c r="BK44" i="37" s="1"/>
  <c r="BL44" i="37" s="1"/>
  <c r="BM44" i="37" s="1"/>
  <c r="BN44" i="37" s="1"/>
  <c r="BO44" i="37" s="1"/>
  <c r="BP44" i="37" s="1"/>
  <c r="BQ44" i="37" s="1"/>
  <c r="BR44" i="37" s="1"/>
  <c r="BS44" i="37" s="1"/>
  <c r="BT44" i="37" s="1"/>
  <c r="BU44" i="37" s="1"/>
  <c r="BV44" i="37" s="1"/>
  <c r="BW44" i="37" s="1"/>
  <c r="BX44" i="37" s="1"/>
  <c r="BY44" i="37" s="1"/>
  <c r="BZ44" i="37" s="1"/>
  <c r="CA44" i="37" s="1"/>
  <c r="CB44" i="37" s="1"/>
  <c r="CC44" i="37" s="1"/>
  <c r="CD44" i="37" s="1"/>
  <c r="CE44" i="37" s="1"/>
  <c r="CF44" i="37" s="1"/>
  <c r="CG44" i="37" s="1"/>
  <c r="CH44" i="37" s="1"/>
  <c r="CI44" i="37" s="1"/>
  <c r="CJ44" i="37" s="1"/>
  <c r="CK44" i="37" s="1"/>
  <c r="CL44" i="37" s="1"/>
  <c r="CM44" i="37" s="1"/>
  <c r="CN44" i="37" s="1"/>
  <c r="CO44" i="37" s="1"/>
  <c r="CP44" i="37" s="1"/>
  <c r="CQ44" i="37" s="1"/>
  <c r="CR44" i="37" s="1"/>
  <c r="CS44" i="37" s="1"/>
  <c r="CT44" i="37" s="1"/>
  <c r="CU44" i="37" s="1"/>
  <c r="CV44" i="37" s="1"/>
  <c r="CW44" i="37" s="1"/>
  <c r="CX44" i="37" s="1"/>
  <c r="CY44" i="37" s="1"/>
  <c r="CZ44" i="37" s="1"/>
  <c r="DA44" i="37" s="1"/>
  <c r="DB44" i="37" s="1"/>
  <c r="DC44" i="37" s="1"/>
  <c r="DD44" i="37" s="1"/>
  <c r="DE44" i="37" s="1"/>
  <c r="DF44" i="37" s="1"/>
  <c r="DG44" i="37" s="1"/>
  <c r="DH44" i="37" s="1"/>
  <c r="DI44" i="37" s="1"/>
  <c r="DJ44" i="37" s="1"/>
  <c r="DK44" i="37" s="1"/>
  <c r="DL44" i="37" s="1"/>
  <c r="DM44" i="37" s="1"/>
  <c r="DN44" i="37" s="1"/>
  <c r="DO44" i="37" s="1"/>
  <c r="DP44" i="37" s="1"/>
  <c r="DQ44" i="37" s="1"/>
  <c r="DR44" i="37" s="1"/>
  <c r="DS44" i="37" s="1"/>
  <c r="DT44" i="37" s="1"/>
  <c r="DU44" i="37" s="1"/>
  <c r="DV44" i="37" s="1"/>
  <c r="DW44" i="37" s="1"/>
  <c r="DX44" i="37" s="1"/>
  <c r="DY44" i="37" s="1"/>
  <c r="DZ44" i="37" s="1"/>
  <c r="EA44" i="37" s="1"/>
  <c r="EB44" i="37" s="1"/>
  <c r="EC44" i="37" s="1"/>
  <c r="ED44" i="37" s="1"/>
  <c r="EE44" i="37" s="1"/>
  <c r="EF44" i="37" s="1"/>
  <c r="EG44" i="37" s="1"/>
  <c r="EH44" i="37" s="1"/>
  <c r="EI44" i="37" s="1"/>
  <c r="EJ44" i="37" s="1"/>
  <c r="EK44" i="37" s="1"/>
  <c r="EL44" i="37" s="1"/>
  <c r="EM44" i="37" s="1"/>
  <c r="EN44" i="37" s="1"/>
  <c r="EO44" i="37" s="1"/>
  <c r="EP44" i="37" s="1"/>
  <c r="EQ44" i="37" s="1"/>
  <c r="ER44" i="37" s="1"/>
  <c r="ES44" i="37" s="1"/>
  <c r="ET44" i="37" s="1"/>
  <c r="EU44" i="37" s="1"/>
  <c r="EV44" i="37" s="1"/>
  <c r="EW44" i="37" s="1"/>
  <c r="EX44" i="37" s="1"/>
  <c r="EY44" i="37" s="1"/>
  <c r="EZ44" i="37" s="1"/>
  <c r="FA44" i="37" s="1"/>
  <c r="FB44" i="37" s="1"/>
  <c r="FC44" i="37" s="1"/>
  <c r="FD44" i="37" s="1"/>
  <c r="FE44" i="37" s="1"/>
  <c r="FF44" i="37" s="1"/>
  <c r="FG44" i="37" s="1"/>
  <c r="FH44" i="37" s="1"/>
  <c r="FI44" i="37" s="1"/>
  <c r="FJ44" i="37" s="1"/>
  <c r="FK44" i="37" s="1"/>
  <c r="FL44" i="37" s="1"/>
  <c r="FM44" i="37" s="1"/>
  <c r="FN44" i="37" s="1"/>
  <c r="FO44" i="37" s="1"/>
  <c r="FP44" i="37" s="1"/>
  <c r="FQ44" i="37" s="1"/>
  <c r="FR44" i="37" s="1"/>
  <c r="FS44" i="37" s="1"/>
  <c r="FT44" i="37" s="1"/>
  <c r="FU44" i="37" s="1"/>
  <c r="FV44" i="37" s="1"/>
  <c r="FW44" i="37" s="1"/>
  <c r="FX44" i="37" s="1"/>
  <c r="FY44" i="37" s="1"/>
  <c r="FZ44" i="37" s="1"/>
  <c r="GA44" i="37" s="1"/>
  <c r="GB44" i="37" s="1"/>
  <c r="GC44" i="37" s="1"/>
  <c r="GD44" i="37" s="1"/>
  <c r="GE44" i="37" s="1"/>
  <c r="GF44" i="37" s="1"/>
  <c r="GG44" i="37" s="1"/>
  <c r="GH44" i="37" s="1"/>
  <c r="GI44" i="37" s="1"/>
  <c r="GJ44" i="37" s="1"/>
  <c r="GK44" i="37" s="1"/>
  <c r="GL44" i="37" s="1"/>
  <c r="GM44" i="37" s="1"/>
  <c r="GN44" i="37" s="1"/>
  <c r="GO44" i="37" s="1"/>
  <c r="GP44" i="37" s="1"/>
  <c r="GQ44" i="37" s="1"/>
  <c r="GR44" i="37" s="1"/>
  <c r="GS44" i="37" s="1"/>
  <c r="GT44" i="37" s="1"/>
  <c r="GU44" i="37" s="1"/>
  <c r="GV44" i="37" s="1"/>
  <c r="GW44" i="37" s="1"/>
  <c r="GX44" i="37" s="1"/>
  <c r="GY44" i="37" s="1"/>
  <c r="GZ44" i="37" s="1"/>
  <c r="HA44" i="37" s="1"/>
  <c r="HB44" i="37" s="1"/>
  <c r="HC44" i="37" s="1"/>
  <c r="HD44" i="37" s="1"/>
  <c r="HE44" i="37" s="1"/>
  <c r="HF44" i="37" s="1"/>
  <c r="V46" i="37"/>
  <c r="J45" i="37"/>
  <c r="H48" i="37"/>
  <c r="I46" i="37"/>
  <c r="F50" i="37"/>
  <c r="G49" i="37"/>
  <c r="T49" i="37"/>
  <c r="G120" i="37" l="1"/>
  <c r="G198" i="37"/>
  <c r="I117" i="37"/>
  <c r="I195" i="37"/>
  <c r="H119" i="37"/>
  <c r="H197" i="37"/>
  <c r="F121" i="37"/>
  <c r="F199" i="37"/>
  <c r="J116" i="37"/>
  <c r="J194" i="37"/>
  <c r="I47" i="37"/>
  <c r="I196" i="37" s="1"/>
  <c r="H118" i="37"/>
  <c r="V47" i="37"/>
  <c r="V48" i="37"/>
  <c r="X45" i="37"/>
  <c r="Y45" i="37" s="1"/>
  <c r="Z45" i="37" s="1"/>
  <c r="AA45" i="37" s="1"/>
  <c r="AB45" i="37" s="1"/>
  <c r="AC45" i="37" s="1"/>
  <c r="AD45" i="37" s="1"/>
  <c r="AE45" i="37" s="1"/>
  <c r="AF45" i="37" s="1"/>
  <c r="AG45" i="37" s="1"/>
  <c r="AH45" i="37" s="1"/>
  <c r="AI45" i="37" s="1"/>
  <c r="AJ45" i="37" s="1"/>
  <c r="AK45" i="37" s="1"/>
  <c r="AL45" i="37" s="1"/>
  <c r="AM45" i="37" s="1"/>
  <c r="AN45" i="37" s="1"/>
  <c r="AO45" i="37" s="1"/>
  <c r="AP45" i="37" s="1"/>
  <c r="AQ45" i="37" s="1"/>
  <c r="AR45" i="37" s="1"/>
  <c r="AS45" i="37" s="1"/>
  <c r="AT45" i="37" s="1"/>
  <c r="AU45" i="37" s="1"/>
  <c r="AV45" i="37" s="1"/>
  <c r="AW45" i="37" s="1"/>
  <c r="AX45" i="37" s="1"/>
  <c r="AY45" i="37" s="1"/>
  <c r="AZ45" i="37" s="1"/>
  <c r="BA45" i="37" s="1"/>
  <c r="BB45" i="37" s="1"/>
  <c r="BC45" i="37" s="1"/>
  <c r="BD45" i="37" s="1"/>
  <c r="BE45" i="37" s="1"/>
  <c r="BF45" i="37" s="1"/>
  <c r="BG45" i="37" s="1"/>
  <c r="BH45" i="37" s="1"/>
  <c r="BI45" i="37" s="1"/>
  <c r="BJ45" i="37" s="1"/>
  <c r="BK45" i="37" s="1"/>
  <c r="BL45" i="37" s="1"/>
  <c r="BM45" i="37" s="1"/>
  <c r="BN45" i="37" s="1"/>
  <c r="BO45" i="37" s="1"/>
  <c r="BP45" i="37" s="1"/>
  <c r="BQ45" i="37" s="1"/>
  <c r="BR45" i="37" s="1"/>
  <c r="BS45" i="37" s="1"/>
  <c r="BT45" i="37" s="1"/>
  <c r="BU45" i="37" s="1"/>
  <c r="BV45" i="37" s="1"/>
  <c r="BW45" i="37" s="1"/>
  <c r="BX45" i="37" s="1"/>
  <c r="BY45" i="37" s="1"/>
  <c r="BZ45" i="37" s="1"/>
  <c r="CA45" i="37" s="1"/>
  <c r="CB45" i="37" s="1"/>
  <c r="CC45" i="37" s="1"/>
  <c r="CD45" i="37" s="1"/>
  <c r="CE45" i="37" s="1"/>
  <c r="CF45" i="37" s="1"/>
  <c r="CG45" i="37" s="1"/>
  <c r="CH45" i="37" s="1"/>
  <c r="CI45" i="37" s="1"/>
  <c r="CJ45" i="37" s="1"/>
  <c r="CK45" i="37" s="1"/>
  <c r="CL45" i="37" s="1"/>
  <c r="CM45" i="37" s="1"/>
  <c r="CN45" i="37" s="1"/>
  <c r="CO45" i="37" s="1"/>
  <c r="CP45" i="37" s="1"/>
  <c r="CQ45" i="37" s="1"/>
  <c r="CR45" i="37" s="1"/>
  <c r="CS45" i="37" s="1"/>
  <c r="CT45" i="37" s="1"/>
  <c r="CU45" i="37" s="1"/>
  <c r="CV45" i="37" s="1"/>
  <c r="CW45" i="37" s="1"/>
  <c r="CX45" i="37" s="1"/>
  <c r="CY45" i="37" s="1"/>
  <c r="CZ45" i="37" s="1"/>
  <c r="DA45" i="37" s="1"/>
  <c r="DB45" i="37" s="1"/>
  <c r="DC45" i="37" s="1"/>
  <c r="DD45" i="37" s="1"/>
  <c r="DE45" i="37" s="1"/>
  <c r="DF45" i="37" s="1"/>
  <c r="DG45" i="37" s="1"/>
  <c r="DH45" i="37" s="1"/>
  <c r="DI45" i="37" s="1"/>
  <c r="DJ45" i="37" s="1"/>
  <c r="DK45" i="37" s="1"/>
  <c r="DL45" i="37" s="1"/>
  <c r="DM45" i="37" s="1"/>
  <c r="DN45" i="37" s="1"/>
  <c r="DO45" i="37" s="1"/>
  <c r="DP45" i="37" s="1"/>
  <c r="DQ45" i="37" s="1"/>
  <c r="DR45" i="37" s="1"/>
  <c r="DS45" i="37" s="1"/>
  <c r="DT45" i="37" s="1"/>
  <c r="DU45" i="37" s="1"/>
  <c r="DV45" i="37" s="1"/>
  <c r="DW45" i="37" s="1"/>
  <c r="DX45" i="37" s="1"/>
  <c r="DY45" i="37" s="1"/>
  <c r="DZ45" i="37" s="1"/>
  <c r="EA45" i="37" s="1"/>
  <c r="EB45" i="37" s="1"/>
  <c r="EC45" i="37" s="1"/>
  <c r="ED45" i="37" s="1"/>
  <c r="EE45" i="37" s="1"/>
  <c r="EF45" i="37" s="1"/>
  <c r="EG45" i="37" s="1"/>
  <c r="EH45" i="37" s="1"/>
  <c r="EI45" i="37" s="1"/>
  <c r="EJ45" i="37" s="1"/>
  <c r="EK45" i="37" s="1"/>
  <c r="EL45" i="37" s="1"/>
  <c r="EM45" i="37" s="1"/>
  <c r="EN45" i="37" s="1"/>
  <c r="EO45" i="37" s="1"/>
  <c r="EP45" i="37" s="1"/>
  <c r="EQ45" i="37" s="1"/>
  <c r="ER45" i="37" s="1"/>
  <c r="ES45" i="37" s="1"/>
  <c r="ET45" i="37" s="1"/>
  <c r="EU45" i="37" s="1"/>
  <c r="EV45" i="37" s="1"/>
  <c r="EW45" i="37" s="1"/>
  <c r="EX45" i="37" s="1"/>
  <c r="EY45" i="37" s="1"/>
  <c r="EZ45" i="37" s="1"/>
  <c r="FA45" i="37" s="1"/>
  <c r="FB45" i="37" s="1"/>
  <c r="FC45" i="37" s="1"/>
  <c r="FD45" i="37" s="1"/>
  <c r="FE45" i="37" s="1"/>
  <c r="FF45" i="37" s="1"/>
  <c r="FG45" i="37" s="1"/>
  <c r="FH45" i="37" s="1"/>
  <c r="FI45" i="37" s="1"/>
  <c r="FJ45" i="37" s="1"/>
  <c r="FK45" i="37" s="1"/>
  <c r="FL45" i="37" s="1"/>
  <c r="FM45" i="37" s="1"/>
  <c r="FN45" i="37" s="1"/>
  <c r="FO45" i="37" s="1"/>
  <c r="FP45" i="37" s="1"/>
  <c r="FQ45" i="37" s="1"/>
  <c r="FR45" i="37" s="1"/>
  <c r="FS45" i="37" s="1"/>
  <c r="FT45" i="37" s="1"/>
  <c r="FU45" i="37" s="1"/>
  <c r="FV45" i="37" s="1"/>
  <c r="FW45" i="37" s="1"/>
  <c r="FX45" i="37" s="1"/>
  <c r="FY45" i="37" s="1"/>
  <c r="FZ45" i="37" s="1"/>
  <c r="GA45" i="37" s="1"/>
  <c r="GB45" i="37" s="1"/>
  <c r="GC45" i="37" s="1"/>
  <c r="GD45" i="37" s="1"/>
  <c r="GE45" i="37" s="1"/>
  <c r="GF45" i="37" s="1"/>
  <c r="GG45" i="37" s="1"/>
  <c r="GH45" i="37" s="1"/>
  <c r="GI45" i="37" s="1"/>
  <c r="GJ45" i="37" s="1"/>
  <c r="GK45" i="37" s="1"/>
  <c r="GL45" i="37" s="1"/>
  <c r="GM45" i="37" s="1"/>
  <c r="GN45" i="37" s="1"/>
  <c r="GO45" i="37" s="1"/>
  <c r="GP45" i="37" s="1"/>
  <c r="GQ45" i="37" s="1"/>
  <c r="GR45" i="37" s="1"/>
  <c r="GS45" i="37" s="1"/>
  <c r="GT45" i="37" s="1"/>
  <c r="GU45" i="37" s="1"/>
  <c r="GV45" i="37" s="1"/>
  <c r="GW45" i="37" s="1"/>
  <c r="GX45" i="37" s="1"/>
  <c r="GY45" i="37" s="1"/>
  <c r="GZ45" i="37" s="1"/>
  <c r="HA45" i="37" s="1"/>
  <c r="HB45" i="37" s="1"/>
  <c r="HC45" i="37" s="1"/>
  <c r="HD45" i="37" s="1"/>
  <c r="HE45" i="37" s="1"/>
  <c r="HF45" i="37" s="1"/>
  <c r="I48" i="37"/>
  <c r="J46" i="37"/>
  <c r="H49" i="37"/>
  <c r="W46" i="37"/>
  <c r="U49" i="37"/>
  <c r="G50" i="37"/>
  <c r="T50" i="37"/>
  <c r="E24" i="56"/>
  <c r="E25" i="56"/>
  <c r="E26" i="56"/>
  <c r="E28" i="56"/>
  <c r="E29" i="56"/>
  <c r="I119" i="37" l="1"/>
  <c r="I197" i="37"/>
  <c r="G121" i="37"/>
  <c r="G199" i="37"/>
  <c r="H120" i="37"/>
  <c r="H198" i="37"/>
  <c r="J117" i="37"/>
  <c r="J195" i="37"/>
  <c r="W47" i="37"/>
  <c r="J47" i="37"/>
  <c r="I118" i="37"/>
  <c r="W48" i="37"/>
  <c r="X46" i="37"/>
  <c r="Y46" i="37" s="1"/>
  <c r="Z46" i="37" s="1"/>
  <c r="AA46" i="37" s="1"/>
  <c r="AB46" i="37" s="1"/>
  <c r="AC46" i="37" s="1"/>
  <c r="AD46" i="37" s="1"/>
  <c r="AE46" i="37" s="1"/>
  <c r="AF46" i="37" s="1"/>
  <c r="AG46" i="37" s="1"/>
  <c r="AH46" i="37" s="1"/>
  <c r="AI46" i="37" s="1"/>
  <c r="AJ46" i="37" s="1"/>
  <c r="AK46" i="37" s="1"/>
  <c r="AL46" i="37" s="1"/>
  <c r="AM46" i="37" s="1"/>
  <c r="AN46" i="37" s="1"/>
  <c r="AO46" i="37" s="1"/>
  <c r="AP46" i="37" s="1"/>
  <c r="AQ46" i="37" s="1"/>
  <c r="AR46" i="37" s="1"/>
  <c r="AS46" i="37" s="1"/>
  <c r="AT46" i="37" s="1"/>
  <c r="AU46" i="37" s="1"/>
  <c r="AV46" i="37" s="1"/>
  <c r="AW46" i="37" s="1"/>
  <c r="AX46" i="37" s="1"/>
  <c r="AY46" i="37" s="1"/>
  <c r="AZ46" i="37" s="1"/>
  <c r="BA46" i="37" s="1"/>
  <c r="BB46" i="37" s="1"/>
  <c r="BC46" i="37" s="1"/>
  <c r="BD46" i="37" s="1"/>
  <c r="BE46" i="37" s="1"/>
  <c r="BF46" i="37" s="1"/>
  <c r="BG46" i="37" s="1"/>
  <c r="BH46" i="37" s="1"/>
  <c r="BI46" i="37" s="1"/>
  <c r="BJ46" i="37" s="1"/>
  <c r="BK46" i="37" s="1"/>
  <c r="BL46" i="37" s="1"/>
  <c r="BM46" i="37" s="1"/>
  <c r="BN46" i="37" s="1"/>
  <c r="BO46" i="37" s="1"/>
  <c r="BP46" i="37" s="1"/>
  <c r="BQ46" i="37" s="1"/>
  <c r="BR46" i="37" s="1"/>
  <c r="BS46" i="37" s="1"/>
  <c r="BT46" i="37" s="1"/>
  <c r="BU46" i="37" s="1"/>
  <c r="BV46" i="37" s="1"/>
  <c r="BW46" i="37" s="1"/>
  <c r="BX46" i="37" s="1"/>
  <c r="BY46" i="37" s="1"/>
  <c r="BZ46" i="37" s="1"/>
  <c r="CA46" i="37" s="1"/>
  <c r="CB46" i="37" s="1"/>
  <c r="CC46" i="37" s="1"/>
  <c r="CD46" i="37" s="1"/>
  <c r="CE46" i="37" s="1"/>
  <c r="CF46" i="37" s="1"/>
  <c r="CG46" i="37" s="1"/>
  <c r="CH46" i="37" s="1"/>
  <c r="CI46" i="37" s="1"/>
  <c r="CJ46" i="37" s="1"/>
  <c r="CK46" i="37" s="1"/>
  <c r="CL46" i="37" s="1"/>
  <c r="CM46" i="37" s="1"/>
  <c r="CN46" i="37" s="1"/>
  <c r="CO46" i="37" s="1"/>
  <c r="CP46" i="37" s="1"/>
  <c r="CQ46" i="37" s="1"/>
  <c r="CR46" i="37" s="1"/>
  <c r="CS46" i="37" s="1"/>
  <c r="CT46" i="37" s="1"/>
  <c r="CU46" i="37" s="1"/>
  <c r="CV46" i="37" s="1"/>
  <c r="CW46" i="37" s="1"/>
  <c r="CX46" i="37" s="1"/>
  <c r="CY46" i="37" s="1"/>
  <c r="CZ46" i="37" s="1"/>
  <c r="DA46" i="37" s="1"/>
  <c r="DB46" i="37" s="1"/>
  <c r="DC46" i="37" s="1"/>
  <c r="DD46" i="37" s="1"/>
  <c r="DE46" i="37" s="1"/>
  <c r="DF46" i="37" s="1"/>
  <c r="DG46" i="37" s="1"/>
  <c r="DH46" i="37" s="1"/>
  <c r="DI46" i="37" s="1"/>
  <c r="DJ46" i="37" s="1"/>
  <c r="DK46" i="37" s="1"/>
  <c r="DL46" i="37" s="1"/>
  <c r="DM46" i="37" s="1"/>
  <c r="DN46" i="37" s="1"/>
  <c r="DO46" i="37" s="1"/>
  <c r="DP46" i="37" s="1"/>
  <c r="DQ46" i="37" s="1"/>
  <c r="DR46" i="37" s="1"/>
  <c r="DS46" i="37" s="1"/>
  <c r="DT46" i="37" s="1"/>
  <c r="DU46" i="37" s="1"/>
  <c r="DV46" i="37" s="1"/>
  <c r="DW46" i="37" s="1"/>
  <c r="DX46" i="37" s="1"/>
  <c r="DY46" i="37" s="1"/>
  <c r="DZ46" i="37" s="1"/>
  <c r="EA46" i="37" s="1"/>
  <c r="EB46" i="37" s="1"/>
  <c r="EC46" i="37" s="1"/>
  <c r="ED46" i="37" s="1"/>
  <c r="EE46" i="37" s="1"/>
  <c r="EF46" i="37" s="1"/>
  <c r="EG46" i="37" s="1"/>
  <c r="EH46" i="37" s="1"/>
  <c r="EI46" i="37" s="1"/>
  <c r="EJ46" i="37" s="1"/>
  <c r="EK46" i="37" s="1"/>
  <c r="EL46" i="37" s="1"/>
  <c r="EM46" i="37" s="1"/>
  <c r="EN46" i="37" s="1"/>
  <c r="EO46" i="37" s="1"/>
  <c r="EP46" i="37" s="1"/>
  <c r="EQ46" i="37" s="1"/>
  <c r="ER46" i="37" s="1"/>
  <c r="ES46" i="37" s="1"/>
  <c r="ET46" i="37" s="1"/>
  <c r="EU46" i="37" s="1"/>
  <c r="EV46" i="37" s="1"/>
  <c r="EW46" i="37" s="1"/>
  <c r="EX46" i="37" s="1"/>
  <c r="EY46" i="37" s="1"/>
  <c r="EZ46" i="37" s="1"/>
  <c r="FA46" i="37" s="1"/>
  <c r="FB46" i="37" s="1"/>
  <c r="FC46" i="37" s="1"/>
  <c r="FD46" i="37" s="1"/>
  <c r="FE46" i="37" s="1"/>
  <c r="FF46" i="37" s="1"/>
  <c r="FG46" i="37" s="1"/>
  <c r="FH46" i="37" s="1"/>
  <c r="FI46" i="37" s="1"/>
  <c r="FJ46" i="37" s="1"/>
  <c r="FK46" i="37" s="1"/>
  <c r="FL46" i="37" s="1"/>
  <c r="FM46" i="37" s="1"/>
  <c r="FN46" i="37" s="1"/>
  <c r="FO46" i="37" s="1"/>
  <c r="FP46" i="37" s="1"/>
  <c r="FQ46" i="37" s="1"/>
  <c r="FR46" i="37" s="1"/>
  <c r="FS46" i="37" s="1"/>
  <c r="FT46" i="37" s="1"/>
  <c r="FU46" i="37" s="1"/>
  <c r="FV46" i="37" s="1"/>
  <c r="FW46" i="37" s="1"/>
  <c r="FX46" i="37" s="1"/>
  <c r="FY46" i="37" s="1"/>
  <c r="FZ46" i="37" s="1"/>
  <c r="GA46" i="37" s="1"/>
  <c r="GB46" i="37" s="1"/>
  <c r="GC46" i="37" s="1"/>
  <c r="GD46" i="37" s="1"/>
  <c r="GE46" i="37" s="1"/>
  <c r="GF46" i="37" s="1"/>
  <c r="GG46" i="37" s="1"/>
  <c r="GH46" i="37" s="1"/>
  <c r="GI46" i="37" s="1"/>
  <c r="GJ46" i="37" s="1"/>
  <c r="GK46" i="37" s="1"/>
  <c r="GL46" i="37" s="1"/>
  <c r="GM46" i="37" s="1"/>
  <c r="GN46" i="37" s="1"/>
  <c r="GO46" i="37" s="1"/>
  <c r="GP46" i="37" s="1"/>
  <c r="GQ46" i="37" s="1"/>
  <c r="GR46" i="37" s="1"/>
  <c r="GS46" i="37" s="1"/>
  <c r="GT46" i="37" s="1"/>
  <c r="GU46" i="37" s="1"/>
  <c r="GV46" i="37" s="1"/>
  <c r="GW46" i="37" s="1"/>
  <c r="GX46" i="37" s="1"/>
  <c r="GY46" i="37" s="1"/>
  <c r="GZ46" i="37" s="1"/>
  <c r="HA46" i="37" s="1"/>
  <c r="HB46" i="37" s="1"/>
  <c r="HC46" i="37" s="1"/>
  <c r="HD46" i="37" s="1"/>
  <c r="HE46" i="37" s="1"/>
  <c r="HF46" i="37" s="1"/>
  <c r="U50" i="37"/>
  <c r="I49" i="37"/>
  <c r="H50" i="37"/>
  <c r="V49" i="37"/>
  <c r="J48" i="37"/>
  <c r="F69" i="56"/>
  <c r="I120" i="37" l="1"/>
  <c r="I198" i="37"/>
  <c r="H121" i="37"/>
  <c r="H199" i="37"/>
  <c r="J119" i="37"/>
  <c r="J197" i="37"/>
  <c r="J118" i="37"/>
  <c r="J196" i="37"/>
  <c r="X47" i="37"/>
  <c r="Y47" i="37" s="1"/>
  <c r="Z47" i="37" s="1"/>
  <c r="AA47" i="37" s="1"/>
  <c r="AB47" i="37" s="1"/>
  <c r="AC47" i="37" s="1"/>
  <c r="AD47" i="37" s="1"/>
  <c r="AE47" i="37" s="1"/>
  <c r="AF47" i="37" s="1"/>
  <c r="AG47" i="37" s="1"/>
  <c r="AH47" i="37" s="1"/>
  <c r="AI47" i="37" s="1"/>
  <c r="AJ47" i="37" s="1"/>
  <c r="AK47" i="37" s="1"/>
  <c r="AL47" i="37" s="1"/>
  <c r="AM47" i="37" s="1"/>
  <c r="AN47" i="37" s="1"/>
  <c r="AO47" i="37" s="1"/>
  <c r="AP47" i="37" s="1"/>
  <c r="AQ47" i="37" s="1"/>
  <c r="AR47" i="37" s="1"/>
  <c r="AS47" i="37" s="1"/>
  <c r="AT47" i="37" s="1"/>
  <c r="AU47" i="37" s="1"/>
  <c r="AV47" i="37" s="1"/>
  <c r="AW47" i="37" s="1"/>
  <c r="AX47" i="37" s="1"/>
  <c r="AY47" i="37" s="1"/>
  <c r="AZ47" i="37" s="1"/>
  <c r="BA47" i="37" s="1"/>
  <c r="BB47" i="37" s="1"/>
  <c r="BC47" i="37" s="1"/>
  <c r="BD47" i="37" s="1"/>
  <c r="BE47" i="37" s="1"/>
  <c r="BF47" i="37" s="1"/>
  <c r="BG47" i="37" s="1"/>
  <c r="BH47" i="37" s="1"/>
  <c r="BI47" i="37" s="1"/>
  <c r="BJ47" i="37" s="1"/>
  <c r="BK47" i="37" s="1"/>
  <c r="BL47" i="37" s="1"/>
  <c r="BM47" i="37" s="1"/>
  <c r="BN47" i="37" s="1"/>
  <c r="BO47" i="37" s="1"/>
  <c r="BP47" i="37" s="1"/>
  <c r="BQ47" i="37" s="1"/>
  <c r="BR47" i="37" s="1"/>
  <c r="BS47" i="37" s="1"/>
  <c r="BT47" i="37" s="1"/>
  <c r="BU47" i="37" s="1"/>
  <c r="BV47" i="37" s="1"/>
  <c r="BW47" i="37" s="1"/>
  <c r="BX47" i="37" s="1"/>
  <c r="BY47" i="37" s="1"/>
  <c r="BZ47" i="37" s="1"/>
  <c r="CA47" i="37" s="1"/>
  <c r="CB47" i="37" s="1"/>
  <c r="CC47" i="37" s="1"/>
  <c r="CD47" i="37" s="1"/>
  <c r="CE47" i="37" s="1"/>
  <c r="CF47" i="37" s="1"/>
  <c r="CG47" i="37" s="1"/>
  <c r="CH47" i="37" s="1"/>
  <c r="CI47" i="37" s="1"/>
  <c r="CJ47" i="37" s="1"/>
  <c r="CK47" i="37" s="1"/>
  <c r="CL47" i="37" s="1"/>
  <c r="CM47" i="37" s="1"/>
  <c r="CN47" i="37" s="1"/>
  <c r="CO47" i="37" s="1"/>
  <c r="CP47" i="37" s="1"/>
  <c r="CQ47" i="37" s="1"/>
  <c r="CR47" i="37" s="1"/>
  <c r="CS47" i="37" s="1"/>
  <c r="CT47" i="37" s="1"/>
  <c r="CU47" i="37" s="1"/>
  <c r="CV47" i="37" s="1"/>
  <c r="CW47" i="37" s="1"/>
  <c r="CX47" i="37" s="1"/>
  <c r="CY47" i="37" s="1"/>
  <c r="CZ47" i="37" s="1"/>
  <c r="DA47" i="37" s="1"/>
  <c r="DB47" i="37" s="1"/>
  <c r="DC47" i="37" s="1"/>
  <c r="DD47" i="37" s="1"/>
  <c r="DE47" i="37" s="1"/>
  <c r="DF47" i="37" s="1"/>
  <c r="DG47" i="37" s="1"/>
  <c r="DH47" i="37" s="1"/>
  <c r="DI47" i="37" s="1"/>
  <c r="DJ47" i="37" s="1"/>
  <c r="DK47" i="37" s="1"/>
  <c r="DL47" i="37" s="1"/>
  <c r="DM47" i="37" s="1"/>
  <c r="DN47" i="37" s="1"/>
  <c r="DO47" i="37" s="1"/>
  <c r="DP47" i="37" s="1"/>
  <c r="DQ47" i="37" s="1"/>
  <c r="DR47" i="37" s="1"/>
  <c r="DS47" i="37" s="1"/>
  <c r="DT47" i="37" s="1"/>
  <c r="DU47" i="37" s="1"/>
  <c r="DV47" i="37" s="1"/>
  <c r="DW47" i="37" s="1"/>
  <c r="DX47" i="37" s="1"/>
  <c r="DY47" i="37" s="1"/>
  <c r="DZ47" i="37" s="1"/>
  <c r="EA47" i="37" s="1"/>
  <c r="EB47" i="37" s="1"/>
  <c r="EC47" i="37" s="1"/>
  <c r="ED47" i="37" s="1"/>
  <c r="EE47" i="37" s="1"/>
  <c r="EF47" i="37" s="1"/>
  <c r="EG47" i="37" s="1"/>
  <c r="EH47" i="37" s="1"/>
  <c r="EI47" i="37" s="1"/>
  <c r="EJ47" i="37" s="1"/>
  <c r="EK47" i="37" s="1"/>
  <c r="EL47" i="37" s="1"/>
  <c r="EM47" i="37" s="1"/>
  <c r="EN47" i="37" s="1"/>
  <c r="EO47" i="37" s="1"/>
  <c r="EP47" i="37" s="1"/>
  <c r="EQ47" i="37" s="1"/>
  <c r="ER47" i="37" s="1"/>
  <c r="ES47" i="37" s="1"/>
  <c r="ET47" i="37" s="1"/>
  <c r="EU47" i="37" s="1"/>
  <c r="EV47" i="37" s="1"/>
  <c r="EW47" i="37" s="1"/>
  <c r="EX47" i="37" s="1"/>
  <c r="EY47" i="37" s="1"/>
  <c r="EZ47" i="37" s="1"/>
  <c r="FA47" i="37" s="1"/>
  <c r="FB47" i="37" s="1"/>
  <c r="FC47" i="37" s="1"/>
  <c r="FD47" i="37" s="1"/>
  <c r="FE47" i="37" s="1"/>
  <c r="FF47" i="37" s="1"/>
  <c r="FG47" i="37" s="1"/>
  <c r="FH47" i="37" s="1"/>
  <c r="FI47" i="37" s="1"/>
  <c r="FJ47" i="37" s="1"/>
  <c r="FK47" i="37" s="1"/>
  <c r="FL47" i="37" s="1"/>
  <c r="FM47" i="37" s="1"/>
  <c r="FN47" i="37" s="1"/>
  <c r="FO47" i="37" s="1"/>
  <c r="FP47" i="37" s="1"/>
  <c r="FQ47" i="37" s="1"/>
  <c r="FR47" i="37" s="1"/>
  <c r="FS47" i="37" s="1"/>
  <c r="FT47" i="37" s="1"/>
  <c r="FU47" i="37" s="1"/>
  <c r="FV47" i="37" s="1"/>
  <c r="FW47" i="37" s="1"/>
  <c r="FX47" i="37" s="1"/>
  <c r="FY47" i="37" s="1"/>
  <c r="FZ47" i="37" s="1"/>
  <c r="GA47" i="37" s="1"/>
  <c r="GB47" i="37" s="1"/>
  <c r="GC47" i="37" s="1"/>
  <c r="GD47" i="37" s="1"/>
  <c r="GE47" i="37" s="1"/>
  <c r="GF47" i="37" s="1"/>
  <c r="GG47" i="37" s="1"/>
  <c r="GH47" i="37" s="1"/>
  <c r="GI47" i="37" s="1"/>
  <c r="GJ47" i="37" s="1"/>
  <c r="GK47" i="37" s="1"/>
  <c r="GL47" i="37" s="1"/>
  <c r="GM47" i="37" s="1"/>
  <c r="GN47" i="37" s="1"/>
  <c r="GO47" i="37" s="1"/>
  <c r="GP47" i="37" s="1"/>
  <c r="GQ47" i="37" s="1"/>
  <c r="GR47" i="37" s="1"/>
  <c r="GS47" i="37" s="1"/>
  <c r="GT47" i="37" s="1"/>
  <c r="GU47" i="37" s="1"/>
  <c r="GV47" i="37" s="1"/>
  <c r="GW47" i="37" s="1"/>
  <c r="GX47" i="37" s="1"/>
  <c r="GY47" i="37" s="1"/>
  <c r="GZ47" i="37" s="1"/>
  <c r="HA47" i="37" s="1"/>
  <c r="HB47" i="37" s="1"/>
  <c r="HC47" i="37" s="1"/>
  <c r="HD47" i="37" s="1"/>
  <c r="HE47" i="37" s="1"/>
  <c r="HF47" i="37" s="1"/>
  <c r="F5" i="76"/>
  <c r="V50" i="37"/>
  <c r="X48" i="37"/>
  <c r="Y48" i="37" s="1"/>
  <c r="Z48" i="37" s="1"/>
  <c r="AA48" i="37" s="1"/>
  <c r="AB48" i="37" s="1"/>
  <c r="AC48" i="37" s="1"/>
  <c r="AD48" i="37" s="1"/>
  <c r="AE48" i="37" s="1"/>
  <c r="AF48" i="37" s="1"/>
  <c r="AG48" i="37" s="1"/>
  <c r="AH48" i="37" s="1"/>
  <c r="AI48" i="37" s="1"/>
  <c r="AJ48" i="37" s="1"/>
  <c r="AK48" i="37" s="1"/>
  <c r="AL48" i="37" s="1"/>
  <c r="AM48" i="37" s="1"/>
  <c r="AN48" i="37" s="1"/>
  <c r="AO48" i="37" s="1"/>
  <c r="AP48" i="37" s="1"/>
  <c r="AQ48" i="37" s="1"/>
  <c r="AR48" i="37" s="1"/>
  <c r="AS48" i="37" s="1"/>
  <c r="AT48" i="37" s="1"/>
  <c r="AU48" i="37" s="1"/>
  <c r="AV48" i="37" s="1"/>
  <c r="AW48" i="37" s="1"/>
  <c r="AX48" i="37" s="1"/>
  <c r="AY48" i="37" s="1"/>
  <c r="AZ48" i="37" s="1"/>
  <c r="BA48" i="37" s="1"/>
  <c r="BB48" i="37" s="1"/>
  <c r="BC48" i="37" s="1"/>
  <c r="BD48" i="37" s="1"/>
  <c r="BE48" i="37" s="1"/>
  <c r="BF48" i="37" s="1"/>
  <c r="BG48" i="37" s="1"/>
  <c r="BH48" i="37" s="1"/>
  <c r="BI48" i="37" s="1"/>
  <c r="BJ48" i="37" s="1"/>
  <c r="BK48" i="37" s="1"/>
  <c r="BL48" i="37" s="1"/>
  <c r="BM48" i="37" s="1"/>
  <c r="BN48" i="37" s="1"/>
  <c r="BO48" i="37" s="1"/>
  <c r="BP48" i="37" s="1"/>
  <c r="BQ48" i="37" s="1"/>
  <c r="BR48" i="37" s="1"/>
  <c r="BS48" i="37" s="1"/>
  <c r="BT48" i="37" s="1"/>
  <c r="BU48" i="37" s="1"/>
  <c r="BV48" i="37" s="1"/>
  <c r="BW48" i="37" s="1"/>
  <c r="BX48" i="37" s="1"/>
  <c r="BY48" i="37" s="1"/>
  <c r="BZ48" i="37" s="1"/>
  <c r="CA48" i="37" s="1"/>
  <c r="CB48" i="37" s="1"/>
  <c r="CC48" i="37" s="1"/>
  <c r="CD48" i="37" s="1"/>
  <c r="CE48" i="37" s="1"/>
  <c r="CF48" i="37" s="1"/>
  <c r="CG48" i="37" s="1"/>
  <c r="CH48" i="37" s="1"/>
  <c r="CI48" i="37" s="1"/>
  <c r="CJ48" i="37" s="1"/>
  <c r="CK48" i="37" s="1"/>
  <c r="CL48" i="37" s="1"/>
  <c r="CM48" i="37" s="1"/>
  <c r="CN48" i="37" s="1"/>
  <c r="CO48" i="37" s="1"/>
  <c r="CP48" i="37" s="1"/>
  <c r="CQ48" i="37" s="1"/>
  <c r="CR48" i="37" s="1"/>
  <c r="CS48" i="37" s="1"/>
  <c r="CT48" i="37" s="1"/>
  <c r="CU48" i="37" s="1"/>
  <c r="CV48" i="37" s="1"/>
  <c r="CW48" i="37" s="1"/>
  <c r="CX48" i="37" s="1"/>
  <c r="CY48" i="37" s="1"/>
  <c r="CZ48" i="37" s="1"/>
  <c r="DA48" i="37" s="1"/>
  <c r="DB48" i="37" s="1"/>
  <c r="DC48" i="37" s="1"/>
  <c r="DD48" i="37" s="1"/>
  <c r="DE48" i="37" s="1"/>
  <c r="DF48" i="37" s="1"/>
  <c r="DG48" i="37" s="1"/>
  <c r="DH48" i="37" s="1"/>
  <c r="DI48" i="37" s="1"/>
  <c r="DJ48" i="37" s="1"/>
  <c r="DK48" i="37" s="1"/>
  <c r="DL48" i="37" s="1"/>
  <c r="DM48" i="37" s="1"/>
  <c r="DN48" i="37" s="1"/>
  <c r="DO48" i="37" s="1"/>
  <c r="DP48" i="37" s="1"/>
  <c r="DQ48" i="37" s="1"/>
  <c r="DR48" i="37" s="1"/>
  <c r="DS48" i="37" s="1"/>
  <c r="DT48" i="37" s="1"/>
  <c r="DU48" i="37" s="1"/>
  <c r="DV48" i="37" s="1"/>
  <c r="DW48" i="37" s="1"/>
  <c r="DX48" i="37" s="1"/>
  <c r="DY48" i="37" s="1"/>
  <c r="DZ48" i="37" s="1"/>
  <c r="EA48" i="37" s="1"/>
  <c r="EB48" i="37" s="1"/>
  <c r="EC48" i="37" s="1"/>
  <c r="ED48" i="37" s="1"/>
  <c r="EE48" i="37" s="1"/>
  <c r="EF48" i="37" s="1"/>
  <c r="EG48" i="37" s="1"/>
  <c r="EH48" i="37" s="1"/>
  <c r="EI48" i="37" s="1"/>
  <c r="EJ48" i="37" s="1"/>
  <c r="EK48" i="37" s="1"/>
  <c r="EL48" i="37" s="1"/>
  <c r="EM48" i="37" s="1"/>
  <c r="EN48" i="37" s="1"/>
  <c r="EO48" i="37" s="1"/>
  <c r="EP48" i="37" s="1"/>
  <c r="EQ48" i="37" s="1"/>
  <c r="ER48" i="37" s="1"/>
  <c r="ES48" i="37" s="1"/>
  <c r="ET48" i="37" s="1"/>
  <c r="EU48" i="37" s="1"/>
  <c r="EV48" i="37" s="1"/>
  <c r="EW48" i="37" s="1"/>
  <c r="EX48" i="37" s="1"/>
  <c r="EY48" i="37" s="1"/>
  <c r="EZ48" i="37" s="1"/>
  <c r="FA48" i="37" s="1"/>
  <c r="FB48" i="37" s="1"/>
  <c r="FC48" i="37" s="1"/>
  <c r="FD48" i="37" s="1"/>
  <c r="FE48" i="37" s="1"/>
  <c r="FF48" i="37" s="1"/>
  <c r="FG48" i="37" s="1"/>
  <c r="FH48" i="37" s="1"/>
  <c r="FI48" i="37" s="1"/>
  <c r="FJ48" i="37" s="1"/>
  <c r="FK48" i="37" s="1"/>
  <c r="FL48" i="37" s="1"/>
  <c r="FM48" i="37" s="1"/>
  <c r="FN48" i="37" s="1"/>
  <c r="FO48" i="37" s="1"/>
  <c r="FP48" i="37" s="1"/>
  <c r="FQ48" i="37" s="1"/>
  <c r="FR48" i="37" s="1"/>
  <c r="FS48" i="37" s="1"/>
  <c r="FT48" i="37" s="1"/>
  <c r="FU48" i="37" s="1"/>
  <c r="FV48" i="37" s="1"/>
  <c r="FW48" i="37" s="1"/>
  <c r="FX48" i="37" s="1"/>
  <c r="FY48" i="37" s="1"/>
  <c r="FZ48" i="37" s="1"/>
  <c r="GA48" i="37" s="1"/>
  <c r="GB48" i="37" s="1"/>
  <c r="GC48" i="37" s="1"/>
  <c r="GD48" i="37" s="1"/>
  <c r="GE48" i="37" s="1"/>
  <c r="GF48" i="37" s="1"/>
  <c r="GG48" i="37" s="1"/>
  <c r="GH48" i="37" s="1"/>
  <c r="GI48" i="37" s="1"/>
  <c r="GJ48" i="37" s="1"/>
  <c r="GK48" i="37" s="1"/>
  <c r="GL48" i="37" s="1"/>
  <c r="GM48" i="37" s="1"/>
  <c r="GN48" i="37" s="1"/>
  <c r="GO48" i="37" s="1"/>
  <c r="GP48" i="37" s="1"/>
  <c r="GQ48" i="37" s="1"/>
  <c r="GR48" i="37" s="1"/>
  <c r="GS48" i="37" s="1"/>
  <c r="GT48" i="37" s="1"/>
  <c r="GU48" i="37" s="1"/>
  <c r="GV48" i="37" s="1"/>
  <c r="GW48" i="37" s="1"/>
  <c r="GX48" i="37" s="1"/>
  <c r="GY48" i="37" s="1"/>
  <c r="GZ48" i="37" s="1"/>
  <c r="HA48" i="37" s="1"/>
  <c r="HB48" i="37" s="1"/>
  <c r="HC48" i="37" s="1"/>
  <c r="HD48" i="37" s="1"/>
  <c r="HE48" i="37" s="1"/>
  <c r="HF48" i="37" s="1"/>
  <c r="W49" i="37"/>
  <c r="I50" i="37"/>
  <c r="J49" i="37"/>
  <c r="J122" i="36"/>
  <c r="H5" i="76" l="1"/>
  <c r="F82" i="76"/>
  <c r="H82" i="76" s="1"/>
  <c r="J120" i="37"/>
  <c r="J198" i="37"/>
  <c r="I121" i="37"/>
  <c r="I199" i="37"/>
  <c r="F69" i="76"/>
  <c r="H69" i="76" s="1"/>
  <c r="H78" i="76" s="1"/>
  <c r="F69" i="74"/>
  <c r="H11" i="76"/>
  <c r="W50" i="37"/>
  <c r="H122" i="36"/>
  <c r="I122" i="36"/>
  <c r="G122" i="36"/>
  <c r="X49" i="37"/>
  <c r="Y49" i="37" s="1"/>
  <c r="Z49" i="37" s="1"/>
  <c r="AA49" i="37" s="1"/>
  <c r="AB49" i="37" s="1"/>
  <c r="AC49" i="37" s="1"/>
  <c r="AD49" i="37" s="1"/>
  <c r="AE49" i="37" s="1"/>
  <c r="AF49" i="37" s="1"/>
  <c r="AG49" i="37" s="1"/>
  <c r="AH49" i="37" s="1"/>
  <c r="AI49" i="37" s="1"/>
  <c r="AJ49" i="37" s="1"/>
  <c r="AK49" i="37" s="1"/>
  <c r="AL49" i="37" s="1"/>
  <c r="AM49" i="37" s="1"/>
  <c r="AN49" i="37" s="1"/>
  <c r="AO49" i="37" s="1"/>
  <c r="AP49" i="37" s="1"/>
  <c r="AQ49" i="37" s="1"/>
  <c r="AR49" i="37" s="1"/>
  <c r="AS49" i="37" s="1"/>
  <c r="AT49" i="37" s="1"/>
  <c r="AU49" i="37" s="1"/>
  <c r="AV49" i="37" s="1"/>
  <c r="AW49" i="37" s="1"/>
  <c r="AX49" i="37" s="1"/>
  <c r="AY49" i="37" s="1"/>
  <c r="AZ49" i="37" s="1"/>
  <c r="BA49" i="37" s="1"/>
  <c r="BB49" i="37" s="1"/>
  <c r="BC49" i="37" s="1"/>
  <c r="BD49" i="37" s="1"/>
  <c r="BE49" i="37" s="1"/>
  <c r="BF49" i="37" s="1"/>
  <c r="BG49" i="37" s="1"/>
  <c r="BH49" i="37" s="1"/>
  <c r="BI49" i="37" s="1"/>
  <c r="BJ49" i="37" s="1"/>
  <c r="BK49" i="37" s="1"/>
  <c r="BL49" i="37" s="1"/>
  <c r="BM49" i="37" s="1"/>
  <c r="BN49" i="37" s="1"/>
  <c r="BO49" i="37" s="1"/>
  <c r="BP49" i="37" s="1"/>
  <c r="BQ49" i="37" s="1"/>
  <c r="BR49" i="37" s="1"/>
  <c r="BS49" i="37" s="1"/>
  <c r="BT49" i="37" s="1"/>
  <c r="BU49" i="37" s="1"/>
  <c r="BV49" i="37" s="1"/>
  <c r="BW49" i="37" s="1"/>
  <c r="BX49" i="37" s="1"/>
  <c r="BY49" i="37" s="1"/>
  <c r="BZ49" i="37" s="1"/>
  <c r="CA49" i="37" s="1"/>
  <c r="CB49" i="37" s="1"/>
  <c r="CC49" i="37" s="1"/>
  <c r="CD49" i="37" s="1"/>
  <c r="CE49" i="37" s="1"/>
  <c r="CF49" i="37" s="1"/>
  <c r="CG49" i="37" s="1"/>
  <c r="CH49" i="37" s="1"/>
  <c r="CI49" i="37" s="1"/>
  <c r="CJ49" i="37" s="1"/>
  <c r="CK49" i="37" s="1"/>
  <c r="CL49" i="37" s="1"/>
  <c r="CM49" i="37" s="1"/>
  <c r="CN49" i="37" s="1"/>
  <c r="CO49" i="37" s="1"/>
  <c r="CP49" i="37" s="1"/>
  <c r="CQ49" i="37" s="1"/>
  <c r="CR49" i="37" s="1"/>
  <c r="CS49" i="37" s="1"/>
  <c r="CT49" i="37" s="1"/>
  <c r="CU49" i="37" s="1"/>
  <c r="CV49" i="37" s="1"/>
  <c r="CW49" i="37" s="1"/>
  <c r="CX49" i="37" s="1"/>
  <c r="CY49" i="37" s="1"/>
  <c r="CZ49" i="37" s="1"/>
  <c r="DA49" i="37" s="1"/>
  <c r="DB49" i="37" s="1"/>
  <c r="DC49" i="37" s="1"/>
  <c r="DD49" i="37" s="1"/>
  <c r="DE49" i="37" s="1"/>
  <c r="DF49" i="37" s="1"/>
  <c r="DG49" i="37" s="1"/>
  <c r="DH49" i="37" s="1"/>
  <c r="DI49" i="37" s="1"/>
  <c r="DJ49" i="37" s="1"/>
  <c r="DK49" i="37" s="1"/>
  <c r="DL49" i="37" s="1"/>
  <c r="DM49" i="37" s="1"/>
  <c r="DN49" i="37" s="1"/>
  <c r="DO49" i="37" s="1"/>
  <c r="DP49" i="37" s="1"/>
  <c r="DQ49" i="37" s="1"/>
  <c r="DR49" i="37" s="1"/>
  <c r="DS49" i="37" s="1"/>
  <c r="DT49" i="37" s="1"/>
  <c r="DU49" i="37" s="1"/>
  <c r="DV49" i="37" s="1"/>
  <c r="DW49" i="37" s="1"/>
  <c r="DX49" i="37" s="1"/>
  <c r="DY49" i="37" s="1"/>
  <c r="DZ49" i="37" s="1"/>
  <c r="EA49" i="37" s="1"/>
  <c r="EB49" i="37" s="1"/>
  <c r="EC49" i="37" s="1"/>
  <c r="ED49" i="37" s="1"/>
  <c r="EE49" i="37" s="1"/>
  <c r="EF49" i="37" s="1"/>
  <c r="EG49" i="37" s="1"/>
  <c r="EH49" i="37" s="1"/>
  <c r="EI49" i="37" s="1"/>
  <c r="EJ49" i="37" s="1"/>
  <c r="EK49" i="37" s="1"/>
  <c r="EL49" i="37" s="1"/>
  <c r="EM49" i="37" s="1"/>
  <c r="EN49" i="37" s="1"/>
  <c r="EO49" i="37" s="1"/>
  <c r="EP49" i="37" s="1"/>
  <c r="EQ49" i="37" s="1"/>
  <c r="ER49" i="37" s="1"/>
  <c r="ES49" i="37" s="1"/>
  <c r="ET49" i="37" s="1"/>
  <c r="EU49" i="37" s="1"/>
  <c r="EV49" i="37" s="1"/>
  <c r="EW49" i="37" s="1"/>
  <c r="EX49" i="37" s="1"/>
  <c r="EY49" i="37" s="1"/>
  <c r="EZ49" i="37" s="1"/>
  <c r="FA49" i="37" s="1"/>
  <c r="FB49" i="37" s="1"/>
  <c r="FC49" i="37" s="1"/>
  <c r="FD49" i="37" s="1"/>
  <c r="FE49" i="37" s="1"/>
  <c r="FF49" i="37" s="1"/>
  <c r="FG49" i="37" s="1"/>
  <c r="FH49" i="37" s="1"/>
  <c r="FI49" i="37" s="1"/>
  <c r="FJ49" i="37" s="1"/>
  <c r="FK49" i="37" s="1"/>
  <c r="FL49" i="37" s="1"/>
  <c r="FM49" i="37" s="1"/>
  <c r="FN49" i="37" s="1"/>
  <c r="FO49" i="37" s="1"/>
  <c r="FP49" i="37" s="1"/>
  <c r="FQ49" i="37" s="1"/>
  <c r="FR49" i="37" s="1"/>
  <c r="FS49" i="37" s="1"/>
  <c r="FT49" i="37" s="1"/>
  <c r="FU49" i="37" s="1"/>
  <c r="FV49" i="37" s="1"/>
  <c r="FW49" i="37" s="1"/>
  <c r="FX49" i="37" s="1"/>
  <c r="FY49" i="37" s="1"/>
  <c r="FZ49" i="37" s="1"/>
  <c r="GA49" i="37" s="1"/>
  <c r="GB49" i="37" s="1"/>
  <c r="GC49" i="37" s="1"/>
  <c r="GD49" i="37" s="1"/>
  <c r="GE49" i="37" s="1"/>
  <c r="GF49" i="37" s="1"/>
  <c r="GG49" i="37" s="1"/>
  <c r="GH49" i="37" s="1"/>
  <c r="GI49" i="37" s="1"/>
  <c r="GJ49" i="37" s="1"/>
  <c r="GK49" i="37" s="1"/>
  <c r="GL49" i="37" s="1"/>
  <c r="GM49" i="37" s="1"/>
  <c r="GN49" i="37" s="1"/>
  <c r="GO49" i="37" s="1"/>
  <c r="GP49" i="37" s="1"/>
  <c r="GQ49" i="37" s="1"/>
  <c r="GR49" i="37" s="1"/>
  <c r="GS49" i="37" s="1"/>
  <c r="GT49" i="37" s="1"/>
  <c r="GU49" i="37" s="1"/>
  <c r="GV49" i="37" s="1"/>
  <c r="GW49" i="37" s="1"/>
  <c r="GX49" i="37" s="1"/>
  <c r="GY49" i="37" s="1"/>
  <c r="GZ49" i="37" s="1"/>
  <c r="HA49" i="37" s="1"/>
  <c r="HB49" i="37" s="1"/>
  <c r="HC49" i="37" s="1"/>
  <c r="HD49" i="37" s="1"/>
  <c r="HE49" i="37" s="1"/>
  <c r="HF49" i="37" s="1"/>
  <c r="J50" i="37"/>
  <c r="J5" i="76" l="1"/>
  <c r="H12" i="76"/>
  <c r="J107" i="76"/>
  <c r="G19" i="61" s="1"/>
  <c r="J121" i="37"/>
  <c r="J199" i="37"/>
  <c r="H77" i="76"/>
  <c r="J69" i="76"/>
  <c r="J78" i="76" s="1"/>
  <c r="N19" i="61" s="1"/>
  <c r="X50" i="37"/>
  <c r="Y50" i="37" s="1"/>
  <c r="Z50" i="37" s="1"/>
  <c r="AA50" i="37" s="1"/>
  <c r="AB50" i="37" s="1"/>
  <c r="AC50" i="37" s="1"/>
  <c r="AD50" i="37" s="1"/>
  <c r="AE50" i="37" s="1"/>
  <c r="AF50" i="37" s="1"/>
  <c r="AG50" i="37" s="1"/>
  <c r="AH50" i="37" s="1"/>
  <c r="AI50" i="37" s="1"/>
  <c r="AJ50" i="37" s="1"/>
  <c r="AK50" i="37" s="1"/>
  <c r="AL50" i="37" s="1"/>
  <c r="AM50" i="37" s="1"/>
  <c r="AN50" i="37" s="1"/>
  <c r="AO50" i="37" s="1"/>
  <c r="AP50" i="37" s="1"/>
  <c r="AQ50" i="37" s="1"/>
  <c r="AR50" i="37" s="1"/>
  <c r="AS50" i="37" s="1"/>
  <c r="AT50" i="37" s="1"/>
  <c r="AU50" i="37" s="1"/>
  <c r="AV50" i="37" s="1"/>
  <c r="AW50" i="37" s="1"/>
  <c r="AX50" i="37" s="1"/>
  <c r="AY50" i="37" s="1"/>
  <c r="AZ50" i="37" s="1"/>
  <c r="BA50" i="37" s="1"/>
  <c r="BB50" i="37" s="1"/>
  <c r="BC50" i="37" s="1"/>
  <c r="BD50" i="37" s="1"/>
  <c r="BE50" i="37" s="1"/>
  <c r="BF50" i="37" s="1"/>
  <c r="BG50" i="37" s="1"/>
  <c r="BH50" i="37" s="1"/>
  <c r="BI50" i="37" s="1"/>
  <c r="BJ50" i="37" s="1"/>
  <c r="BK50" i="37" s="1"/>
  <c r="BL50" i="37" s="1"/>
  <c r="BM50" i="37" s="1"/>
  <c r="BN50" i="37" s="1"/>
  <c r="BO50" i="37" s="1"/>
  <c r="BP50" i="37" s="1"/>
  <c r="BQ50" i="37" s="1"/>
  <c r="BR50" i="37" s="1"/>
  <c r="BS50" i="37" s="1"/>
  <c r="BT50" i="37" s="1"/>
  <c r="BU50" i="37" s="1"/>
  <c r="BV50" i="37" s="1"/>
  <c r="BW50" i="37" s="1"/>
  <c r="BX50" i="37" s="1"/>
  <c r="BY50" i="37" s="1"/>
  <c r="BZ50" i="37" s="1"/>
  <c r="CA50" i="37" s="1"/>
  <c r="CB50" i="37" s="1"/>
  <c r="CC50" i="37" s="1"/>
  <c r="CD50" i="37" s="1"/>
  <c r="CE50" i="37" s="1"/>
  <c r="CF50" i="37" s="1"/>
  <c r="CG50" i="37" s="1"/>
  <c r="CH50" i="37" s="1"/>
  <c r="CI50" i="37" s="1"/>
  <c r="CJ50" i="37" s="1"/>
  <c r="CK50" i="37" s="1"/>
  <c r="CL50" i="37" s="1"/>
  <c r="CM50" i="37" s="1"/>
  <c r="CN50" i="37" s="1"/>
  <c r="CO50" i="37" s="1"/>
  <c r="CP50" i="37" s="1"/>
  <c r="CQ50" i="37" s="1"/>
  <c r="CR50" i="37" s="1"/>
  <c r="CS50" i="37" s="1"/>
  <c r="CT50" i="37" s="1"/>
  <c r="CU50" i="37" s="1"/>
  <c r="CV50" i="37" s="1"/>
  <c r="CW50" i="37" s="1"/>
  <c r="CX50" i="37" s="1"/>
  <c r="CY50" i="37" s="1"/>
  <c r="CZ50" i="37" s="1"/>
  <c r="DA50" i="37" s="1"/>
  <c r="DB50" i="37" s="1"/>
  <c r="DC50" i="37" s="1"/>
  <c r="DD50" i="37" s="1"/>
  <c r="DE50" i="37" s="1"/>
  <c r="DF50" i="37" s="1"/>
  <c r="DG50" i="37" s="1"/>
  <c r="DH50" i="37" s="1"/>
  <c r="DI50" i="37" s="1"/>
  <c r="DJ50" i="37" s="1"/>
  <c r="DK50" i="37" s="1"/>
  <c r="DL50" i="37" s="1"/>
  <c r="DM50" i="37" s="1"/>
  <c r="DN50" i="37" s="1"/>
  <c r="DO50" i="37" s="1"/>
  <c r="DP50" i="37" s="1"/>
  <c r="DQ50" i="37" s="1"/>
  <c r="DR50" i="37" s="1"/>
  <c r="DS50" i="37" s="1"/>
  <c r="DT50" i="37" s="1"/>
  <c r="DU50" i="37" s="1"/>
  <c r="DV50" i="37" s="1"/>
  <c r="DW50" i="37" s="1"/>
  <c r="DX50" i="37" s="1"/>
  <c r="DY50" i="37" s="1"/>
  <c r="DZ50" i="37" s="1"/>
  <c r="EA50" i="37" s="1"/>
  <c r="EB50" i="37" s="1"/>
  <c r="EC50" i="37" s="1"/>
  <c r="ED50" i="37" s="1"/>
  <c r="EE50" i="37" s="1"/>
  <c r="EF50" i="37" s="1"/>
  <c r="EG50" i="37" s="1"/>
  <c r="EH50" i="37" s="1"/>
  <c r="EI50" i="37" s="1"/>
  <c r="EJ50" i="37" s="1"/>
  <c r="EK50" i="37" s="1"/>
  <c r="EL50" i="37" s="1"/>
  <c r="EM50" i="37" s="1"/>
  <c r="EN50" i="37" s="1"/>
  <c r="EO50" i="37" s="1"/>
  <c r="EP50" i="37" s="1"/>
  <c r="EQ50" i="37" s="1"/>
  <c r="ER50" i="37" s="1"/>
  <c r="ES50" i="37" s="1"/>
  <c r="ET50" i="37" s="1"/>
  <c r="EU50" i="37" s="1"/>
  <c r="EV50" i="37" s="1"/>
  <c r="EW50" i="37" s="1"/>
  <c r="EX50" i="37" s="1"/>
  <c r="EY50" i="37" s="1"/>
  <c r="EZ50" i="37" s="1"/>
  <c r="FA50" i="37" s="1"/>
  <c r="FB50" i="37" s="1"/>
  <c r="FC50" i="37" s="1"/>
  <c r="FD50" i="37" s="1"/>
  <c r="FE50" i="37" s="1"/>
  <c r="FF50" i="37" s="1"/>
  <c r="FG50" i="37" s="1"/>
  <c r="FH50" i="37" s="1"/>
  <c r="FI50" i="37" s="1"/>
  <c r="FJ50" i="37" s="1"/>
  <c r="FK50" i="37" s="1"/>
  <c r="FL50" i="37" s="1"/>
  <c r="FM50" i="37" s="1"/>
  <c r="FN50" i="37" s="1"/>
  <c r="FO50" i="37" s="1"/>
  <c r="FP50" i="37" s="1"/>
  <c r="FQ50" i="37" s="1"/>
  <c r="FR50" i="37" s="1"/>
  <c r="FS50" i="37" s="1"/>
  <c r="FT50" i="37" s="1"/>
  <c r="FU50" i="37" s="1"/>
  <c r="FV50" i="37" s="1"/>
  <c r="FW50" i="37" s="1"/>
  <c r="FX50" i="37" s="1"/>
  <c r="FY50" i="37" s="1"/>
  <c r="FZ50" i="37" s="1"/>
  <c r="GA50" i="37" s="1"/>
  <c r="GB50" i="37" s="1"/>
  <c r="GC50" i="37" s="1"/>
  <c r="GD50" i="37" s="1"/>
  <c r="GE50" i="37" s="1"/>
  <c r="GF50" i="37" s="1"/>
  <c r="GG50" i="37" s="1"/>
  <c r="GH50" i="37" s="1"/>
  <c r="GI50" i="37" s="1"/>
  <c r="GJ50" i="37" s="1"/>
  <c r="GK50" i="37" s="1"/>
  <c r="GL50" i="37" s="1"/>
  <c r="GM50" i="37" s="1"/>
  <c r="GN50" i="37" s="1"/>
  <c r="GO50" i="37" s="1"/>
  <c r="GP50" i="37" s="1"/>
  <c r="GQ50" i="37" s="1"/>
  <c r="GR50" i="37" s="1"/>
  <c r="GS50" i="37" s="1"/>
  <c r="GT50" i="37" s="1"/>
  <c r="GU50" i="37" s="1"/>
  <c r="GV50" i="37" s="1"/>
  <c r="GW50" i="37" s="1"/>
  <c r="GX50" i="37" s="1"/>
  <c r="GY50" i="37" s="1"/>
  <c r="GZ50" i="37" s="1"/>
  <c r="HA50" i="37" s="1"/>
  <c r="HB50" i="37" s="1"/>
  <c r="HC50" i="37" s="1"/>
  <c r="HD50" i="37" s="1"/>
  <c r="HE50" i="37" s="1"/>
  <c r="HF50" i="37" s="1"/>
  <c r="O41" i="37"/>
  <c r="O43" i="37"/>
  <c r="O39" i="37"/>
  <c r="O40" i="37"/>
  <c r="O42" i="37"/>
  <c r="J11" i="76" l="1"/>
  <c r="B19" i="61" s="1"/>
  <c r="J12" i="76"/>
  <c r="J19" i="61" s="1"/>
  <c r="J77" i="76"/>
  <c r="F19" i="61" s="1"/>
  <c r="P42" i="37"/>
  <c r="P39" i="37"/>
  <c r="P43" i="37"/>
  <c r="P40" i="37"/>
  <c r="P41" i="37"/>
  <c r="Q43" i="37" l="1"/>
  <c r="Q39" i="37"/>
  <c r="Q41" i="37"/>
  <c r="Q40" i="37"/>
  <c r="Q42" i="37"/>
  <c r="R41" i="37" l="1"/>
  <c r="R43" i="37"/>
  <c r="R42" i="37"/>
  <c r="R40" i="37"/>
  <c r="R39" i="37"/>
  <c r="S39" i="37" l="1"/>
  <c r="S42" i="37"/>
  <c r="S40" i="37"/>
  <c r="S43" i="37"/>
  <c r="S41" i="37"/>
  <c r="A58" i="37" l="1"/>
  <c r="A86" i="37" s="1"/>
  <c r="O5" i="37" l="1"/>
  <c r="P5" i="37" l="1"/>
  <c r="Q5" i="37" s="1"/>
  <c r="R5" i="37" s="1"/>
  <c r="S5" i="37" s="1"/>
  <c r="T5" i="37" s="1"/>
  <c r="U5" i="37" s="1"/>
  <c r="V5" i="37" s="1"/>
  <c r="W5" i="37" s="1"/>
  <c r="X5" i="37" s="1"/>
  <c r="Y5" i="37" s="1"/>
  <c r="Z5" i="37" s="1"/>
  <c r="AA5" i="37" s="1"/>
  <c r="AB5" i="37" s="1"/>
  <c r="AC5" i="37" s="1"/>
  <c r="AD5" i="37" s="1"/>
  <c r="AE5" i="37" s="1"/>
  <c r="AF5" i="37" s="1"/>
  <c r="AG5" i="37" s="1"/>
  <c r="AH5" i="37" s="1"/>
  <c r="AI5" i="37" s="1"/>
  <c r="AJ5" i="37" s="1"/>
  <c r="AK5" i="37" s="1"/>
  <c r="AL5" i="37" s="1"/>
  <c r="AM5" i="37" s="1"/>
  <c r="AN5" i="37" s="1"/>
  <c r="AO5" i="37" s="1"/>
  <c r="AP5" i="37" s="1"/>
  <c r="AQ5" i="37" s="1"/>
  <c r="AR5" i="37" s="1"/>
  <c r="AS5" i="37" s="1"/>
  <c r="AT5" i="37" s="1"/>
  <c r="AU5" i="37" s="1"/>
  <c r="AV5" i="37" s="1"/>
  <c r="AW5" i="37" s="1"/>
  <c r="AX5" i="37" s="1"/>
  <c r="AY5" i="37" s="1"/>
  <c r="AZ5" i="37" s="1"/>
  <c r="BA5" i="37" s="1"/>
  <c r="BB5" i="37" s="1"/>
  <c r="BC5" i="37" s="1"/>
  <c r="BD5" i="37" s="1"/>
  <c r="BE5" i="37" s="1"/>
  <c r="BF5" i="37" s="1"/>
  <c r="BG5" i="37" s="1"/>
  <c r="BH5" i="37" s="1"/>
  <c r="BI5" i="37" s="1"/>
  <c r="BJ5" i="37" s="1"/>
  <c r="BK5" i="37" s="1"/>
  <c r="BL5" i="37" s="1"/>
  <c r="BM5" i="37" s="1"/>
  <c r="BN5" i="37" s="1"/>
  <c r="BO5" i="37" s="1"/>
  <c r="BP5" i="37" s="1"/>
  <c r="BQ5" i="37" s="1"/>
  <c r="BR5" i="37" s="1"/>
  <c r="BS5" i="37" s="1"/>
  <c r="BT5" i="37" s="1"/>
  <c r="BU5" i="37" s="1"/>
  <c r="BV5" i="37" s="1"/>
  <c r="BW5" i="37" s="1"/>
  <c r="BX5" i="37" s="1"/>
  <c r="BY5" i="37" s="1"/>
  <c r="BZ5" i="37" s="1"/>
  <c r="CA5" i="37" s="1"/>
  <c r="CB5" i="37" s="1"/>
  <c r="CC5" i="37" s="1"/>
  <c r="CD5" i="37" s="1"/>
  <c r="CE5" i="37" s="1"/>
  <c r="CF5" i="37" s="1"/>
  <c r="CG5" i="37" s="1"/>
  <c r="CH5" i="37" s="1"/>
  <c r="CI5" i="37" s="1"/>
  <c r="CJ5" i="37" s="1"/>
  <c r="CK5" i="37" s="1"/>
  <c r="CL5" i="37" s="1"/>
  <c r="CM5" i="37" s="1"/>
  <c r="CN5" i="37" s="1"/>
  <c r="CO5" i="37" s="1"/>
  <c r="CP5" i="37" s="1"/>
  <c r="CQ5" i="37" s="1"/>
  <c r="CR5" i="37" s="1"/>
  <c r="CS5" i="37" s="1"/>
  <c r="CT5" i="37" s="1"/>
  <c r="CU5" i="37" s="1"/>
  <c r="CV5" i="37" s="1"/>
  <c r="CW5" i="37" s="1"/>
  <c r="CX5" i="37" s="1"/>
  <c r="CY5" i="37" s="1"/>
  <c r="CZ5" i="37" s="1"/>
  <c r="DA5" i="37" s="1"/>
  <c r="DB5" i="37" s="1"/>
  <c r="DC5" i="37" s="1"/>
  <c r="DD5" i="37" s="1"/>
  <c r="DE5" i="37" s="1"/>
  <c r="DF5" i="37" s="1"/>
  <c r="DG5" i="37" s="1"/>
  <c r="DH5" i="37" s="1"/>
  <c r="DI5" i="37" s="1"/>
  <c r="DJ5" i="37" s="1"/>
  <c r="DK5" i="37" s="1"/>
  <c r="DL5" i="37" s="1"/>
  <c r="DM5" i="37" s="1"/>
  <c r="DN5" i="37" s="1"/>
  <c r="DO5" i="37" s="1"/>
  <c r="DP5" i="37" s="1"/>
  <c r="DQ5" i="37" s="1"/>
  <c r="DR5" i="37" s="1"/>
  <c r="DS5" i="37" s="1"/>
  <c r="DT5" i="37" s="1"/>
  <c r="DU5" i="37" s="1"/>
  <c r="DV5" i="37" s="1"/>
  <c r="DW5" i="37" s="1"/>
  <c r="DX5" i="37" s="1"/>
  <c r="DY5" i="37" s="1"/>
  <c r="DZ5" i="37" s="1"/>
  <c r="EA5" i="37" s="1"/>
  <c r="EB5" i="37" s="1"/>
  <c r="EC5" i="37" s="1"/>
  <c r="ED5" i="37" s="1"/>
  <c r="EE5" i="37" s="1"/>
  <c r="EF5" i="37" s="1"/>
  <c r="EG5" i="37" s="1"/>
  <c r="EH5" i="37" s="1"/>
  <c r="EI5" i="37" s="1"/>
  <c r="EJ5" i="37" s="1"/>
  <c r="EK5" i="37" s="1"/>
  <c r="EL5" i="37" s="1"/>
  <c r="EM5" i="37" s="1"/>
  <c r="EN5" i="37" s="1"/>
  <c r="EO5" i="37" s="1"/>
  <c r="EP5" i="37" s="1"/>
  <c r="EQ5" i="37" s="1"/>
  <c r="ER5" i="37" s="1"/>
  <c r="ES5" i="37" s="1"/>
  <c r="ET5" i="37" s="1"/>
  <c r="EU5" i="37" s="1"/>
  <c r="EV5" i="37" s="1"/>
  <c r="EW5" i="37" s="1"/>
  <c r="EX5" i="37" s="1"/>
  <c r="EY5" i="37" s="1"/>
  <c r="EZ5" i="37" s="1"/>
  <c r="FA5" i="37" s="1"/>
  <c r="FB5" i="37" s="1"/>
  <c r="FC5" i="37" s="1"/>
  <c r="FD5" i="37" s="1"/>
  <c r="FE5" i="37" s="1"/>
  <c r="FF5" i="37" s="1"/>
  <c r="FG5" i="37" s="1"/>
  <c r="FH5" i="37" s="1"/>
  <c r="FI5" i="37" s="1"/>
  <c r="FJ5" i="37" s="1"/>
  <c r="FK5" i="37" s="1"/>
  <c r="FL5" i="37" s="1"/>
  <c r="FM5" i="37" s="1"/>
  <c r="FN5" i="37" s="1"/>
  <c r="FO5" i="37" s="1"/>
  <c r="FP5" i="37" s="1"/>
  <c r="FQ5" i="37" s="1"/>
  <c r="FR5" i="37" s="1"/>
  <c r="FS5" i="37" s="1"/>
  <c r="FT5" i="37" s="1"/>
  <c r="FU5" i="37" s="1"/>
  <c r="FV5" i="37" s="1"/>
  <c r="FW5" i="37" s="1"/>
  <c r="FX5" i="37" s="1"/>
  <c r="FY5" i="37" s="1"/>
  <c r="FZ5" i="37" s="1"/>
  <c r="GA5" i="37" s="1"/>
  <c r="GB5" i="37" s="1"/>
  <c r="GC5" i="37" s="1"/>
  <c r="GD5" i="37" s="1"/>
  <c r="GE5" i="37" s="1"/>
  <c r="GF5" i="37" s="1"/>
  <c r="GG5" i="37" s="1"/>
  <c r="GH5" i="37" s="1"/>
  <c r="GI5" i="37" s="1"/>
  <c r="GJ5" i="37" s="1"/>
  <c r="GK5" i="37" s="1"/>
  <c r="GL5" i="37" s="1"/>
  <c r="GM5" i="37" s="1"/>
  <c r="GN5" i="37" s="1"/>
  <c r="GO5" i="37" s="1"/>
  <c r="GP5" i="37" s="1"/>
  <c r="GQ5" i="37" s="1"/>
  <c r="GR5" i="37" s="1"/>
  <c r="GS5" i="37" s="1"/>
  <c r="GT5" i="37" s="1"/>
  <c r="GU5" i="37" s="1"/>
  <c r="GV5" i="37" s="1"/>
  <c r="GW5" i="37" s="1"/>
  <c r="GX5" i="37" s="1"/>
  <c r="GY5" i="37" s="1"/>
  <c r="GZ5" i="37" s="1"/>
  <c r="HA5" i="37" s="1"/>
  <c r="HB5" i="37" s="1"/>
  <c r="HC5" i="37" s="1"/>
  <c r="HD5" i="37" s="1"/>
  <c r="HE5" i="37" s="1"/>
  <c r="HF5" i="37" s="1"/>
  <c r="L51" i="69"/>
  <c r="L50" i="69"/>
  <c r="L6" i="37" l="1"/>
  <c r="L9" i="37"/>
  <c r="L182" i="37" s="1"/>
  <c r="L53" i="69"/>
  <c r="L179" i="37" l="1"/>
  <c r="L146" i="37"/>
  <c r="E17" i="56" l="1"/>
  <c r="E31" i="56" s="1"/>
  <c r="I347" i="58" l="1"/>
  <c r="J347" i="58"/>
  <c r="I371" i="58"/>
  <c r="J371" i="58"/>
  <c r="I392" i="58"/>
  <c r="J392" i="58"/>
  <c r="I429" i="58"/>
  <c r="J429" i="58"/>
  <c r="I366" i="58"/>
  <c r="J366" i="58"/>
  <c r="I508" i="58"/>
  <c r="J508" i="58"/>
  <c r="I487" i="58"/>
  <c r="J487" i="58"/>
  <c r="I417" i="58"/>
  <c r="J417" i="58"/>
  <c r="I384" i="58"/>
  <c r="J384" i="58"/>
  <c r="I358" i="58"/>
  <c r="J358" i="58"/>
  <c r="I335" i="58"/>
  <c r="J335" i="58"/>
  <c r="I306" i="58"/>
  <c r="J306" i="58"/>
  <c r="I256" i="58"/>
  <c r="J256" i="58"/>
  <c r="I223" i="58"/>
  <c r="J223" i="58"/>
  <c r="I159" i="58"/>
  <c r="J159" i="58"/>
  <c r="I98" i="58"/>
  <c r="J98" i="58"/>
  <c r="I68" i="58"/>
  <c r="J68" i="58"/>
  <c r="I497" i="58"/>
  <c r="J497" i="58"/>
  <c r="I320" i="58"/>
  <c r="J320" i="58"/>
  <c r="I486" i="58"/>
  <c r="J486" i="58"/>
  <c r="I413" i="58"/>
  <c r="J413" i="58"/>
  <c r="I383" i="58"/>
  <c r="J383" i="58"/>
  <c r="I357" i="58"/>
  <c r="J357" i="58"/>
  <c r="I334" i="58"/>
  <c r="J334" i="58"/>
  <c r="I303" i="58"/>
  <c r="J303" i="58"/>
  <c r="I251" i="58"/>
  <c r="J251" i="58"/>
  <c r="I219" i="58"/>
  <c r="J219" i="58"/>
  <c r="I154" i="58"/>
  <c r="J154" i="58"/>
  <c r="I93" i="58"/>
  <c r="J93" i="58"/>
  <c r="I63" i="58"/>
  <c r="J63" i="58"/>
  <c r="I343" i="58"/>
  <c r="J343" i="58"/>
  <c r="I351" i="58"/>
  <c r="J351" i="58"/>
  <c r="I324" i="58"/>
  <c r="J324" i="58"/>
  <c r="I296" i="58"/>
  <c r="J296" i="58"/>
  <c r="I247" i="58"/>
  <c r="J247" i="58"/>
  <c r="I199" i="58"/>
  <c r="J199" i="58"/>
  <c r="I138" i="58"/>
  <c r="J138" i="58"/>
  <c r="I89" i="58"/>
  <c r="J89" i="58"/>
  <c r="I61" i="58"/>
  <c r="J61" i="58"/>
  <c r="I375" i="58"/>
  <c r="J375" i="58"/>
  <c r="I238" i="58"/>
  <c r="J238" i="58"/>
  <c r="I454" i="58"/>
  <c r="J454" i="58"/>
  <c r="I430" i="58"/>
  <c r="J430" i="58"/>
  <c r="I509" i="58"/>
  <c r="J509" i="58"/>
  <c r="I507" i="58"/>
  <c r="J507" i="58"/>
  <c r="I505" i="58"/>
  <c r="J505" i="58"/>
  <c r="I482" i="58"/>
  <c r="J482" i="58"/>
  <c r="I396" i="58"/>
  <c r="J396" i="58"/>
  <c r="I379" i="58"/>
  <c r="J379" i="58"/>
  <c r="I268" i="58"/>
  <c r="J268" i="58"/>
  <c r="I500" i="58"/>
  <c r="J500" i="58"/>
  <c r="I481" i="58"/>
  <c r="J481" i="58"/>
  <c r="I395" i="58"/>
  <c r="J395" i="58"/>
  <c r="I377" i="58"/>
  <c r="J377" i="58"/>
  <c r="I348" i="58"/>
  <c r="J348" i="58"/>
  <c r="I321" i="58"/>
  <c r="J321" i="58"/>
  <c r="I290" i="58"/>
  <c r="J290" i="58"/>
  <c r="I243" i="58"/>
  <c r="J243" i="58"/>
  <c r="I193" i="58"/>
  <c r="J193" i="58"/>
  <c r="I129" i="58"/>
  <c r="J129" i="58"/>
  <c r="I88" i="58"/>
  <c r="J88" i="58"/>
  <c r="I57" i="58"/>
  <c r="J57" i="58"/>
  <c r="I124" i="58"/>
  <c r="J124" i="58"/>
  <c r="I87" i="58"/>
  <c r="J87" i="58"/>
  <c r="I48" i="58"/>
  <c r="J48" i="58"/>
  <c r="I319" i="58"/>
  <c r="J319" i="58"/>
  <c r="I282" i="58"/>
  <c r="J282" i="58"/>
  <c r="I234" i="58"/>
  <c r="J234" i="58"/>
  <c r="I170" i="58"/>
  <c r="J170" i="58"/>
  <c r="I121" i="58"/>
  <c r="J121" i="58"/>
  <c r="I80" i="58"/>
  <c r="J80" i="58"/>
  <c r="I23" i="58"/>
  <c r="J23" i="58"/>
  <c r="I394" i="58"/>
  <c r="J394" i="58"/>
  <c r="I183" i="58"/>
  <c r="J183" i="58"/>
  <c r="I496" i="58"/>
  <c r="J496" i="58"/>
  <c r="I495" i="58"/>
  <c r="J495" i="58"/>
  <c r="I368" i="58"/>
  <c r="J368" i="58"/>
  <c r="I341" i="58"/>
  <c r="J341" i="58"/>
  <c r="I315" i="58"/>
  <c r="J315" i="58"/>
  <c r="I276" i="58"/>
  <c r="J276" i="58"/>
  <c r="I232" i="58"/>
  <c r="J232" i="58"/>
  <c r="I168" i="58"/>
  <c r="J168" i="58"/>
  <c r="I120" i="58"/>
  <c r="J120" i="58"/>
  <c r="I78" i="58"/>
  <c r="J78" i="58"/>
  <c r="I22" i="58"/>
  <c r="J22" i="58"/>
  <c r="I455" i="58"/>
  <c r="J455" i="58"/>
  <c r="I286" i="58"/>
  <c r="J286" i="58"/>
  <c r="I393" i="58"/>
  <c r="J393" i="58"/>
  <c r="I510" i="58"/>
  <c r="J510" i="58"/>
  <c r="I494" i="58"/>
  <c r="J494" i="58"/>
  <c r="I385" i="58"/>
  <c r="J385" i="58"/>
  <c r="I338" i="58"/>
  <c r="J338" i="58"/>
  <c r="I313" i="58"/>
  <c r="J313" i="58"/>
  <c r="I265" i="58"/>
  <c r="J265" i="58"/>
  <c r="I230" i="58"/>
  <c r="J230" i="58"/>
  <c r="I164" i="58"/>
  <c r="J164" i="58"/>
  <c r="I103" i="58"/>
  <c r="J103" i="58"/>
  <c r="I70" i="58"/>
  <c r="J70" i="58"/>
  <c r="I16" i="58"/>
  <c r="J16" i="58"/>
  <c r="I148" i="58" l="1"/>
  <c r="J148" i="58"/>
  <c r="I245" i="58"/>
  <c r="J245" i="58"/>
  <c r="I502" i="58"/>
  <c r="J502" i="58"/>
  <c r="I378" i="58"/>
  <c r="J378" i="58"/>
  <c r="I501" i="58"/>
  <c r="J501" i="58"/>
  <c r="I471" i="58"/>
  <c r="J471" i="58"/>
  <c r="I60" i="58"/>
  <c r="J60" i="58"/>
  <c r="I140" i="58"/>
  <c r="J140" i="58"/>
  <c r="I220" i="58"/>
  <c r="J220" i="58"/>
  <c r="I300" i="58"/>
  <c r="J300" i="58"/>
  <c r="I388" i="58"/>
  <c r="J388" i="58"/>
  <c r="I207" i="58"/>
  <c r="J207" i="58"/>
  <c r="I29" i="58"/>
  <c r="J29" i="58"/>
  <c r="I109" i="58"/>
  <c r="J109" i="58"/>
  <c r="I173" i="58"/>
  <c r="J173" i="58"/>
  <c r="I237" i="58"/>
  <c r="J237" i="58"/>
  <c r="I301" i="58"/>
  <c r="J301" i="58"/>
  <c r="I381" i="58"/>
  <c r="J381" i="58"/>
  <c r="I143" i="58"/>
  <c r="J143" i="58"/>
  <c r="I38" i="58"/>
  <c r="J38" i="58"/>
  <c r="I118" i="58"/>
  <c r="J118" i="58"/>
  <c r="I182" i="58"/>
  <c r="J182" i="58"/>
  <c r="I270" i="58"/>
  <c r="J270" i="58"/>
  <c r="I350" i="58"/>
  <c r="J350" i="58"/>
  <c r="I470" i="58"/>
  <c r="J470" i="58"/>
  <c r="I279" i="58"/>
  <c r="J279" i="58"/>
  <c r="I271" i="58"/>
  <c r="J271" i="58"/>
  <c r="I106" i="58"/>
  <c r="J106" i="58"/>
  <c r="I144" i="58"/>
  <c r="J144" i="58"/>
  <c r="I426" i="58"/>
  <c r="J426" i="58"/>
  <c r="I288" i="58"/>
  <c r="J288" i="58"/>
  <c r="I272" i="58"/>
  <c r="J272" i="58"/>
  <c r="I216" i="58"/>
  <c r="J216" i="58"/>
  <c r="I274" i="58"/>
  <c r="J274" i="58"/>
  <c r="I160" i="58"/>
  <c r="J160" i="58"/>
  <c r="I346" i="58"/>
  <c r="J346" i="58"/>
  <c r="I41" i="58"/>
  <c r="J41" i="58"/>
  <c r="I137" i="58"/>
  <c r="J137" i="58"/>
  <c r="I209" i="58"/>
  <c r="J209" i="58"/>
  <c r="I281" i="58"/>
  <c r="J281" i="58"/>
  <c r="I361" i="58"/>
  <c r="J361" i="58"/>
  <c r="I32" i="58"/>
  <c r="J32" i="58"/>
  <c r="I104" i="58"/>
  <c r="J104" i="58"/>
  <c r="I162" i="58"/>
  <c r="J162" i="58"/>
  <c r="I402" i="58"/>
  <c r="J402" i="58"/>
  <c r="I336" i="58"/>
  <c r="J336" i="58"/>
  <c r="I75" i="58"/>
  <c r="J75" i="58"/>
  <c r="I139" i="58"/>
  <c r="J139" i="58"/>
  <c r="I203" i="58"/>
  <c r="J203" i="58"/>
  <c r="I291" i="58"/>
  <c r="J291" i="58"/>
  <c r="I463" i="58"/>
  <c r="J463" i="58"/>
  <c r="I466" i="58"/>
  <c r="J466" i="58"/>
  <c r="I450" i="58"/>
  <c r="J450" i="58"/>
  <c r="I421" i="58"/>
  <c r="J421" i="58"/>
  <c r="I76" i="58"/>
  <c r="J76" i="58"/>
  <c r="I181" i="58"/>
  <c r="J181" i="58"/>
  <c r="I374" i="58"/>
  <c r="J374" i="58"/>
  <c r="I298" i="58"/>
  <c r="J298" i="58"/>
  <c r="I147" i="58"/>
  <c r="J147" i="58"/>
  <c r="I287" i="58"/>
  <c r="J287" i="58"/>
  <c r="I46" i="58"/>
  <c r="J46" i="58"/>
  <c r="I18" i="58"/>
  <c r="J18" i="58"/>
  <c r="I49" i="58"/>
  <c r="J49" i="58"/>
  <c r="I330" i="58"/>
  <c r="J330" i="58"/>
  <c r="I299" i="58"/>
  <c r="J299" i="58"/>
  <c r="I119" i="58"/>
  <c r="J119" i="58"/>
  <c r="I236" i="58"/>
  <c r="J236" i="58"/>
  <c r="I316" i="58"/>
  <c r="J316" i="58"/>
  <c r="I460" i="58"/>
  <c r="J460" i="58"/>
  <c r="I327" i="58"/>
  <c r="J327" i="58"/>
  <c r="I45" i="58"/>
  <c r="J45" i="58"/>
  <c r="I125" i="58"/>
  <c r="J125" i="58"/>
  <c r="I189" i="58"/>
  <c r="J189" i="58"/>
  <c r="I253" i="58"/>
  <c r="J253" i="58"/>
  <c r="I317" i="58"/>
  <c r="J317" i="58"/>
  <c r="I397" i="58"/>
  <c r="J397" i="58"/>
  <c r="I295" i="58"/>
  <c r="J295" i="58"/>
  <c r="I54" i="58"/>
  <c r="J54" i="58"/>
  <c r="I134" i="58"/>
  <c r="J134" i="58"/>
  <c r="I198" i="58"/>
  <c r="J198" i="58"/>
  <c r="I294" i="58"/>
  <c r="J294" i="58"/>
  <c r="I382" i="58"/>
  <c r="J382" i="58"/>
  <c r="I15" i="58"/>
  <c r="J15" i="58"/>
  <c r="I415" i="58"/>
  <c r="J415" i="58"/>
  <c r="I17" i="58"/>
  <c r="J17" i="58"/>
  <c r="I42" i="58"/>
  <c r="J42" i="58"/>
  <c r="I218" i="58"/>
  <c r="J218" i="58"/>
  <c r="I456" i="58"/>
  <c r="J456" i="58"/>
  <c r="I458" i="58"/>
  <c r="J458" i="58"/>
  <c r="I448" i="58"/>
  <c r="J448" i="58"/>
  <c r="I504" i="58"/>
  <c r="J504" i="58"/>
  <c r="I322" i="58"/>
  <c r="J322" i="58"/>
  <c r="I434" i="58"/>
  <c r="J434" i="58"/>
  <c r="I488" i="58"/>
  <c r="J488" i="58"/>
  <c r="I65" i="58"/>
  <c r="J65" i="58"/>
  <c r="I153" i="58"/>
  <c r="J153" i="58"/>
  <c r="I225" i="58"/>
  <c r="J225" i="58"/>
  <c r="I297" i="58"/>
  <c r="J297" i="58"/>
  <c r="I409" i="58"/>
  <c r="J409" i="58"/>
  <c r="I400" i="58"/>
  <c r="J400" i="58"/>
  <c r="I474" i="58"/>
  <c r="J474" i="58"/>
  <c r="I210" i="58"/>
  <c r="J210" i="58"/>
  <c r="I339" i="58"/>
  <c r="J339" i="58"/>
  <c r="I27" i="58"/>
  <c r="J27" i="58"/>
  <c r="I91" i="58"/>
  <c r="J91" i="58"/>
  <c r="I155" i="58"/>
  <c r="J155" i="58"/>
  <c r="I227" i="58"/>
  <c r="J227" i="58"/>
  <c r="I307" i="58"/>
  <c r="J307" i="58"/>
  <c r="I493" i="58"/>
  <c r="J493" i="58"/>
  <c r="I202" i="58"/>
  <c r="J202" i="58"/>
  <c r="I419" i="58"/>
  <c r="J419" i="58"/>
  <c r="I398" i="58"/>
  <c r="J398" i="58"/>
  <c r="I444" i="58"/>
  <c r="J444" i="58"/>
  <c r="I255" i="58"/>
  <c r="J255" i="58"/>
  <c r="I192" i="58"/>
  <c r="J192" i="58"/>
  <c r="I217" i="58"/>
  <c r="J217" i="58"/>
  <c r="I83" i="58"/>
  <c r="J83" i="58"/>
  <c r="I453" i="58"/>
  <c r="J453" i="58"/>
  <c r="I12" i="58"/>
  <c r="C6" i="58" s="1"/>
  <c r="I156" i="58"/>
  <c r="J156" i="58"/>
  <c r="I420" i="58"/>
  <c r="J420" i="58"/>
  <c r="I92" i="58"/>
  <c r="J92" i="58"/>
  <c r="I244" i="58"/>
  <c r="J244" i="58"/>
  <c r="I332" i="58"/>
  <c r="J332" i="58"/>
  <c r="I484" i="58"/>
  <c r="J484" i="58"/>
  <c r="I359" i="58"/>
  <c r="J359" i="58"/>
  <c r="I53" i="58"/>
  <c r="J53" i="58"/>
  <c r="I133" i="58"/>
  <c r="J133" i="58"/>
  <c r="I197" i="58"/>
  <c r="J197" i="58"/>
  <c r="I261" i="58"/>
  <c r="J261" i="58"/>
  <c r="I325" i="58"/>
  <c r="J325" i="58"/>
  <c r="I405" i="58"/>
  <c r="J405" i="58"/>
  <c r="I367" i="58"/>
  <c r="J367" i="58"/>
  <c r="I62" i="58"/>
  <c r="J62" i="58"/>
  <c r="I142" i="58"/>
  <c r="J142" i="58"/>
  <c r="I206" i="58"/>
  <c r="J206" i="58"/>
  <c r="I302" i="58"/>
  <c r="J302" i="58"/>
  <c r="I390" i="58"/>
  <c r="J390" i="58"/>
  <c r="I55" i="58"/>
  <c r="J55" i="58"/>
  <c r="I31" i="58"/>
  <c r="J31" i="58"/>
  <c r="I26" i="58"/>
  <c r="J26" i="58"/>
  <c r="I58" i="58"/>
  <c r="J58" i="58"/>
  <c r="I240" i="58"/>
  <c r="J240" i="58"/>
  <c r="I506" i="58"/>
  <c r="J506" i="58"/>
  <c r="I64" i="58"/>
  <c r="J64" i="58"/>
  <c r="I513" i="58"/>
  <c r="J513" i="58"/>
  <c r="I224" i="58"/>
  <c r="J224" i="58"/>
  <c r="I376" i="58"/>
  <c r="J376" i="58"/>
  <c r="I514" i="58"/>
  <c r="J514" i="58"/>
  <c r="I176" i="58"/>
  <c r="J176" i="58"/>
  <c r="I73" i="58"/>
  <c r="J73" i="58"/>
  <c r="I161" i="58"/>
  <c r="J161" i="58"/>
  <c r="I233" i="58"/>
  <c r="J233" i="58"/>
  <c r="I305" i="58"/>
  <c r="J305" i="58"/>
  <c r="I441" i="58"/>
  <c r="J441" i="58"/>
  <c r="I498" i="58"/>
  <c r="J498" i="58"/>
  <c r="I152" i="58"/>
  <c r="J152" i="58"/>
  <c r="I280" i="58"/>
  <c r="J280" i="58"/>
  <c r="I355" i="58"/>
  <c r="J355" i="58"/>
  <c r="I35" i="58"/>
  <c r="J35" i="58"/>
  <c r="I99" i="58"/>
  <c r="J99" i="58"/>
  <c r="I163" i="58"/>
  <c r="J163" i="58"/>
  <c r="I235" i="58"/>
  <c r="J235" i="58"/>
  <c r="I323" i="58"/>
  <c r="J323" i="58"/>
  <c r="I363" i="58"/>
  <c r="J363" i="58"/>
  <c r="I485" i="58"/>
  <c r="J485" i="58"/>
  <c r="I467" i="58"/>
  <c r="J467" i="58"/>
  <c r="I438" i="58"/>
  <c r="J438" i="58"/>
  <c r="I503" i="58"/>
  <c r="J503" i="58"/>
  <c r="I117" i="58"/>
  <c r="J117" i="58"/>
  <c r="I278" i="58"/>
  <c r="J278" i="58"/>
  <c r="I354" i="58"/>
  <c r="J354" i="58"/>
  <c r="I424" i="58"/>
  <c r="J424" i="58"/>
  <c r="I369" i="58"/>
  <c r="J369" i="58"/>
  <c r="I211" i="58"/>
  <c r="J211" i="58"/>
  <c r="I84" i="58"/>
  <c r="J84" i="58"/>
  <c r="I20" i="58"/>
  <c r="J20" i="58"/>
  <c r="I28" i="58"/>
  <c r="J28" i="58"/>
  <c r="I188" i="58"/>
  <c r="J188" i="58"/>
  <c r="I252" i="58"/>
  <c r="J252" i="58"/>
  <c r="I340" i="58"/>
  <c r="J340" i="58"/>
  <c r="I445" i="58"/>
  <c r="J445" i="58"/>
  <c r="I399" i="58"/>
  <c r="J399" i="58"/>
  <c r="I69" i="58"/>
  <c r="J69" i="58"/>
  <c r="I141" i="58"/>
  <c r="J141" i="58"/>
  <c r="I205" i="58"/>
  <c r="J205" i="58"/>
  <c r="I269" i="58"/>
  <c r="J269" i="58"/>
  <c r="I333" i="58"/>
  <c r="J333" i="58"/>
  <c r="I437" i="58"/>
  <c r="J437" i="58"/>
  <c r="I407" i="58"/>
  <c r="J407" i="58"/>
  <c r="I86" i="58"/>
  <c r="J86" i="58"/>
  <c r="I150" i="58"/>
  <c r="J150" i="58"/>
  <c r="I214" i="58"/>
  <c r="J214" i="58"/>
  <c r="I310" i="58"/>
  <c r="J310" i="58"/>
  <c r="I406" i="58"/>
  <c r="J406" i="58"/>
  <c r="I95" i="58"/>
  <c r="J95" i="58"/>
  <c r="I39" i="58"/>
  <c r="J39" i="58"/>
  <c r="I34" i="58"/>
  <c r="J34" i="58"/>
  <c r="I74" i="58"/>
  <c r="J74" i="58"/>
  <c r="I264" i="58"/>
  <c r="J264" i="58"/>
  <c r="I146" i="58"/>
  <c r="J146" i="58"/>
  <c r="I178" i="58"/>
  <c r="J178" i="58"/>
  <c r="I130" i="58"/>
  <c r="J130" i="58"/>
  <c r="I24" i="58"/>
  <c r="J24" i="58"/>
  <c r="I418" i="58"/>
  <c r="J418" i="58"/>
  <c r="I451" i="58"/>
  <c r="J451" i="58"/>
  <c r="I352" i="58"/>
  <c r="J352" i="58"/>
  <c r="I81" i="58"/>
  <c r="J81" i="58"/>
  <c r="I169" i="58"/>
  <c r="J169" i="58"/>
  <c r="I241" i="58"/>
  <c r="J241" i="58"/>
  <c r="I329" i="58"/>
  <c r="J329" i="58"/>
  <c r="I449" i="58"/>
  <c r="J449" i="58"/>
  <c r="I411" i="58"/>
  <c r="J411" i="58"/>
  <c r="I370" i="58"/>
  <c r="J370" i="58"/>
  <c r="I304" i="58"/>
  <c r="J304" i="58"/>
  <c r="I387" i="58"/>
  <c r="J387" i="58"/>
  <c r="I43" i="58"/>
  <c r="J43" i="58"/>
  <c r="I107" i="58"/>
  <c r="J107" i="58"/>
  <c r="I171" i="58"/>
  <c r="J171" i="58"/>
  <c r="I259" i="58"/>
  <c r="J259" i="58"/>
  <c r="I331" i="58"/>
  <c r="J331" i="58"/>
  <c r="I447" i="58"/>
  <c r="J447" i="58"/>
  <c r="I401" i="58"/>
  <c r="J401" i="58"/>
  <c r="I180" i="58"/>
  <c r="J180" i="58"/>
  <c r="I423" i="58"/>
  <c r="J423" i="58"/>
  <c r="I79" i="58"/>
  <c r="J79" i="58"/>
  <c r="I37" i="58"/>
  <c r="J37" i="58"/>
  <c r="I190" i="58"/>
  <c r="J190" i="58"/>
  <c r="I440" i="58"/>
  <c r="J440" i="58"/>
  <c r="I145" i="58"/>
  <c r="J145" i="58"/>
  <c r="I472" i="58"/>
  <c r="J472" i="58"/>
  <c r="I490" i="58"/>
  <c r="J490" i="58"/>
  <c r="I404" i="58"/>
  <c r="J404" i="58"/>
  <c r="I191" i="58"/>
  <c r="J191" i="58"/>
  <c r="I172" i="58"/>
  <c r="J172" i="58"/>
  <c r="I452" i="58"/>
  <c r="J452" i="58"/>
  <c r="I231" i="58"/>
  <c r="J231" i="58"/>
  <c r="I100" i="58"/>
  <c r="J100" i="58"/>
  <c r="I468" i="58"/>
  <c r="J468" i="58"/>
  <c r="I263" i="58"/>
  <c r="J263" i="58"/>
  <c r="I36" i="58"/>
  <c r="J36" i="58"/>
  <c r="I108" i="58"/>
  <c r="J108" i="58"/>
  <c r="I196" i="58"/>
  <c r="J196" i="58"/>
  <c r="I260" i="58"/>
  <c r="J260" i="58"/>
  <c r="I356" i="58"/>
  <c r="J356" i="58"/>
  <c r="I469" i="58"/>
  <c r="J469" i="58"/>
  <c r="I511" i="58"/>
  <c r="J511" i="58"/>
  <c r="I77" i="58"/>
  <c r="J77" i="58"/>
  <c r="I149" i="58"/>
  <c r="J149" i="58"/>
  <c r="I213" i="58"/>
  <c r="J213" i="58"/>
  <c r="I277" i="58"/>
  <c r="J277" i="58"/>
  <c r="I349" i="58"/>
  <c r="J349" i="58"/>
  <c r="I461" i="58"/>
  <c r="J461" i="58"/>
  <c r="I439" i="58"/>
  <c r="J439" i="58"/>
  <c r="I94" i="58"/>
  <c r="J94" i="58"/>
  <c r="I158" i="58"/>
  <c r="J158" i="58"/>
  <c r="I222" i="58"/>
  <c r="J222" i="58"/>
  <c r="I318" i="58"/>
  <c r="J318" i="58"/>
  <c r="I414" i="58"/>
  <c r="J414" i="58"/>
  <c r="I127" i="58"/>
  <c r="J127" i="58"/>
  <c r="I47" i="58"/>
  <c r="J47" i="58"/>
  <c r="I50" i="58"/>
  <c r="J50" i="58"/>
  <c r="I90" i="58"/>
  <c r="J90" i="58"/>
  <c r="I312" i="58"/>
  <c r="J312" i="58"/>
  <c r="I194" i="58"/>
  <c r="J194" i="58"/>
  <c r="I200" i="58"/>
  <c r="J200" i="58"/>
  <c r="I435" i="58"/>
  <c r="J435" i="58"/>
  <c r="I96" i="58"/>
  <c r="J96" i="58"/>
  <c r="I432" i="58"/>
  <c r="J432" i="58"/>
  <c r="I491" i="58"/>
  <c r="J491" i="58"/>
  <c r="I380" i="58"/>
  <c r="J380" i="58"/>
  <c r="I97" i="58"/>
  <c r="J97" i="58"/>
  <c r="I177" i="58"/>
  <c r="J177" i="58"/>
  <c r="I249" i="58"/>
  <c r="J249" i="58"/>
  <c r="I337" i="58"/>
  <c r="J337" i="58"/>
  <c r="I457" i="58"/>
  <c r="J457" i="58"/>
  <c r="I427" i="58"/>
  <c r="J427" i="58"/>
  <c r="I40" i="58"/>
  <c r="J40" i="58"/>
  <c r="I328" i="58"/>
  <c r="J328" i="58"/>
  <c r="I443" i="58"/>
  <c r="J443" i="58"/>
  <c r="I51" i="58"/>
  <c r="J51" i="58"/>
  <c r="I115" i="58"/>
  <c r="J115" i="58"/>
  <c r="I179" i="58"/>
  <c r="J179" i="58"/>
  <c r="I267" i="58"/>
  <c r="J267" i="58"/>
  <c r="I56" i="58"/>
  <c r="J56" i="58"/>
  <c r="I462" i="58"/>
  <c r="J462" i="58"/>
  <c r="I425" i="58"/>
  <c r="J425" i="58"/>
  <c r="I412" i="58"/>
  <c r="J412" i="58"/>
  <c r="I416" i="58"/>
  <c r="J416" i="58"/>
  <c r="I228" i="58"/>
  <c r="J228" i="58"/>
  <c r="I309" i="58"/>
  <c r="J309" i="58"/>
  <c r="I126" i="58"/>
  <c r="J126" i="58"/>
  <c r="I314" i="58"/>
  <c r="J314" i="58"/>
  <c r="I289" i="58"/>
  <c r="J289" i="58"/>
  <c r="I19" i="58"/>
  <c r="J19" i="58"/>
  <c r="I403" i="58"/>
  <c r="J403" i="58"/>
  <c r="I391" i="58"/>
  <c r="J391" i="58"/>
  <c r="I116" i="58"/>
  <c r="J116" i="58"/>
  <c r="I284" i="58"/>
  <c r="J284" i="58"/>
  <c r="I364" i="58"/>
  <c r="J364" i="58"/>
  <c r="I135" i="58"/>
  <c r="J135" i="58"/>
  <c r="I13" i="58"/>
  <c r="J13" i="58"/>
  <c r="I85" i="58"/>
  <c r="J85" i="58"/>
  <c r="I157" i="58"/>
  <c r="J157" i="58"/>
  <c r="I221" i="58"/>
  <c r="J221" i="58"/>
  <c r="I285" i="58"/>
  <c r="J285" i="58"/>
  <c r="I365" i="58"/>
  <c r="J365" i="58"/>
  <c r="I71" i="58"/>
  <c r="J71" i="58"/>
  <c r="I14" i="58"/>
  <c r="J14" i="58"/>
  <c r="I102" i="58"/>
  <c r="J102" i="58"/>
  <c r="I166" i="58"/>
  <c r="J166" i="58"/>
  <c r="I246" i="58"/>
  <c r="J246" i="58"/>
  <c r="I326" i="58"/>
  <c r="J326" i="58"/>
  <c r="I422" i="58"/>
  <c r="J422" i="58"/>
  <c r="I167" i="58"/>
  <c r="J167" i="58"/>
  <c r="I151" i="58"/>
  <c r="J151" i="58"/>
  <c r="I66" i="58"/>
  <c r="J66" i="58"/>
  <c r="I114" i="58"/>
  <c r="J114" i="58"/>
  <c r="I386" i="58"/>
  <c r="J386" i="58"/>
  <c r="I242" i="58"/>
  <c r="J242" i="58"/>
  <c r="I226" i="58"/>
  <c r="J226" i="58"/>
  <c r="I475" i="58"/>
  <c r="J475" i="58"/>
  <c r="I128" i="58"/>
  <c r="J128" i="58"/>
  <c r="I464" i="58"/>
  <c r="J464" i="58"/>
  <c r="I186" i="58"/>
  <c r="J186" i="58"/>
  <c r="I25" i="58"/>
  <c r="J25" i="58"/>
  <c r="I105" i="58"/>
  <c r="J105" i="58"/>
  <c r="I185" i="58"/>
  <c r="J185" i="58"/>
  <c r="I257" i="58"/>
  <c r="J257" i="58"/>
  <c r="I345" i="58"/>
  <c r="J345" i="58"/>
  <c r="I465" i="58"/>
  <c r="J465" i="58"/>
  <c r="I459" i="58"/>
  <c r="J459" i="58"/>
  <c r="I72" i="58"/>
  <c r="J72" i="58"/>
  <c r="I344" i="58"/>
  <c r="J344" i="58"/>
  <c r="I362" i="58"/>
  <c r="J362" i="58"/>
  <c r="I59" i="58"/>
  <c r="J59" i="58"/>
  <c r="I123" i="58"/>
  <c r="J123" i="58"/>
  <c r="I187" i="58"/>
  <c r="J187" i="58"/>
  <c r="I275" i="58"/>
  <c r="J275" i="58"/>
  <c r="I254" i="58"/>
  <c r="J254" i="58"/>
  <c r="I476" i="58"/>
  <c r="J476" i="58"/>
  <c r="I433" i="58"/>
  <c r="J433" i="58"/>
  <c r="I428" i="58"/>
  <c r="J428" i="58"/>
  <c r="I308" i="58"/>
  <c r="J308" i="58"/>
  <c r="I389" i="58"/>
  <c r="J389" i="58"/>
  <c r="I311" i="58"/>
  <c r="J311" i="58"/>
  <c r="I479" i="58"/>
  <c r="J479" i="58"/>
  <c r="I408" i="58"/>
  <c r="J408" i="58"/>
  <c r="I208" i="58"/>
  <c r="J208" i="58"/>
  <c r="I184" i="58"/>
  <c r="J184" i="58"/>
  <c r="I473" i="58"/>
  <c r="J473" i="58"/>
  <c r="I492" i="58"/>
  <c r="J492" i="58"/>
  <c r="I44" i="58"/>
  <c r="J44" i="58"/>
  <c r="I204" i="58"/>
  <c r="J204" i="58"/>
  <c r="I477" i="58"/>
  <c r="J477" i="58"/>
  <c r="I431" i="58"/>
  <c r="J431" i="58"/>
  <c r="I52" i="58"/>
  <c r="J52" i="58"/>
  <c r="I132" i="58"/>
  <c r="J132" i="58"/>
  <c r="I212" i="58"/>
  <c r="J212" i="58"/>
  <c r="I292" i="58"/>
  <c r="J292" i="58"/>
  <c r="I372" i="58"/>
  <c r="J372" i="58"/>
  <c r="I175" i="58"/>
  <c r="J175" i="58"/>
  <c r="I21" i="58"/>
  <c r="J21" i="58"/>
  <c r="I101" i="58"/>
  <c r="J101" i="58"/>
  <c r="I165" i="58"/>
  <c r="J165" i="58"/>
  <c r="I229" i="58"/>
  <c r="J229" i="58"/>
  <c r="I293" i="58"/>
  <c r="J293" i="58"/>
  <c r="I373" i="58"/>
  <c r="J373" i="58"/>
  <c r="I111" i="58"/>
  <c r="J111" i="58"/>
  <c r="I30" i="58"/>
  <c r="J30" i="58"/>
  <c r="I110" i="58"/>
  <c r="J110" i="58"/>
  <c r="I174" i="58"/>
  <c r="J174" i="58"/>
  <c r="I262" i="58"/>
  <c r="J262" i="58"/>
  <c r="I342" i="58"/>
  <c r="J342" i="58"/>
  <c r="I446" i="58"/>
  <c r="J446" i="58"/>
  <c r="I239" i="58"/>
  <c r="J239" i="58"/>
  <c r="I215" i="58"/>
  <c r="J215" i="58"/>
  <c r="I82" i="58"/>
  <c r="J82" i="58"/>
  <c r="I112" i="58"/>
  <c r="J112" i="58"/>
  <c r="I410" i="58"/>
  <c r="J410" i="58"/>
  <c r="I266" i="58"/>
  <c r="J266" i="58"/>
  <c r="I248" i="58"/>
  <c r="J248" i="58"/>
  <c r="I499" i="58"/>
  <c r="J499" i="58"/>
  <c r="I250" i="58"/>
  <c r="J250" i="58"/>
  <c r="I512" i="58"/>
  <c r="J512" i="58"/>
  <c r="I258" i="58"/>
  <c r="J258" i="58"/>
  <c r="I33" i="58"/>
  <c r="J33" i="58"/>
  <c r="I113" i="58"/>
  <c r="J113" i="58"/>
  <c r="I201" i="58"/>
  <c r="J201" i="58"/>
  <c r="I273" i="58"/>
  <c r="J273" i="58"/>
  <c r="I353" i="58"/>
  <c r="J353" i="58"/>
  <c r="I489" i="58"/>
  <c r="J489" i="58"/>
  <c r="I483" i="58"/>
  <c r="J483" i="58"/>
  <c r="I136" i="58"/>
  <c r="J136" i="58"/>
  <c r="I360" i="58"/>
  <c r="J360" i="58"/>
  <c r="I122" i="58"/>
  <c r="J122" i="58"/>
  <c r="I67" i="58"/>
  <c r="J67" i="58"/>
  <c r="I131" i="58"/>
  <c r="J131" i="58"/>
  <c r="I195" i="58"/>
  <c r="J195" i="58"/>
  <c r="I283" i="58"/>
  <c r="J283" i="58"/>
  <c r="I478" i="58"/>
  <c r="J478" i="58"/>
  <c r="I480" i="58"/>
  <c r="J480" i="58"/>
  <c r="I442" i="58"/>
  <c r="J442" i="58"/>
  <c r="I436" i="58"/>
  <c r="J436" i="58"/>
  <c r="O35" i="37"/>
  <c r="P35" i="37" l="1"/>
  <c r="Q35" i="37" s="1"/>
  <c r="R35" i="37" s="1"/>
  <c r="S35" i="37" s="1"/>
  <c r="T35" i="37" s="1"/>
  <c r="U35" i="37" s="1"/>
  <c r="V35" i="37" s="1"/>
  <c r="W35" i="37" s="1"/>
  <c r="X35" i="37" s="1"/>
  <c r="Y35" i="37" s="1"/>
  <c r="Z35" i="37" s="1"/>
  <c r="AA35" i="37" s="1"/>
  <c r="AB35" i="37" s="1"/>
  <c r="AC35" i="37" s="1"/>
  <c r="AD35" i="37" s="1"/>
  <c r="AE35" i="37" s="1"/>
  <c r="AF35" i="37" s="1"/>
  <c r="AG35" i="37" s="1"/>
  <c r="AH35" i="37" s="1"/>
  <c r="AI35" i="37" s="1"/>
  <c r="AJ35" i="37" s="1"/>
  <c r="AK35" i="37" s="1"/>
  <c r="AL35" i="37" s="1"/>
  <c r="AM35" i="37" s="1"/>
  <c r="AN35" i="37" s="1"/>
  <c r="AO35" i="37" s="1"/>
  <c r="AP35" i="37" s="1"/>
  <c r="AQ35" i="37" s="1"/>
  <c r="AR35" i="37" s="1"/>
  <c r="AS35" i="37" s="1"/>
  <c r="AT35" i="37" s="1"/>
  <c r="AU35" i="37" s="1"/>
  <c r="AV35" i="37" s="1"/>
  <c r="AW35" i="37" s="1"/>
  <c r="AX35" i="37" s="1"/>
  <c r="AY35" i="37" s="1"/>
  <c r="AZ35" i="37" s="1"/>
  <c r="BA35" i="37" s="1"/>
  <c r="BB35" i="37" s="1"/>
  <c r="BC35" i="37" s="1"/>
  <c r="BD35" i="37" s="1"/>
  <c r="BE35" i="37" s="1"/>
  <c r="BF35" i="37" s="1"/>
  <c r="BG35" i="37" s="1"/>
  <c r="BH35" i="37" s="1"/>
  <c r="BI35" i="37" s="1"/>
  <c r="BJ35" i="37" s="1"/>
  <c r="BK35" i="37" s="1"/>
  <c r="BL35" i="37" s="1"/>
  <c r="BM35" i="37" s="1"/>
  <c r="BN35" i="37" s="1"/>
  <c r="BO35" i="37" s="1"/>
  <c r="BP35" i="37" s="1"/>
  <c r="BQ35" i="37" s="1"/>
  <c r="BR35" i="37" s="1"/>
  <c r="BS35" i="37" s="1"/>
  <c r="BT35" i="37" s="1"/>
  <c r="BU35" i="37" s="1"/>
  <c r="BV35" i="37" s="1"/>
  <c r="BW35" i="37" s="1"/>
  <c r="BX35" i="37" s="1"/>
  <c r="BY35" i="37" s="1"/>
  <c r="BZ35" i="37" s="1"/>
  <c r="CA35" i="37" s="1"/>
  <c r="CB35" i="37" s="1"/>
  <c r="CC35" i="37" s="1"/>
  <c r="CD35" i="37" s="1"/>
  <c r="CE35" i="37" s="1"/>
  <c r="CF35" i="37" s="1"/>
  <c r="CG35" i="37" s="1"/>
  <c r="CH35" i="37" s="1"/>
  <c r="CI35" i="37" s="1"/>
  <c r="CJ35" i="37" s="1"/>
  <c r="CK35" i="37" s="1"/>
  <c r="CL35" i="37" s="1"/>
  <c r="CM35" i="37" s="1"/>
  <c r="CN35" i="37" s="1"/>
  <c r="CO35" i="37" s="1"/>
  <c r="CP35" i="37" s="1"/>
  <c r="CQ35" i="37" s="1"/>
  <c r="CR35" i="37" s="1"/>
  <c r="CS35" i="37" s="1"/>
  <c r="CT35" i="37" s="1"/>
  <c r="CU35" i="37" s="1"/>
  <c r="CV35" i="37" s="1"/>
  <c r="CW35" i="37" s="1"/>
  <c r="CX35" i="37" s="1"/>
  <c r="CY35" i="37" s="1"/>
  <c r="CZ35" i="37" s="1"/>
  <c r="DA35" i="37" s="1"/>
  <c r="DB35" i="37" s="1"/>
  <c r="DC35" i="37" s="1"/>
  <c r="DD35" i="37" s="1"/>
  <c r="DE35" i="37" s="1"/>
  <c r="DF35" i="37" s="1"/>
  <c r="DG35" i="37" s="1"/>
  <c r="DH35" i="37" s="1"/>
  <c r="DI35" i="37" s="1"/>
  <c r="DJ35" i="37" s="1"/>
  <c r="DK35" i="37" s="1"/>
  <c r="DL35" i="37" s="1"/>
  <c r="DM35" i="37" s="1"/>
  <c r="DN35" i="37" s="1"/>
  <c r="DO35" i="37" s="1"/>
  <c r="DP35" i="37" s="1"/>
  <c r="DQ35" i="37" s="1"/>
  <c r="DR35" i="37" s="1"/>
  <c r="DS35" i="37" s="1"/>
  <c r="DT35" i="37" s="1"/>
  <c r="DU35" i="37" s="1"/>
  <c r="DV35" i="37" s="1"/>
  <c r="DW35" i="37" s="1"/>
  <c r="DX35" i="37" s="1"/>
  <c r="DY35" i="37" s="1"/>
  <c r="DZ35" i="37" s="1"/>
  <c r="EA35" i="37" s="1"/>
  <c r="EB35" i="37" s="1"/>
  <c r="EC35" i="37" s="1"/>
  <c r="ED35" i="37" s="1"/>
  <c r="EE35" i="37" s="1"/>
  <c r="EF35" i="37" s="1"/>
  <c r="EG35" i="37" s="1"/>
  <c r="EH35" i="37" s="1"/>
  <c r="EI35" i="37" s="1"/>
  <c r="EJ35" i="37" s="1"/>
  <c r="EK35" i="37" s="1"/>
  <c r="EL35" i="37" s="1"/>
  <c r="EM35" i="37" s="1"/>
  <c r="EN35" i="37" s="1"/>
  <c r="EO35" i="37" s="1"/>
  <c r="EP35" i="37" s="1"/>
  <c r="EQ35" i="37" s="1"/>
  <c r="ER35" i="37" s="1"/>
  <c r="ES35" i="37" s="1"/>
  <c r="ET35" i="37" s="1"/>
  <c r="EU35" i="37" s="1"/>
  <c r="EV35" i="37" s="1"/>
  <c r="EW35" i="37" s="1"/>
  <c r="EX35" i="37" s="1"/>
  <c r="EY35" i="37" s="1"/>
  <c r="EZ35" i="37" s="1"/>
  <c r="FA35" i="37" s="1"/>
  <c r="FB35" i="37" s="1"/>
  <c r="FC35" i="37" s="1"/>
  <c r="FD35" i="37" s="1"/>
  <c r="FE35" i="37" s="1"/>
  <c r="FF35" i="37" s="1"/>
  <c r="FG35" i="37" s="1"/>
  <c r="FH35" i="37" s="1"/>
  <c r="FI35" i="37" s="1"/>
  <c r="FJ35" i="37" s="1"/>
  <c r="FK35" i="37" s="1"/>
  <c r="FL35" i="37" s="1"/>
  <c r="FM35" i="37" s="1"/>
  <c r="FN35" i="37" s="1"/>
  <c r="FO35" i="37" s="1"/>
  <c r="FP35" i="37" s="1"/>
  <c r="FQ35" i="37" s="1"/>
  <c r="FR35" i="37" s="1"/>
  <c r="FS35" i="37" s="1"/>
  <c r="FT35" i="37" s="1"/>
  <c r="FU35" i="37" s="1"/>
  <c r="FV35" i="37" s="1"/>
  <c r="FW35" i="37" s="1"/>
  <c r="FX35" i="37" s="1"/>
  <c r="FY35" i="37" s="1"/>
  <c r="FZ35" i="37" s="1"/>
  <c r="GA35" i="37" s="1"/>
  <c r="GB35" i="37" s="1"/>
  <c r="GC35" i="37" s="1"/>
  <c r="GD35" i="37" s="1"/>
  <c r="GE35" i="37" s="1"/>
  <c r="GF35" i="37" s="1"/>
  <c r="GG35" i="37" s="1"/>
  <c r="GH35" i="37" s="1"/>
  <c r="GI35" i="37" s="1"/>
  <c r="GJ35" i="37" s="1"/>
  <c r="GK35" i="37" s="1"/>
  <c r="GL35" i="37" s="1"/>
  <c r="GM35" i="37" s="1"/>
  <c r="GN35" i="37" s="1"/>
  <c r="GO35" i="37" s="1"/>
  <c r="GP35" i="37" s="1"/>
  <c r="GQ35" i="37" s="1"/>
  <c r="GR35" i="37" s="1"/>
  <c r="GS35" i="37" s="1"/>
  <c r="GT35" i="37" s="1"/>
  <c r="GU35" i="37" s="1"/>
  <c r="GV35" i="37" s="1"/>
  <c r="GW35" i="37" s="1"/>
  <c r="GX35" i="37" s="1"/>
  <c r="GY35" i="37" s="1"/>
  <c r="GZ35" i="37" s="1"/>
  <c r="HA35" i="37" s="1"/>
  <c r="HB35" i="37" s="1"/>
  <c r="HC35" i="37" s="1"/>
  <c r="HD35" i="37" s="1"/>
  <c r="HE35" i="37" s="1"/>
  <c r="HF35" i="37" s="1"/>
  <c r="L47" i="37" l="1"/>
  <c r="L196" i="37" s="1"/>
  <c r="L77" i="37"/>
  <c r="L202" i="37" s="1"/>
  <c r="L76" i="37"/>
  <c r="L201" i="37" s="1"/>
  <c r="L78" i="37"/>
  <c r="L203" i="37" s="1"/>
  <c r="L75" i="37"/>
  <c r="L46" i="37"/>
  <c r="L195" i="37" s="1"/>
  <c r="L50" i="37"/>
  <c r="L199" i="37" s="1"/>
  <c r="L48" i="37"/>
  <c r="L197" i="37" s="1"/>
  <c r="L49" i="37"/>
  <c r="L198" i="37" s="1"/>
  <c r="L44" i="37"/>
  <c r="L193" i="37" s="1"/>
  <c r="L45" i="37"/>
  <c r="L194" i="37" s="1"/>
  <c r="L200" i="37" l="1"/>
  <c r="L80" i="37"/>
  <c r="L83" i="37" s="1"/>
  <c r="L79" i="37"/>
  <c r="L82" i="37" s="1"/>
  <c r="L121" i="37"/>
  <c r="L117" i="37"/>
  <c r="L120" i="37"/>
  <c r="L119" i="37"/>
  <c r="L153" i="37"/>
  <c r="L151" i="37"/>
  <c r="L115" i="37"/>
  <c r="L152" i="37"/>
  <c r="L116" i="37"/>
  <c r="L118" i="37"/>
  <c r="D18" i="61"/>
  <c r="D21" i="61" s="1"/>
  <c r="T41" i="37"/>
  <c r="T39" i="37"/>
  <c r="T40" i="37"/>
  <c r="T43" i="37"/>
  <c r="T42" i="37"/>
  <c r="E37" i="37"/>
  <c r="L6" i="61" l="1"/>
  <c r="L18" i="61"/>
  <c r="L21" i="61" s="1"/>
  <c r="E108" i="37"/>
  <c r="E186" i="37"/>
  <c r="E204" i="37" s="1"/>
  <c r="D6" i="61"/>
  <c r="F37" i="37"/>
  <c r="O37" i="37"/>
  <c r="P37" i="37" s="1"/>
  <c r="Q37" i="37" s="1"/>
  <c r="R37" i="37" s="1"/>
  <c r="S37" i="37" s="1"/>
  <c r="K155" i="36"/>
  <c r="U41" i="37"/>
  <c r="U39" i="37"/>
  <c r="U40" i="37"/>
  <c r="U43" i="37"/>
  <c r="U42" i="37"/>
  <c r="F108" i="37" l="1"/>
  <c r="F186" i="37"/>
  <c r="T37" i="37"/>
  <c r="G37" i="37"/>
  <c r="V41" i="37"/>
  <c r="V39" i="37"/>
  <c r="V40" i="37"/>
  <c r="V43" i="37"/>
  <c r="V42" i="37"/>
  <c r="O36" i="37"/>
  <c r="E51" i="37"/>
  <c r="G108" i="37" l="1"/>
  <c r="G186" i="37"/>
  <c r="U37" i="37"/>
  <c r="H37" i="37"/>
  <c r="W43" i="37"/>
  <c r="W41" i="37"/>
  <c r="W40" i="37"/>
  <c r="W39" i="37"/>
  <c r="W42" i="37"/>
  <c r="P36" i="37"/>
  <c r="F51" i="37"/>
  <c r="H108" i="37" l="1"/>
  <c r="H186" i="37"/>
  <c r="I37" i="37"/>
  <c r="I186" i="37" s="1"/>
  <c r="V37" i="37"/>
  <c r="X42" i="37"/>
  <c r="Y42" i="37" s="1"/>
  <c r="X43" i="37"/>
  <c r="Y43" i="37" s="1"/>
  <c r="X41" i="37"/>
  <c r="Y41" i="37" s="1"/>
  <c r="X40" i="37"/>
  <c r="X39" i="37"/>
  <c r="Q36" i="37"/>
  <c r="G51" i="37"/>
  <c r="I108" i="37" l="1"/>
  <c r="I51" i="37"/>
  <c r="W37" i="37"/>
  <c r="J37" i="37"/>
  <c r="Y40" i="37"/>
  <c r="Y39" i="37"/>
  <c r="R36" i="37"/>
  <c r="H51" i="37"/>
  <c r="Z42" i="37"/>
  <c r="Z43" i="37"/>
  <c r="Z41" i="37"/>
  <c r="J108" i="37" l="1"/>
  <c r="J186" i="37"/>
  <c r="H204" i="37" s="1"/>
  <c r="X37" i="37"/>
  <c r="Y37" i="37" s="1"/>
  <c r="Z37" i="37" s="1"/>
  <c r="AA37" i="37" s="1"/>
  <c r="AB37" i="37" s="1"/>
  <c r="AC37" i="37" s="1"/>
  <c r="AD37" i="37" s="1"/>
  <c r="AE37" i="37" s="1"/>
  <c r="AF37" i="37" s="1"/>
  <c r="AG37" i="37" s="1"/>
  <c r="AH37" i="37" s="1"/>
  <c r="AI37" i="37" s="1"/>
  <c r="AJ37" i="37" s="1"/>
  <c r="AK37" i="37" s="1"/>
  <c r="AL37" i="37" s="1"/>
  <c r="AM37" i="37" s="1"/>
  <c r="AN37" i="37" s="1"/>
  <c r="AO37" i="37" s="1"/>
  <c r="AP37" i="37" s="1"/>
  <c r="AQ37" i="37" s="1"/>
  <c r="AR37" i="37" s="1"/>
  <c r="AS37" i="37" s="1"/>
  <c r="AT37" i="37" s="1"/>
  <c r="AU37" i="37" s="1"/>
  <c r="AV37" i="37" s="1"/>
  <c r="AW37" i="37" s="1"/>
  <c r="AX37" i="37" s="1"/>
  <c r="AY37" i="37" s="1"/>
  <c r="AZ37" i="37" s="1"/>
  <c r="BA37" i="37" s="1"/>
  <c r="BB37" i="37" s="1"/>
  <c r="BC37" i="37" s="1"/>
  <c r="BD37" i="37" s="1"/>
  <c r="BE37" i="37" s="1"/>
  <c r="BF37" i="37" s="1"/>
  <c r="BG37" i="37" s="1"/>
  <c r="BH37" i="37" s="1"/>
  <c r="BI37" i="37" s="1"/>
  <c r="BJ37" i="37" s="1"/>
  <c r="BK37" i="37" s="1"/>
  <c r="BL37" i="37" s="1"/>
  <c r="BM37" i="37" s="1"/>
  <c r="BN37" i="37" s="1"/>
  <c r="BO37" i="37" s="1"/>
  <c r="BP37" i="37" s="1"/>
  <c r="BQ37" i="37" s="1"/>
  <c r="BR37" i="37" s="1"/>
  <c r="BS37" i="37" s="1"/>
  <c r="BT37" i="37" s="1"/>
  <c r="BU37" i="37" s="1"/>
  <c r="BV37" i="37" s="1"/>
  <c r="BW37" i="37" s="1"/>
  <c r="BX37" i="37" s="1"/>
  <c r="BY37" i="37" s="1"/>
  <c r="BZ37" i="37" s="1"/>
  <c r="CA37" i="37" s="1"/>
  <c r="CB37" i="37" s="1"/>
  <c r="CC37" i="37" s="1"/>
  <c r="CD37" i="37" s="1"/>
  <c r="CE37" i="37" s="1"/>
  <c r="CF37" i="37" s="1"/>
  <c r="CG37" i="37" s="1"/>
  <c r="CH37" i="37" s="1"/>
  <c r="CI37" i="37" s="1"/>
  <c r="CJ37" i="37" s="1"/>
  <c r="CK37" i="37" s="1"/>
  <c r="CL37" i="37" s="1"/>
  <c r="CM37" i="37" s="1"/>
  <c r="CN37" i="37" s="1"/>
  <c r="CO37" i="37" s="1"/>
  <c r="CP37" i="37" s="1"/>
  <c r="CQ37" i="37" s="1"/>
  <c r="CR37" i="37" s="1"/>
  <c r="CS37" i="37" s="1"/>
  <c r="CT37" i="37" s="1"/>
  <c r="CU37" i="37" s="1"/>
  <c r="CV37" i="37" s="1"/>
  <c r="CW37" i="37" s="1"/>
  <c r="CX37" i="37" s="1"/>
  <c r="CY37" i="37" s="1"/>
  <c r="CZ37" i="37" s="1"/>
  <c r="DA37" i="37" s="1"/>
  <c r="DB37" i="37" s="1"/>
  <c r="DC37" i="37" s="1"/>
  <c r="DD37" i="37" s="1"/>
  <c r="DE37" i="37" s="1"/>
  <c r="DF37" i="37" s="1"/>
  <c r="DG37" i="37" s="1"/>
  <c r="DH37" i="37" s="1"/>
  <c r="DI37" i="37" s="1"/>
  <c r="DJ37" i="37" s="1"/>
  <c r="DK37" i="37" s="1"/>
  <c r="DL37" i="37" s="1"/>
  <c r="DM37" i="37" s="1"/>
  <c r="DN37" i="37" s="1"/>
  <c r="DO37" i="37" s="1"/>
  <c r="DP37" i="37" s="1"/>
  <c r="DQ37" i="37" s="1"/>
  <c r="DR37" i="37" s="1"/>
  <c r="DS37" i="37" s="1"/>
  <c r="DT37" i="37" s="1"/>
  <c r="DU37" i="37" s="1"/>
  <c r="DV37" i="37" s="1"/>
  <c r="DW37" i="37" s="1"/>
  <c r="DX37" i="37" s="1"/>
  <c r="DY37" i="37" s="1"/>
  <c r="DZ37" i="37" s="1"/>
  <c r="EA37" i="37" s="1"/>
  <c r="EB37" i="37" s="1"/>
  <c r="EC37" i="37" s="1"/>
  <c r="ED37" i="37" s="1"/>
  <c r="EE37" i="37" s="1"/>
  <c r="EF37" i="37" s="1"/>
  <c r="EG37" i="37" s="1"/>
  <c r="EH37" i="37" s="1"/>
  <c r="EI37" i="37" s="1"/>
  <c r="EJ37" i="37" s="1"/>
  <c r="EK37" i="37" s="1"/>
  <c r="EL37" i="37" s="1"/>
  <c r="EM37" i="37" s="1"/>
  <c r="EN37" i="37" s="1"/>
  <c r="EO37" i="37" s="1"/>
  <c r="EP37" i="37" s="1"/>
  <c r="EQ37" i="37" s="1"/>
  <c r="ER37" i="37" s="1"/>
  <c r="ES37" i="37" s="1"/>
  <c r="ET37" i="37" s="1"/>
  <c r="EU37" i="37" s="1"/>
  <c r="EV37" i="37" s="1"/>
  <c r="EW37" i="37" s="1"/>
  <c r="EX37" i="37" s="1"/>
  <c r="EY37" i="37" s="1"/>
  <c r="EZ37" i="37" s="1"/>
  <c r="FA37" i="37" s="1"/>
  <c r="FB37" i="37" s="1"/>
  <c r="FC37" i="37" s="1"/>
  <c r="FD37" i="37" s="1"/>
  <c r="FE37" i="37" s="1"/>
  <c r="FF37" i="37" s="1"/>
  <c r="FG37" i="37" s="1"/>
  <c r="FH37" i="37" s="1"/>
  <c r="FI37" i="37" s="1"/>
  <c r="FJ37" i="37" s="1"/>
  <c r="FK37" i="37" s="1"/>
  <c r="FL37" i="37" s="1"/>
  <c r="FM37" i="37" s="1"/>
  <c r="FN37" i="37" s="1"/>
  <c r="FO37" i="37" s="1"/>
  <c r="FP37" i="37" s="1"/>
  <c r="FQ37" i="37" s="1"/>
  <c r="FR37" i="37" s="1"/>
  <c r="FS37" i="37" s="1"/>
  <c r="FT37" i="37" s="1"/>
  <c r="FU37" i="37" s="1"/>
  <c r="FV37" i="37" s="1"/>
  <c r="FW37" i="37" s="1"/>
  <c r="FX37" i="37" s="1"/>
  <c r="FY37" i="37" s="1"/>
  <c r="FZ37" i="37" s="1"/>
  <c r="GA37" i="37" s="1"/>
  <c r="GB37" i="37" s="1"/>
  <c r="GC37" i="37" s="1"/>
  <c r="GD37" i="37" s="1"/>
  <c r="GE37" i="37" s="1"/>
  <c r="GF37" i="37" s="1"/>
  <c r="GG37" i="37" s="1"/>
  <c r="GH37" i="37" s="1"/>
  <c r="GI37" i="37" s="1"/>
  <c r="GJ37" i="37" s="1"/>
  <c r="GK37" i="37" s="1"/>
  <c r="GL37" i="37" s="1"/>
  <c r="GM37" i="37" s="1"/>
  <c r="GN37" i="37" s="1"/>
  <c r="GO37" i="37" s="1"/>
  <c r="GP37" i="37" s="1"/>
  <c r="GQ37" i="37" s="1"/>
  <c r="GR37" i="37" s="1"/>
  <c r="GS37" i="37" s="1"/>
  <c r="GT37" i="37" s="1"/>
  <c r="GU37" i="37" s="1"/>
  <c r="GV37" i="37" s="1"/>
  <c r="GW37" i="37" s="1"/>
  <c r="GX37" i="37" s="1"/>
  <c r="GY37" i="37" s="1"/>
  <c r="GZ37" i="37" s="1"/>
  <c r="HA37" i="37" s="1"/>
  <c r="HB37" i="37" s="1"/>
  <c r="HC37" i="37" s="1"/>
  <c r="HD37" i="37" s="1"/>
  <c r="HE37" i="37" s="1"/>
  <c r="HF37" i="37" s="1"/>
  <c r="Z39" i="37"/>
  <c r="Z40" i="37"/>
  <c r="S36" i="37"/>
  <c r="AA41" i="37"/>
  <c r="AA43" i="37"/>
  <c r="AA42" i="37"/>
  <c r="AA39" i="37" l="1"/>
  <c r="AA40" i="37"/>
  <c r="T36" i="37"/>
  <c r="J51" i="37"/>
  <c r="AB43" i="37"/>
  <c r="AB42" i="37"/>
  <c r="AB41" i="37"/>
  <c r="AB39" i="37" l="1"/>
  <c r="AB40" i="37"/>
  <c r="U36" i="37"/>
  <c r="AC41" i="37"/>
  <c r="AC42" i="37"/>
  <c r="AC43" i="37"/>
  <c r="AC39" i="37" l="1"/>
  <c r="AC40" i="37"/>
  <c r="V36" i="37"/>
  <c r="AD43" i="37"/>
  <c r="AD42" i="37"/>
  <c r="AD41" i="37"/>
  <c r="AD39" i="37" l="1"/>
  <c r="AD40" i="37"/>
  <c r="W36" i="37"/>
  <c r="AE41" i="37"/>
  <c r="AE42" i="37"/>
  <c r="AE43" i="37"/>
  <c r="AE39" i="37" l="1"/>
  <c r="AE40" i="37"/>
  <c r="X36" i="37"/>
  <c r="J115" i="57"/>
  <c r="I115" i="57"/>
  <c r="I128" i="57"/>
  <c r="J128" i="57"/>
  <c r="J155" i="57"/>
  <c r="I155" i="57"/>
  <c r="J117" i="57"/>
  <c r="I117" i="57"/>
  <c r="J142" i="57"/>
  <c r="I142" i="57"/>
  <c r="J116" i="57"/>
  <c r="I116" i="57"/>
  <c r="I103" i="57"/>
  <c r="J103" i="57"/>
  <c r="J104" i="57"/>
  <c r="I104" i="57"/>
  <c r="J118" i="57"/>
  <c r="I118" i="57"/>
  <c r="I143" i="57"/>
  <c r="J143" i="57"/>
  <c r="J178" i="57"/>
  <c r="I178" i="57"/>
  <c r="J140" i="57"/>
  <c r="I140" i="57"/>
  <c r="J17" i="57"/>
  <c r="I17" i="57"/>
  <c r="J36" i="57"/>
  <c r="I36" i="57"/>
  <c r="J105" i="57"/>
  <c r="I105" i="57"/>
  <c r="J119" i="57"/>
  <c r="I119" i="57"/>
  <c r="I144" i="57"/>
  <c r="J144" i="57"/>
  <c r="J180" i="57"/>
  <c r="I180" i="57"/>
  <c r="J81" i="57"/>
  <c r="I81" i="57"/>
  <c r="J83" i="57"/>
  <c r="I83" i="57"/>
  <c r="J90" i="57"/>
  <c r="I90" i="57"/>
  <c r="J91" i="57"/>
  <c r="I91" i="57"/>
  <c r="J112" i="57"/>
  <c r="I112" i="57"/>
  <c r="J125" i="57"/>
  <c r="I125" i="57"/>
  <c r="I16" i="57"/>
  <c r="J16" i="57"/>
  <c r="J82" i="57"/>
  <c r="I82" i="57"/>
  <c r="J93" i="57"/>
  <c r="I93" i="57"/>
  <c r="J113" i="57"/>
  <c r="I113" i="57"/>
  <c r="J126" i="57"/>
  <c r="I126" i="57"/>
  <c r="J102" i="57"/>
  <c r="I102" i="57"/>
  <c r="J13" i="57"/>
  <c r="I13" i="57"/>
  <c r="J47" i="57"/>
  <c r="I47" i="57"/>
  <c r="J98" i="57"/>
  <c r="I98" i="57"/>
  <c r="J114" i="57"/>
  <c r="I114" i="57"/>
  <c r="J127" i="57"/>
  <c r="I127" i="57"/>
  <c r="AF42" i="37"/>
  <c r="AF41" i="37"/>
  <c r="AF43" i="37"/>
  <c r="AF39" i="37" l="1"/>
  <c r="AF40" i="37"/>
  <c r="Y36" i="37"/>
  <c r="J97" i="57"/>
  <c r="I97" i="57"/>
  <c r="J80" i="57"/>
  <c r="I80" i="57"/>
  <c r="J71" i="57"/>
  <c r="I71" i="57"/>
  <c r="J14" i="57"/>
  <c r="I14" i="57"/>
  <c r="J147" i="57"/>
  <c r="I147" i="57"/>
  <c r="J217" i="57"/>
  <c r="I217" i="57"/>
  <c r="J176" i="57"/>
  <c r="I176" i="57"/>
  <c r="J51" i="57"/>
  <c r="I51" i="57"/>
  <c r="AG41" i="37"/>
  <c r="AG43" i="37"/>
  <c r="AG42" i="37"/>
  <c r="AG39" i="37" l="1"/>
  <c r="AG40" i="37"/>
  <c r="Z36" i="37"/>
  <c r="AH42" i="37"/>
  <c r="AH41" i="37"/>
  <c r="AH43" i="37"/>
  <c r="AH39" i="37" l="1"/>
  <c r="AH40" i="37"/>
  <c r="AI40" i="37" s="1"/>
  <c r="AA36" i="37"/>
  <c r="AI41" i="37"/>
  <c r="AI43" i="37"/>
  <c r="AI42" i="37"/>
  <c r="AI39" i="37" l="1"/>
  <c r="AJ39" i="37" s="1"/>
  <c r="AB36" i="37"/>
  <c r="AJ43" i="37"/>
  <c r="AJ40" i="37"/>
  <c r="AJ42" i="37"/>
  <c r="AJ41" i="37"/>
  <c r="AC36" i="37" l="1"/>
  <c r="AK39" i="37"/>
  <c r="AK40" i="37"/>
  <c r="AK41" i="37"/>
  <c r="AK42" i="37"/>
  <c r="AK43" i="37"/>
  <c r="J99" i="57" l="1"/>
  <c r="AD36" i="37"/>
  <c r="AL42" i="37"/>
  <c r="AL43" i="37"/>
  <c r="AL41" i="37"/>
  <c r="AL40" i="37"/>
  <c r="AL39" i="37"/>
  <c r="I154" i="57" l="1"/>
  <c r="J154" i="57"/>
  <c r="I150" i="57"/>
  <c r="J150" i="57"/>
  <c r="J225" i="57"/>
  <c r="I225" i="57"/>
  <c r="J146" i="57"/>
  <c r="I146" i="57"/>
  <c r="I99" i="57"/>
  <c r="J18" i="57"/>
  <c r="I18" i="57"/>
  <c r="I145" i="57"/>
  <c r="J145" i="57"/>
  <c r="J45" i="57"/>
  <c r="I45" i="57"/>
  <c r="I167" i="57"/>
  <c r="J167" i="57"/>
  <c r="J34" i="57"/>
  <c r="I34" i="57"/>
  <c r="I60" i="57"/>
  <c r="J60" i="57"/>
  <c r="J42" i="57"/>
  <c r="I42" i="57"/>
  <c r="I15" i="57"/>
  <c r="J15" i="57"/>
  <c r="AE36" i="37"/>
  <c r="K122" i="37"/>
  <c r="J100" i="57"/>
  <c r="I100" i="57"/>
  <c r="J182" i="57"/>
  <c r="I182" i="57"/>
  <c r="J189" i="57"/>
  <c r="I189" i="57"/>
  <c r="I232" i="57"/>
  <c r="J232" i="57"/>
  <c r="J228" i="57"/>
  <c r="I228" i="57"/>
  <c r="J220" i="57"/>
  <c r="I220" i="57"/>
  <c r="J68" i="57"/>
  <c r="I68" i="57"/>
  <c r="J213" i="57"/>
  <c r="I213" i="57"/>
  <c r="J169" i="57"/>
  <c r="I169" i="57"/>
  <c r="J202" i="57"/>
  <c r="I202" i="57"/>
  <c r="J157" i="57"/>
  <c r="I157" i="57"/>
  <c r="I63" i="57"/>
  <c r="J63" i="57"/>
  <c r="J214" i="57"/>
  <c r="I214" i="57"/>
  <c r="J222" i="57"/>
  <c r="I222" i="57"/>
  <c r="J172" i="57"/>
  <c r="I172" i="57"/>
  <c r="J224" i="57"/>
  <c r="I224" i="57"/>
  <c r="J56" i="57"/>
  <c r="I56" i="57"/>
  <c r="I199" i="57"/>
  <c r="J199" i="57"/>
  <c r="J37" i="57"/>
  <c r="I37" i="57"/>
  <c r="J27" i="57"/>
  <c r="I27" i="57"/>
  <c r="J177" i="57"/>
  <c r="I177" i="57"/>
  <c r="J165" i="57"/>
  <c r="I165" i="57"/>
  <c r="J139" i="57"/>
  <c r="I139" i="57"/>
  <c r="J25" i="57"/>
  <c r="I25" i="57"/>
  <c r="J109" i="57"/>
  <c r="I109" i="57"/>
  <c r="I192" i="57"/>
  <c r="J192" i="57"/>
  <c r="J226" i="57"/>
  <c r="I226" i="57"/>
  <c r="J120" i="57"/>
  <c r="I120" i="57"/>
  <c r="J38" i="57"/>
  <c r="I38" i="57"/>
  <c r="J208" i="57"/>
  <c r="I208" i="57"/>
  <c r="J50" i="57"/>
  <c r="I50" i="57"/>
  <c r="J133" i="57"/>
  <c r="I133" i="57"/>
  <c r="J30" i="57"/>
  <c r="I30" i="57"/>
  <c r="J57" i="57"/>
  <c r="I57" i="57"/>
  <c r="J190" i="57"/>
  <c r="I190" i="57"/>
  <c r="J196" i="57"/>
  <c r="I196" i="57"/>
  <c r="J124" i="57"/>
  <c r="I124" i="57"/>
  <c r="J210" i="57"/>
  <c r="I210" i="57"/>
  <c r="J58" i="57"/>
  <c r="I58" i="57"/>
  <c r="J131" i="57"/>
  <c r="I131" i="57"/>
  <c r="J49" i="57"/>
  <c r="I49" i="57"/>
  <c r="J19" i="57"/>
  <c r="I19" i="57"/>
  <c r="J209" i="57"/>
  <c r="I209" i="57"/>
  <c r="I79" i="57"/>
  <c r="J79" i="57"/>
  <c r="J61" i="57"/>
  <c r="I61" i="57"/>
  <c r="J194" i="57"/>
  <c r="I194" i="57"/>
  <c r="J141" i="57"/>
  <c r="I141" i="57"/>
  <c r="J95" i="57"/>
  <c r="I95" i="57"/>
  <c r="J191" i="57"/>
  <c r="I191" i="57"/>
  <c r="J107" i="57"/>
  <c r="I107" i="57"/>
  <c r="J40" i="57"/>
  <c r="I40" i="57"/>
  <c r="J20" i="57"/>
  <c r="I20" i="57"/>
  <c r="J152" i="57"/>
  <c r="I152" i="57"/>
  <c r="J164" i="57"/>
  <c r="I164" i="57"/>
  <c r="J204" i="57"/>
  <c r="I204" i="57"/>
  <c r="J160" i="57"/>
  <c r="I160" i="57"/>
  <c r="J227" i="57"/>
  <c r="I227" i="57"/>
  <c r="J230" i="57"/>
  <c r="I230" i="57"/>
  <c r="J28" i="57"/>
  <c r="I28" i="57"/>
  <c r="J156" i="57"/>
  <c r="I156" i="57"/>
  <c r="J94" i="57"/>
  <c r="I94" i="57"/>
  <c r="J161" i="57"/>
  <c r="I161" i="57"/>
  <c r="J23" i="57"/>
  <c r="I23" i="57"/>
  <c r="J158" i="57"/>
  <c r="I158" i="57"/>
  <c r="J188" i="57"/>
  <c r="I188" i="57"/>
  <c r="J187" i="57"/>
  <c r="I187" i="57"/>
  <c r="J35" i="57"/>
  <c r="I35" i="57"/>
  <c r="I184" i="57"/>
  <c r="J184" i="57"/>
  <c r="J85" i="57"/>
  <c r="I85" i="57"/>
  <c r="J134" i="57"/>
  <c r="I134" i="57"/>
  <c r="J174" i="57"/>
  <c r="I174" i="57"/>
  <c r="I55" i="57"/>
  <c r="J55" i="57"/>
  <c r="J215" i="57"/>
  <c r="I215" i="57"/>
  <c r="J78" i="57"/>
  <c r="I78" i="57"/>
  <c r="J198" i="57"/>
  <c r="I198" i="57"/>
  <c r="J54" i="57"/>
  <c r="I54" i="57"/>
  <c r="J32" i="57"/>
  <c r="I32" i="57"/>
  <c r="J173" i="57"/>
  <c r="I173" i="57"/>
  <c r="J206" i="57"/>
  <c r="I206" i="57"/>
  <c r="J203" i="57"/>
  <c r="I203" i="57"/>
  <c r="J64" i="57"/>
  <c r="I64" i="57"/>
  <c r="J148" i="57"/>
  <c r="I148" i="57"/>
  <c r="J44" i="57"/>
  <c r="I44" i="57"/>
  <c r="J233" i="57"/>
  <c r="I233" i="57"/>
  <c r="J185" i="57"/>
  <c r="I185" i="57"/>
  <c r="J121" i="57"/>
  <c r="I121" i="57"/>
  <c r="J195" i="57"/>
  <c r="I195" i="57"/>
  <c r="J136" i="57"/>
  <c r="I136" i="57"/>
  <c r="J76" i="57"/>
  <c r="I76" i="57"/>
  <c r="J181" i="57"/>
  <c r="I181" i="57"/>
  <c r="I88" i="57"/>
  <c r="J88" i="57"/>
  <c r="I216" i="57"/>
  <c r="J216" i="57"/>
  <c r="J110" i="57"/>
  <c r="I110" i="57"/>
  <c r="J179" i="57"/>
  <c r="I179" i="57"/>
  <c r="J135" i="57"/>
  <c r="I135" i="57"/>
  <c r="J24" i="57"/>
  <c r="I24" i="57"/>
  <c r="J130" i="57"/>
  <c r="I130" i="57"/>
  <c r="J101" i="57"/>
  <c r="I101" i="57"/>
  <c r="J122" i="57"/>
  <c r="I122" i="57"/>
  <c r="J193" i="57"/>
  <c r="I193" i="57"/>
  <c r="J162" i="57"/>
  <c r="I162" i="57"/>
  <c r="J149" i="57"/>
  <c r="I149" i="57"/>
  <c r="J186" i="57"/>
  <c r="I186" i="57"/>
  <c r="J163" i="57"/>
  <c r="I163" i="57"/>
  <c r="J223" i="57"/>
  <c r="I223" i="57"/>
  <c r="J171" i="57"/>
  <c r="I171" i="57"/>
  <c r="J200" i="57"/>
  <c r="I200" i="57"/>
  <c r="J231" i="57"/>
  <c r="I231" i="57"/>
  <c r="I159" i="57"/>
  <c r="J159" i="57"/>
  <c r="J108" i="57"/>
  <c r="I108" i="57"/>
  <c r="J72" i="57"/>
  <c r="I72" i="57"/>
  <c r="J53" i="57"/>
  <c r="I53" i="57"/>
  <c r="J221" i="57"/>
  <c r="I221" i="57"/>
  <c r="J229" i="57"/>
  <c r="I229" i="57"/>
  <c r="I96" i="57"/>
  <c r="J96" i="57"/>
  <c r="J75" i="57"/>
  <c r="I75" i="57"/>
  <c r="J166" i="57"/>
  <c r="I166" i="57"/>
  <c r="J59" i="57"/>
  <c r="I59" i="57"/>
  <c r="J62" i="57"/>
  <c r="I62" i="57"/>
  <c r="J67" i="57"/>
  <c r="I67" i="57"/>
  <c r="J153" i="57"/>
  <c r="I153" i="57"/>
  <c r="J65" i="57"/>
  <c r="I65" i="57"/>
  <c r="J73" i="57"/>
  <c r="I73" i="57"/>
  <c r="J138" i="57"/>
  <c r="I138" i="57"/>
  <c r="J70" i="57"/>
  <c r="I70" i="57"/>
  <c r="J52" i="57"/>
  <c r="I52" i="57"/>
  <c r="J66" i="57"/>
  <c r="I66" i="57"/>
  <c r="J46" i="57"/>
  <c r="I46" i="57"/>
  <c r="J219" i="57"/>
  <c r="I219" i="57"/>
  <c r="I207" i="57"/>
  <c r="J207" i="57"/>
  <c r="J170" i="57"/>
  <c r="I170" i="57"/>
  <c r="J26" i="57"/>
  <c r="I26" i="57"/>
  <c r="J106" i="57"/>
  <c r="I106" i="57"/>
  <c r="J39" i="57"/>
  <c r="I39" i="57"/>
  <c r="J43" i="57"/>
  <c r="I43" i="57"/>
  <c r="J218" i="57"/>
  <c r="I218" i="57"/>
  <c r="J92" i="57"/>
  <c r="I92" i="57"/>
  <c r="J86" i="57"/>
  <c r="I86" i="57"/>
  <c r="J89" i="57"/>
  <c r="I89" i="57"/>
  <c r="I111" i="57"/>
  <c r="J111" i="57"/>
  <c r="J132" i="57"/>
  <c r="I132" i="57"/>
  <c r="J137" i="57"/>
  <c r="I137" i="57"/>
  <c r="J84" i="57"/>
  <c r="I84" i="57"/>
  <c r="J197" i="57"/>
  <c r="I197" i="57"/>
  <c r="J77" i="57"/>
  <c r="I77" i="57"/>
  <c r="J87" i="57"/>
  <c r="I87" i="57"/>
  <c r="J212" i="57"/>
  <c r="I212" i="57"/>
  <c r="J74" i="57"/>
  <c r="I74" i="57"/>
  <c r="J22" i="57"/>
  <c r="I22" i="57"/>
  <c r="J33" i="57"/>
  <c r="I33" i="57"/>
  <c r="J201" i="57"/>
  <c r="I201" i="57"/>
  <c r="J21" i="57"/>
  <c r="I21" i="57"/>
  <c r="J205" i="57"/>
  <c r="I205" i="57"/>
  <c r="J211" i="57"/>
  <c r="I211" i="57"/>
  <c r="I183" i="57"/>
  <c r="J183" i="57"/>
  <c r="J175" i="57"/>
  <c r="I175" i="57"/>
  <c r="J168" i="57"/>
  <c r="I168" i="57"/>
  <c r="J69" i="57"/>
  <c r="I69" i="57"/>
  <c r="J151" i="57"/>
  <c r="I151" i="57"/>
  <c r="J129" i="57"/>
  <c r="I129" i="57"/>
  <c r="J29" i="57"/>
  <c r="I29" i="57"/>
  <c r="J123" i="57"/>
  <c r="I123" i="57"/>
  <c r="J31" i="57"/>
  <c r="I31" i="57"/>
  <c r="J41" i="57"/>
  <c r="I41" i="57"/>
  <c r="J48" i="57"/>
  <c r="I48" i="57"/>
  <c r="AM41" i="37"/>
  <c r="AM43" i="37"/>
  <c r="AM39" i="37"/>
  <c r="AM40" i="37"/>
  <c r="AM42" i="37"/>
  <c r="AF36" i="37" l="1"/>
  <c r="AG36" i="37" s="1"/>
  <c r="AN39" i="37"/>
  <c r="AN42" i="37"/>
  <c r="AN43" i="37"/>
  <c r="AN40" i="37"/>
  <c r="AN41" i="37"/>
  <c r="AO41" i="37" l="1"/>
  <c r="AO40" i="37"/>
  <c r="AO43" i="37"/>
  <c r="AO42" i="37"/>
  <c r="AO39" i="37"/>
  <c r="AH36" i="37"/>
  <c r="AP42" i="37" l="1"/>
  <c r="AP40" i="37"/>
  <c r="AP39" i="37"/>
  <c r="AP43" i="37"/>
  <c r="AP41" i="37"/>
  <c r="AI36" i="37"/>
  <c r="AQ43" i="37" l="1"/>
  <c r="AQ40" i="37"/>
  <c r="AQ41" i="37"/>
  <c r="AQ39" i="37"/>
  <c r="AQ42" i="37"/>
  <c r="AJ36" i="37"/>
  <c r="AR42" i="37" l="1"/>
  <c r="AR41" i="37"/>
  <c r="AR40" i="37"/>
  <c r="AR39" i="37"/>
  <c r="AR43" i="37"/>
  <c r="AK36" i="37"/>
  <c r="AS43" i="37" l="1"/>
  <c r="AS41" i="37"/>
  <c r="AS39" i="37"/>
  <c r="AS40" i="37"/>
  <c r="AS42" i="37"/>
  <c r="AL36" i="37"/>
  <c r="AT39" i="37" l="1"/>
  <c r="AT42" i="37"/>
  <c r="AT41" i="37"/>
  <c r="AT40" i="37"/>
  <c r="AT43" i="37"/>
  <c r="AM36" i="37"/>
  <c r="AU43" i="37" l="1"/>
  <c r="AU41" i="37"/>
  <c r="AU39" i="37"/>
  <c r="AU40" i="37"/>
  <c r="AU42" i="37"/>
  <c r="AN36" i="37"/>
  <c r="AV40" i="37" l="1"/>
  <c r="AV39" i="37"/>
  <c r="AV42" i="37"/>
  <c r="AV41" i="37"/>
  <c r="AV43" i="37"/>
  <c r="AO36" i="37"/>
  <c r="AW43" i="37" l="1"/>
  <c r="AW39" i="37"/>
  <c r="AW41" i="37"/>
  <c r="AW42" i="37"/>
  <c r="AW40" i="37"/>
  <c r="AP36" i="37"/>
  <c r="AX42" i="37" l="1"/>
  <c r="AX40" i="37"/>
  <c r="AX41" i="37"/>
  <c r="AX39" i="37"/>
  <c r="AX43" i="37"/>
  <c r="AQ36" i="37"/>
  <c r="AY43" i="37" l="1"/>
  <c r="AY41" i="37"/>
  <c r="AY42" i="37"/>
  <c r="AY39" i="37"/>
  <c r="AY40" i="37"/>
  <c r="AR36" i="37"/>
  <c r="AZ40" i="37" l="1"/>
  <c r="AZ41" i="37"/>
  <c r="AZ42" i="37"/>
  <c r="AZ39" i="37"/>
  <c r="AZ43" i="37"/>
  <c r="AS36" i="37"/>
  <c r="BA39" i="37" l="1"/>
  <c r="BA41" i="37"/>
  <c r="BA43" i="37"/>
  <c r="BA42" i="37"/>
  <c r="BA40" i="37"/>
  <c r="AT36" i="37"/>
  <c r="BB41" i="37" l="1"/>
  <c r="BB40" i="37"/>
  <c r="BB42" i="37"/>
  <c r="BB43" i="37"/>
  <c r="BB39" i="37"/>
  <c r="J12" i="57"/>
  <c r="J236" i="57" s="1"/>
  <c r="AU36" i="37"/>
  <c r="I12" i="57"/>
  <c r="I236" i="57" s="1"/>
  <c r="C6" i="57" l="1"/>
  <c r="BC41" i="37"/>
  <c r="BC39" i="37"/>
  <c r="BC42" i="37"/>
  <c r="BC43" i="37"/>
  <c r="BC40" i="37"/>
  <c r="AV36" i="37"/>
  <c r="F516" i="58"/>
  <c r="BD42" i="37" l="1"/>
  <c r="BD41" i="37"/>
  <c r="BD40" i="37"/>
  <c r="BD43" i="37"/>
  <c r="BD39" i="37"/>
  <c r="AW36" i="37"/>
  <c r="I516" i="58"/>
  <c r="J516" i="58"/>
  <c r="BE39" i="37" l="1"/>
  <c r="BE40" i="37"/>
  <c r="BE43" i="37"/>
  <c r="BE41" i="37"/>
  <c r="BE42" i="37"/>
  <c r="AX36" i="37"/>
  <c r="D6" i="58"/>
  <c r="F6" i="58" s="1"/>
  <c r="J6" i="58" s="1"/>
  <c r="F6" i="57"/>
  <c r="J6" i="57" s="1"/>
  <c r="G5" i="74" s="1"/>
  <c r="G82" i="74" s="1"/>
  <c r="H82" i="74" s="1"/>
  <c r="J82" i="74" s="1"/>
  <c r="G22" i="74" l="1"/>
  <c r="G94" i="74" s="1"/>
  <c r="H94" i="74" s="1"/>
  <c r="J94" i="74" s="1"/>
  <c r="G16" i="74"/>
  <c r="G88" i="74" s="1"/>
  <c r="H88" i="74" s="1"/>
  <c r="J88" i="74" s="1"/>
  <c r="G8" i="74"/>
  <c r="G85" i="74" s="1"/>
  <c r="H85" i="74" s="1"/>
  <c r="J85" i="74" s="1"/>
  <c r="G27" i="74"/>
  <c r="G99" i="74" s="1"/>
  <c r="H99" i="74" s="1"/>
  <c r="J99" i="74" s="1"/>
  <c r="G24" i="74"/>
  <c r="G96" i="74" s="1"/>
  <c r="H96" i="74" s="1"/>
  <c r="J96" i="74" s="1"/>
  <c r="G7" i="74"/>
  <c r="G84" i="74" s="1"/>
  <c r="H84" i="74" s="1"/>
  <c r="J84" i="74" s="1"/>
  <c r="G36" i="74"/>
  <c r="G103" i="74" s="1"/>
  <c r="H103" i="74" s="1"/>
  <c r="J103" i="74" s="1"/>
  <c r="G37" i="74"/>
  <c r="G104" i="74" s="1"/>
  <c r="H104" i="74" s="1"/>
  <c r="J104" i="74" s="1"/>
  <c r="G30" i="74"/>
  <c r="G102" i="74" s="1"/>
  <c r="H102" i="74" s="1"/>
  <c r="J102" i="74" s="1"/>
  <c r="G18" i="74"/>
  <c r="G90" i="74" s="1"/>
  <c r="H90" i="74" s="1"/>
  <c r="J90" i="74" s="1"/>
  <c r="G19" i="74"/>
  <c r="G91" i="74" s="1"/>
  <c r="H91" i="74" s="1"/>
  <c r="J91" i="74" s="1"/>
  <c r="G25" i="74"/>
  <c r="G97" i="74" s="1"/>
  <c r="H97" i="74" s="1"/>
  <c r="J97" i="74" s="1"/>
  <c r="G10" i="74"/>
  <c r="G87" i="74" s="1"/>
  <c r="H87" i="74" s="1"/>
  <c r="J87" i="74" s="1"/>
  <c r="G38" i="74"/>
  <c r="G105" i="74" s="1"/>
  <c r="H105" i="74" s="1"/>
  <c r="J105" i="74" s="1"/>
  <c r="G23" i="74"/>
  <c r="G95" i="74" s="1"/>
  <c r="H95" i="74" s="1"/>
  <c r="J95" i="74" s="1"/>
  <c r="G20" i="74"/>
  <c r="G92" i="74" s="1"/>
  <c r="H92" i="74" s="1"/>
  <c r="J92" i="74" s="1"/>
  <c r="G9" i="74"/>
  <c r="G86" i="74" s="1"/>
  <c r="H86" i="74" s="1"/>
  <c r="J86" i="74" s="1"/>
  <c r="G21" i="74"/>
  <c r="G93" i="74" s="1"/>
  <c r="H93" i="74" s="1"/>
  <c r="J93" i="74" s="1"/>
  <c r="G29" i="74"/>
  <c r="G101" i="74" s="1"/>
  <c r="H101" i="74" s="1"/>
  <c r="J101" i="74" s="1"/>
  <c r="G26" i="74"/>
  <c r="G98" i="74" s="1"/>
  <c r="H98" i="74" s="1"/>
  <c r="J98" i="74" s="1"/>
  <c r="G39" i="74"/>
  <c r="G106" i="74" s="1"/>
  <c r="H106" i="74" s="1"/>
  <c r="J106" i="74" s="1"/>
  <c r="G17" i="74"/>
  <c r="G89" i="74" s="1"/>
  <c r="H89" i="74" s="1"/>
  <c r="J89" i="74" s="1"/>
  <c r="G28" i="74"/>
  <c r="G100" i="74" s="1"/>
  <c r="H100" i="74" s="1"/>
  <c r="J100" i="74" s="1"/>
  <c r="G6" i="74"/>
  <c r="G83" i="74" s="1"/>
  <c r="H83" i="74" s="1"/>
  <c r="J83" i="74" s="1"/>
  <c r="H5" i="74"/>
  <c r="G5" i="56"/>
  <c r="G82" i="56" s="1"/>
  <c r="H82" i="56" s="1"/>
  <c r="J82" i="56" s="1"/>
  <c r="BF42" i="37"/>
  <c r="BF41" i="37"/>
  <c r="BF40" i="37"/>
  <c r="BF43" i="37"/>
  <c r="BF39" i="37"/>
  <c r="AY36" i="37"/>
  <c r="J107" i="74" l="1"/>
  <c r="G26" i="56"/>
  <c r="G98" i="56" s="1"/>
  <c r="H98" i="56" s="1"/>
  <c r="J98" i="56" s="1"/>
  <c r="G37" i="56"/>
  <c r="G104" i="56" s="1"/>
  <c r="H104" i="56" s="1"/>
  <c r="J104" i="56" s="1"/>
  <c r="G38" i="56"/>
  <c r="G39" i="56"/>
  <c r="G36" i="56"/>
  <c r="G21" i="56"/>
  <c r="G16" i="56"/>
  <c r="G19" i="56"/>
  <c r="G30" i="56"/>
  <c r="G27" i="56"/>
  <c r="G28" i="56"/>
  <c r="G9" i="56"/>
  <c r="G10" i="56"/>
  <c r="G87" i="56" s="1"/>
  <c r="H87" i="56" s="1"/>
  <c r="J87" i="56" s="1"/>
  <c r="G6" i="56"/>
  <c r="G8" i="56"/>
  <c r="G85" i="56" s="1"/>
  <c r="H85" i="56" s="1"/>
  <c r="J85" i="56" s="1"/>
  <c r="G7" i="56"/>
  <c r="G84" i="56" s="1"/>
  <c r="H84" i="56" s="1"/>
  <c r="J84" i="56" s="1"/>
  <c r="G25" i="56"/>
  <c r="G17" i="56"/>
  <c r="G24" i="56"/>
  <c r="G96" i="56" s="1"/>
  <c r="H96" i="56" s="1"/>
  <c r="J96" i="56" s="1"/>
  <c r="G18" i="56"/>
  <c r="G23" i="56"/>
  <c r="G95" i="56" s="1"/>
  <c r="H95" i="56" s="1"/>
  <c r="J95" i="56" s="1"/>
  <c r="G29" i="56"/>
  <c r="G22" i="56"/>
  <c r="G20" i="56"/>
  <c r="H5" i="56"/>
  <c r="G70" i="74"/>
  <c r="H70" i="74" s="1"/>
  <c r="J70" i="74" s="1"/>
  <c r="H27" i="74"/>
  <c r="J27" i="74" s="1"/>
  <c r="G60" i="74"/>
  <c r="H60" i="74" s="1"/>
  <c r="J60" i="74" s="1"/>
  <c r="G71" i="74"/>
  <c r="H71" i="74" s="1"/>
  <c r="J71" i="74" s="1"/>
  <c r="G57" i="74"/>
  <c r="H57" i="74" s="1"/>
  <c r="J57" i="74" s="1"/>
  <c r="G55" i="74"/>
  <c r="H55" i="74" s="1"/>
  <c r="J55" i="74" s="1"/>
  <c r="H25" i="74"/>
  <c r="J25" i="74" s="1"/>
  <c r="G53" i="74"/>
  <c r="H53" i="74" s="1"/>
  <c r="J53" i="74" s="1"/>
  <c r="H39" i="74"/>
  <c r="J39" i="74" s="1"/>
  <c r="G49" i="74"/>
  <c r="H49" i="74" s="1"/>
  <c r="J49" i="74" s="1"/>
  <c r="G48" i="74"/>
  <c r="H48" i="74" s="1"/>
  <c r="J48" i="74" s="1"/>
  <c r="H17" i="74"/>
  <c r="H30" i="74"/>
  <c r="J30" i="74" s="1"/>
  <c r="G52" i="74"/>
  <c r="H52" i="74" s="1"/>
  <c r="J52" i="74" s="1"/>
  <c r="G54" i="74"/>
  <c r="H54" i="74" s="1"/>
  <c r="J54" i="74" s="1"/>
  <c r="G47" i="74"/>
  <c r="H47" i="74" s="1"/>
  <c r="J47" i="74" s="1"/>
  <c r="G56" i="74"/>
  <c r="H56" i="74" s="1"/>
  <c r="J56" i="74" s="1"/>
  <c r="G46" i="74"/>
  <c r="H46" i="74" s="1"/>
  <c r="J46" i="74" s="1"/>
  <c r="G51" i="74"/>
  <c r="H51" i="74" s="1"/>
  <c r="J51" i="74" s="1"/>
  <c r="G59" i="74"/>
  <c r="H59" i="74" s="1"/>
  <c r="J59" i="74" s="1"/>
  <c r="G62" i="74"/>
  <c r="H62" i="74" s="1"/>
  <c r="J62" i="74" s="1"/>
  <c r="G61" i="74"/>
  <c r="H61" i="74" s="1"/>
  <c r="J61" i="74" s="1"/>
  <c r="H28" i="74"/>
  <c r="J28" i="74" s="1"/>
  <c r="G74" i="56"/>
  <c r="H74" i="56" s="1"/>
  <c r="J74" i="56" s="1"/>
  <c r="BG40" i="37"/>
  <c r="BG41" i="37"/>
  <c r="BG39" i="37"/>
  <c r="BG43" i="37"/>
  <c r="BG42" i="37"/>
  <c r="G59" i="56"/>
  <c r="H59" i="56" s="1"/>
  <c r="J59" i="56" s="1"/>
  <c r="AZ36" i="37"/>
  <c r="E11" i="56"/>
  <c r="A129" i="37"/>
  <c r="A161" i="37" s="1"/>
  <c r="A212" i="37" s="1"/>
  <c r="A135" i="36"/>
  <c r="A132" i="36"/>
  <c r="A63" i="36"/>
  <c r="A88" i="36"/>
  <c r="A165" i="36" s="1"/>
  <c r="A215" i="36" s="1"/>
  <c r="A133" i="36"/>
  <c r="A61" i="36"/>
  <c r="A89" i="36" s="1"/>
  <c r="A166" i="36" s="1"/>
  <c r="A216" i="36" s="1"/>
  <c r="A129" i="36"/>
  <c r="A57" i="36"/>
  <c r="A85" i="36" s="1"/>
  <c r="A162" i="36" s="1"/>
  <c r="A212" i="36" s="1"/>
  <c r="J5" i="56" l="1"/>
  <c r="G57" i="56"/>
  <c r="H57" i="56" s="1"/>
  <c r="J57" i="56" s="1"/>
  <c r="G56" i="56"/>
  <c r="H56" i="56" s="1"/>
  <c r="J56" i="56" s="1"/>
  <c r="G55" i="56"/>
  <c r="H55" i="56" s="1"/>
  <c r="J55" i="56" s="1"/>
  <c r="G94" i="56"/>
  <c r="H94" i="56" s="1"/>
  <c r="J94" i="56" s="1"/>
  <c r="G49" i="56"/>
  <c r="H49" i="56" s="1"/>
  <c r="J49" i="56" s="1"/>
  <c r="G88" i="56"/>
  <c r="H88" i="56" s="1"/>
  <c r="J88" i="56" s="1"/>
  <c r="G62" i="56"/>
  <c r="H62" i="56" s="1"/>
  <c r="J62" i="56" s="1"/>
  <c r="G101" i="56"/>
  <c r="H101" i="56" s="1"/>
  <c r="J101" i="56" s="1"/>
  <c r="G70" i="56"/>
  <c r="H70" i="56" s="1"/>
  <c r="J70" i="56" s="1"/>
  <c r="G83" i="56"/>
  <c r="H83" i="56" s="1"/>
  <c r="J83" i="56" s="1"/>
  <c r="G54" i="56"/>
  <c r="H54" i="56" s="1"/>
  <c r="J54" i="56" s="1"/>
  <c r="G93" i="56"/>
  <c r="H93" i="56" s="1"/>
  <c r="J93" i="56" s="1"/>
  <c r="G73" i="56"/>
  <c r="H73" i="56" s="1"/>
  <c r="J73" i="56" s="1"/>
  <c r="G103" i="56"/>
  <c r="H103" i="56" s="1"/>
  <c r="G51" i="56"/>
  <c r="H51" i="56" s="1"/>
  <c r="J51" i="56" s="1"/>
  <c r="G90" i="56"/>
  <c r="H90" i="56" s="1"/>
  <c r="J90" i="56" s="1"/>
  <c r="G72" i="56"/>
  <c r="H72" i="56" s="1"/>
  <c r="J72" i="56" s="1"/>
  <c r="G86" i="56"/>
  <c r="H86" i="56" s="1"/>
  <c r="J86" i="56" s="1"/>
  <c r="G76" i="56"/>
  <c r="H76" i="56" s="1"/>
  <c r="J76" i="56" s="1"/>
  <c r="G106" i="56"/>
  <c r="H106" i="56" s="1"/>
  <c r="J106" i="56" s="1"/>
  <c r="G61" i="56"/>
  <c r="H61" i="56" s="1"/>
  <c r="J61" i="56" s="1"/>
  <c r="G100" i="56"/>
  <c r="H100" i="56" s="1"/>
  <c r="J100" i="56" s="1"/>
  <c r="G75" i="56"/>
  <c r="H75" i="56" s="1"/>
  <c r="J75" i="56" s="1"/>
  <c r="G105" i="56"/>
  <c r="H105" i="56" s="1"/>
  <c r="J105" i="56" s="1"/>
  <c r="G50" i="56"/>
  <c r="H50" i="56" s="1"/>
  <c r="J50" i="56" s="1"/>
  <c r="G89" i="56"/>
  <c r="H89" i="56" s="1"/>
  <c r="J89" i="56" s="1"/>
  <c r="H27" i="56"/>
  <c r="J27" i="56" s="1"/>
  <c r="G99" i="56"/>
  <c r="H99" i="56" s="1"/>
  <c r="J99" i="56" s="1"/>
  <c r="G58" i="56"/>
  <c r="H58" i="56" s="1"/>
  <c r="J58" i="56" s="1"/>
  <c r="G97" i="56"/>
  <c r="H97" i="56" s="1"/>
  <c r="J97" i="56" s="1"/>
  <c r="G63" i="56"/>
  <c r="H63" i="56" s="1"/>
  <c r="J63" i="56" s="1"/>
  <c r="G102" i="56"/>
  <c r="H102" i="56" s="1"/>
  <c r="J102" i="56" s="1"/>
  <c r="G53" i="56"/>
  <c r="H53" i="56" s="1"/>
  <c r="J53" i="56" s="1"/>
  <c r="G92" i="56"/>
  <c r="H92" i="56" s="1"/>
  <c r="J92" i="56" s="1"/>
  <c r="G52" i="56"/>
  <c r="H52" i="56" s="1"/>
  <c r="J52" i="56" s="1"/>
  <c r="G91" i="56"/>
  <c r="H91" i="56" s="1"/>
  <c r="J91" i="56" s="1"/>
  <c r="G60" i="56"/>
  <c r="H60" i="56" s="1"/>
  <c r="J60" i="56" s="1"/>
  <c r="G58" i="74"/>
  <c r="H58" i="74" s="1"/>
  <c r="J58" i="74" s="1"/>
  <c r="H24" i="74"/>
  <c r="J24" i="74" s="1"/>
  <c r="H6" i="74"/>
  <c r="G45" i="74"/>
  <c r="H45" i="74" s="1"/>
  <c r="H65" i="74" s="1"/>
  <c r="H22" i="74"/>
  <c r="J22" i="74" s="1"/>
  <c r="H8" i="74"/>
  <c r="J8" i="74" s="1"/>
  <c r="H20" i="74"/>
  <c r="J20" i="74" s="1"/>
  <c r="G76" i="74"/>
  <c r="H76" i="74" s="1"/>
  <c r="J76" i="74" s="1"/>
  <c r="H16" i="74"/>
  <c r="H19" i="74"/>
  <c r="J19" i="74" s="1"/>
  <c r="G63" i="74"/>
  <c r="H63" i="74" s="1"/>
  <c r="J63" i="74" s="1"/>
  <c r="G69" i="56"/>
  <c r="H69" i="56" s="1"/>
  <c r="H23" i="74"/>
  <c r="J23" i="74" s="1"/>
  <c r="G50" i="74"/>
  <c r="H50" i="74" s="1"/>
  <c r="J50" i="74" s="1"/>
  <c r="H9" i="74"/>
  <c r="J9" i="74" s="1"/>
  <c r="G72" i="74"/>
  <c r="H72" i="74" s="1"/>
  <c r="J72" i="74" s="1"/>
  <c r="H38" i="74"/>
  <c r="J38" i="74" s="1"/>
  <c r="G75" i="74"/>
  <c r="H75" i="74" s="1"/>
  <c r="J75" i="74" s="1"/>
  <c r="H36" i="74"/>
  <c r="G73" i="74"/>
  <c r="H73" i="74" s="1"/>
  <c r="J73" i="74" s="1"/>
  <c r="H8" i="56"/>
  <c r="J8" i="56" s="1"/>
  <c r="G71" i="56"/>
  <c r="H71" i="56" s="1"/>
  <c r="J71" i="56" s="1"/>
  <c r="G69" i="74"/>
  <c r="H69" i="74" s="1"/>
  <c r="H37" i="74"/>
  <c r="J37" i="74" s="1"/>
  <c r="G74" i="74"/>
  <c r="H74" i="74" s="1"/>
  <c r="J74" i="74" s="1"/>
  <c r="H7" i="74"/>
  <c r="J7" i="74" s="1"/>
  <c r="H10" i="74"/>
  <c r="J10" i="74" s="1"/>
  <c r="H29" i="74"/>
  <c r="J29" i="74" s="1"/>
  <c r="H21" i="74"/>
  <c r="H26" i="74"/>
  <c r="J26" i="74" s="1"/>
  <c r="H18" i="74"/>
  <c r="J18" i="74" s="1"/>
  <c r="H6" i="56"/>
  <c r="J6" i="56" s="1"/>
  <c r="G45" i="56"/>
  <c r="H45" i="56" s="1"/>
  <c r="H65" i="56" s="1"/>
  <c r="H9" i="56"/>
  <c r="J9" i="56" s="1"/>
  <c r="G47" i="56"/>
  <c r="H47" i="56" s="1"/>
  <c r="J47" i="56" s="1"/>
  <c r="J17" i="74"/>
  <c r="H7" i="56"/>
  <c r="J7" i="56" s="1"/>
  <c r="G46" i="56"/>
  <c r="H46" i="56" s="1"/>
  <c r="J46" i="56" s="1"/>
  <c r="H10" i="56"/>
  <c r="J10" i="56" s="1"/>
  <c r="G48" i="56"/>
  <c r="H48" i="56" s="1"/>
  <c r="J48" i="56" s="1"/>
  <c r="A91" i="36"/>
  <c r="A168" i="36" s="1"/>
  <c r="A218" i="36" s="1"/>
  <c r="E64" i="56"/>
  <c r="H37" i="56"/>
  <c r="J37" i="56" s="1"/>
  <c r="H36" i="56"/>
  <c r="H41" i="56" s="1"/>
  <c r="H39" i="56"/>
  <c r="H38" i="56"/>
  <c r="H21" i="56"/>
  <c r="H32" i="56" s="1"/>
  <c r="H19" i="56"/>
  <c r="H23" i="56"/>
  <c r="H16" i="56"/>
  <c r="H22" i="56"/>
  <c r="H20" i="56"/>
  <c r="H18" i="56"/>
  <c r="H30" i="56"/>
  <c r="H26" i="56"/>
  <c r="H24" i="56"/>
  <c r="H25" i="56"/>
  <c r="H29" i="56"/>
  <c r="H28" i="56"/>
  <c r="BH42" i="37"/>
  <c r="BH43" i="37"/>
  <c r="BH41" i="37"/>
  <c r="BH39" i="37"/>
  <c r="BH40" i="37"/>
  <c r="H17" i="56"/>
  <c r="BA36" i="37"/>
  <c r="H78" i="74" l="1"/>
  <c r="J21" i="74"/>
  <c r="J32" i="74" s="1"/>
  <c r="H32" i="74"/>
  <c r="J36" i="74"/>
  <c r="J41" i="74" s="1"/>
  <c r="H41" i="74"/>
  <c r="H12" i="74"/>
  <c r="H78" i="56"/>
  <c r="H12" i="56"/>
  <c r="J103" i="56"/>
  <c r="J12" i="56"/>
  <c r="J7" i="61" s="1"/>
  <c r="J11" i="56"/>
  <c r="J107" i="56"/>
  <c r="H77" i="56"/>
  <c r="J6" i="74"/>
  <c r="H11" i="74"/>
  <c r="H31" i="56"/>
  <c r="J45" i="56"/>
  <c r="H64" i="56"/>
  <c r="J16" i="74"/>
  <c r="J31" i="74" s="1"/>
  <c r="H31" i="74"/>
  <c r="J45" i="74"/>
  <c r="H64" i="74"/>
  <c r="J5" i="74"/>
  <c r="J12" i="74" s="1"/>
  <c r="H40" i="74"/>
  <c r="J69" i="74"/>
  <c r="H77" i="74"/>
  <c r="J69" i="56"/>
  <c r="J39" i="56"/>
  <c r="J38" i="56"/>
  <c r="J36" i="56"/>
  <c r="H40" i="56"/>
  <c r="J22" i="56"/>
  <c r="J23" i="56"/>
  <c r="J30" i="56"/>
  <c r="J18" i="56"/>
  <c r="J19" i="56"/>
  <c r="J16" i="56"/>
  <c r="J20" i="56"/>
  <c r="J21" i="56"/>
  <c r="J32" i="56" s="1"/>
  <c r="BI40" i="37"/>
  <c r="BI41" i="37"/>
  <c r="BI39" i="37"/>
  <c r="BI43" i="37"/>
  <c r="BI42" i="37"/>
  <c r="H11" i="56"/>
  <c r="J17" i="56"/>
  <c r="J26" i="56"/>
  <c r="J28" i="56"/>
  <c r="J24" i="56"/>
  <c r="J25" i="56"/>
  <c r="J29" i="56"/>
  <c r="BB36" i="37"/>
  <c r="J64" i="74" l="1"/>
  <c r="J65" i="74"/>
  <c r="J40" i="74"/>
  <c r="J77" i="74"/>
  <c r="J78" i="74"/>
  <c r="J77" i="56"/>
  <c r="J78" i="56"/>
  <c r="N7" i="61" s="1"/>
  <c r="J64" i="56"/>
  <c r="J65" i="56"/>
  <c r="J40" i="56"/>
  <c r="D7" i="61" s="1"/>
  <c r="D9" i="61" s="1"/>
  <c r="J41" i="56"/>
  <c r="L7" i="61" s="1"/>
  <c r="L9" i="61" s="1"/>
  <c r="J11" i="74"/>
  <c r="J31" i="56"/>
  <c r="C7" i="61" s="1"/>
  <c r="G7" i="61"/>
  <c r="F7" i="61"/>
  <c r="B7" i="61"/>
  <c r="BJ42" i="37"/>
  <c r="BJ43" i="37"/>
  <c r="BJ39" i="37"/>
  <c r="BJ41" i="37"/>
  <c r="BJ40" i="37"/>
  <c r="BC36" i="37"/>
  <c r="E7" i="61" l="1"/>
  <c r="K122" i="36"/>
  <c r="K11" i="36"/>
  <c r="BK40" i="37"/>
  <c r="BK39" i="37"/>
  <c r="BK41" i="37"/>
  <c r="BK43" i="37"/>
  <c r="BK42" i="37"/>
  <c r="BD36" i="37"/>
  <c r="BL42" i="37" l="1"/>
  <c r="BL39" i="37"/>
  <c r="BL43" i="37"/>
  <c r="BL41" i="37"/>
  <c r="BL40" i="37"/>
  <c r="BE36" i="37"/>
  <c r="BM40" i="37" l="1"/>
  <c r="BM41" i="37"/>
  <c r="BM39" i="37"/>
  <c r="BM43" i="37"/>
  <c r="BM42" i="37"/>
  <c r="BF36" i="37"/>
  <c r="BN42" i="37" l="1"/>
  <c r="BN39" i="37"/>
  <c r="BN41" i="37"/>
  <c r="BN43" i="37"/>
  <c r="BN40" i="37"/>
  <c r="BG36" i="37"/>
  <c r="BO40" i="37" l="1"/>
  <c r="BO41" i="37"/>
  <c r="BO43" i="37"/>
  <c r="BO39" i="37"/>
  <c r="BO42" i="37"/>
  <c r="BH36" i="37"/>
  <c r="K12" i="37"/>
  <c r="F8" i="55"/>
  <c r="G8" i="55"/>
  <c r="F33" i="55"/>
  <c r="G33" i="55"/>
  <c r="F37" i="55"/>
  <c r="G37" i="55"/>
  <c r="F41" i="55"/>
  <c r="F46" i="55"/>
  <c r="G46" i="55"/>
  <c r="G71" i="55"/>
  <c r="C95" i="55"/>
  <c r="D95" i="55"/>
  <c r="E95" i="55"/>
  <c r="F95" i="55"/>
  <c r="G95" i="55"/>
  <c r="H95" i="55"/>
  <c r="I95" i="55"/>
  <c r="M95" i="55"/>
  <c r="N95" i="55"/>
  <c r="O95" i="55"/>
  <c r="P95" i="55"/>
  <c r="C96" i="55"/>
  <c r="D96" i="55"/>
  <c r="E96" i="55"/>
  <c r="F96" i="55"/>
  <c r="G96" i="55"/>
  <c r="H96" i="55"/>
  <c r="I96" i="55"/>
  <c r="M96" i="55"/>
  <c r="N96" i="55"/>
  <c r="O96" i="55"/>
  <c r="P96" i="55"/>
  <c r="C97" i="55"/>
  <c r="D97" i="55"/>
  <c r="E97" i="55"/>
  <c r="F97" i="55"/>
  <c r="G97" i="55"/>
  <c r="H97" i="55"/>
  <c r="I97" i="55"/>
  <c r="M97" i="55"/>
  <c r="N97" i="55"/>
  <c r="O97" i="55"/>
  <c r="P97" i="55"/>
  <c r="C98" i="55"/>
  <c r="D98" i="55"/>
  <c r="E98" i="55"/>
  <c r="F98" i="55"/>
  <c r="G98" i="55"/>
  <c r="H98" i="55"/>
  <c r="I98" i="55"/>
  <c r="M98" i="55"/>
  <c r="N98" i="55"/>
  <c r="O98" i="55"/>
  <c r="P98" i="55"/>
  <c r="C99" i="55"/>
  <c r="D99" i="55"/>
  <c r="E99" i="55"/>
  <c r="F99" i="55"/>
  <c r="G99" i="55"/>
  <c r="H99" i="55"/>
  <c r="I99" i="55"/>
  <c r="M99" i="55"/>
  <c r="N99" i="55"/>
  <c r="O99" i="55"/>
  <c r="P99" i="55"/>
  <c r="C100" i="55"/>
  <c r="D100" i="55"/>
  <c r="E100" i="55"/>
  <c r="F100" i="55"/>
  <c r="G100" i="55"/>
  <c r="H100" i="55"/>
  <c r="I100" i="55"/>
  <c r="J100" i="55"/>
  <c r="K100" i="55"/>
  <c r="L100" i="55"/>
  <c r="M100" i="55"/>
  <c r="N100" i="55"/>
  <c r="O100" i="55"/>
  <c r="P100" i="55"/>
  <c r="C101" i="55"/>
  <c r="D101" i="55"/>
  <c r="E101" i="55"/>
  <c r="F101" i="55"/>
  <c r="G101" i="55"/>
  <c r="H101" i="55"/>
  <c r="I101" i="55"/>
  <c r="L101" i="55"/>
  <c r="M101" i="55"/>
  <c r="N101" i="55"/>
  <c r="O101" i="55"/>
  <c r="P101" i="55"/>
  <c r="C102" i="55"/>
  <c r="D102" i="55"/>
  <c r="E102" i="55"/>
  <c r="F102" i="55"/>
  <c r="G102" i="55"/>
  <c r="H102" i="55"/>
  <c r="I102" i="55"/>
  <c r="L102" i="55"/>
  <c r="M102" i="55"/>
  <c r="N102" i="55"/>
  <c r="O102" i="55"/>
  <c r="P102" i="55"/>
  <c r="C103" i="55"/>
  <c r="D103" i="55"/>
  <c r="E103" i="55"/>
  <c r="F103" i="55"/>
  <c r="G103" i="55"/>
  <c r="H103" i="55"/>
  <c r="I103" i="55"/>
  <c r="L103" i="55"/>
  <c r="M103" i="55"/>
  <c r="N103" i="55"/>
  <c r="O103" i="55"/>
  <c r="P103" i="55"/>
  <c r="C104" i="55"/>
  <c r="D104" i="55"/>
  <c r="E104" i="55"/>
  <c r="F104" i="55"/>
  <c r="G104" i="55"/>
  <c r="H104" i="55"/>
  <c r="I104" i="55"/>
  <c r="L104" i="55"/>
  <c r="M104" i="55"/>
  <c r="N104" i="55"/>
  <c r="O104" i="55"/>
  <c r="P104" i="55"/>
  <c r="C105" i="55"/>
  <c r="D105" i="55"/>
  <c r="E105" i="55"/>
  <c r="F105" i="55"/>
  <c r="G105" i="55"/>
  <c r="H105" i="55"/>
  <c r="I105" i="55"/>
  <c r="M105" i="55"/>
  <c r="N105" i="55"/>
  <c r="O105" i="55"/>
  <c r="P105" i="55"/>
  <c r="C2" i="26"/>
  <c r="U254" i="28"/>
  <c r="E2" i="30"/>
  <c r="I2" i="30"/>
  <c r="M2" i="30"/>
  <c r="Q2" i="30"/>
  <c r="U2" i="30"/>
  <c r="Y2" i="30"/>
  <c r="AC2" i="30"/>
  <c r="AG2" i="30"/>
  <c r="AK2" i="30"/>
  <c r="AO2" i="30"/>
  <c r="AS2" i="30"/>
  <c r="AW2" i="30"/>
  <c r="E3" i="30"/>
  <c r="I3" i="30"/>
  <c r="M3" i="30"/>
  <c r="Q3" i="30"/>
  <c r="U3" i="30"/>
  <c r="Y3" i="30"/>
  <c r="AC3" i="30"/>
  <c r="AG3" i="30"/>
  <c r="AK3" i="30"/>
  <c r="AO3" i="30"/>
  <c r="AS3" i="30"/>
  <c r="AW3" i="30"/>
  <c r="E4" i="30"/>
  <c r="I4" i="30"/>
  <c r="M4" i="30"/>
  <c r="Q4" i="30"/>
  <c r="U4" i="30"/>
  <c r="Y4" i="30"/>
  <c r="AC4" i="30"/>
  <c r="AG4" i="30"/>
  <c r="AK4" i="30"/>
  <c r="AO4" i="30"/>
  <c r="AS4" i="30"/>
  <c r="AW4" i="30"/>
  <c r="E5" i="30"/>
  <c r="I5" i="30"/>
  <c r="M5" i="30"/>
  <c r="Q5" i="30"/>
  <c r="U5" i="30"/>
  <c r="Y5" i="30"/>
  <c r="AC5" i="30"/>
  <c r="AG5" i="30"/>
  <c r="AK5" i="30"/>
  <c r="AO5" i="30"/>
  <c r="AS5" i="30"/>
  <c r="AW5" i="30"/>
  <c r="Q4" i="31"/>
  <c r="Q5" i="31"/>
  <c r="Q6" i="31"/>
  <c r="Q7" i="31"/>
  <c r="Q8" i="31"/>
  <c r="Q9" i="31"/>
  <c r="Q10" i="31"/>
  <c r="Q11" i="31"/>
  <c r="Q12" i="31"/>
  <c r="R12" i="31" s="1"/>
  <c r="Q13" i="31"/>
  <c r="Q14" i="31"/>
  <c r="Q15" i="31"/>
  <c r="Q16" i="31"/>
  <c r="R16" i="31" s="1"/>
  <c r="Q17" i="31"/>
  <c r="Q18" i="31"/>
  <c r="Q19" i="31"/>
  <c r="Q20" i="31"/>
  <c r="Q21" i="31"/>
  <c r="Q22" i="31"/>
  <c r="Q23" i="31"/>
  <c r="R23" i="31" s="1"/>
  <c r="Q24" i="31"/>
  <c r="R24" i="31" s="1"/>
  <c r="Q25" i="31"/>
  <c r="Q26" i="31"/>
  <c r="Q27" i="31"/>
  <c r="Q28" i="31"/>
  <c r="R28" i="31" s="1"/>
  <c r="Q29" i="31"/>
  <c r="Q30" i="31"/>
  <c r="Q31" i="31"/>
  <c r="Q32" i="31"/>
  <c r="R32" i="31" s="1"/>
  <c r="Q33" i="31"/>
  <c r="Q34" i="31"/>
  <c r="Q35" i="31"/>
  <c r="R35" i="31" s="1"/>
  <c r="Q36" i="31"/>
  <c r="Q37" i="31"/>
  <c r="Q38" i="31"/>
  <c r="Q39" i="31"/>
  <c r="R39" i="31" s="1"/>
  <c r="Q40" i="31"/>
  <c r="R40" i="31" s="1"/>
  <c r="Q41" i="31"/>
  <c r="Q42" i="31"/>
  <c r="Q43" i="31"/>
  <c r="Q44" i="31"/>
  <c r="R44" i="31" s="1"/>
  <c r="Q45" i="31"/>
  <c r="Q46" i="31"/>
  <c r="Q47" i="31"/>
  <c r="R47" i="31" s="1"/>
  <c r="Q48" i="31"/>
  <c r="Q49" i="31"/>
  <c r="Q50" i="31"/>
  <c r="Q51" i="31"/>
  <c r="R51" i="31" s="1"/>
  <c r="Q52" i="31"/>
  <c r="Q53" i="31"/>
  <c r="Q54" i="31"/>
  <c r="Q55" i="31"/>
  <c r="Q56" i="31"/>
  <c r="R56" i="31" s="1"/>
  <c r="Q57" i="31"/>
  <c r="Q58" i="31"/>
  <c r="Q59" i="31"/>
  <c r="Q60" i="31"/>
  <c r="Q61" i="31"/>
  <c r="Q62" i="31"/>
  <c r="Q63" i="31"/>
  <c r="R63" i="31" s="1"/>
  <c r="Q64" i="31"/>
  <c r="R64" i="31" s="1"/>
  <c r="Q65" i="31"/>
  <c r="Q66" i="31"/>
  <c r="Q67" i="31"/>
  <c r="Q68" i="31"/>
  <c r="Q69" i="31"/>
  <c r="Q70" i="31"/>
  <c r="Q71" i="31"/>
  <c r="Q72" i="31"/>
  <c r="Q73" i="31"/>
  <c r="Q74" i="31"/>
  <c r="Q75" i="31"/>
  <c r="Q76" i="31"/>
  <c r="R76" i="31" s="1"/>
  <c r="Q77" i="31"/>
  <c r="Q78" i="31"/>
  <c r="Q79" i="31"/>
  <c r="Q80" i="31"/>
  <c r="Q81" i="31"/>
  <c r="Q82" i="31"/>
  <c r="Q83" i="31"/>
  <c r="R83" i="31" s="1"/>
  <c r="Q84" i="31"/>
  <c r="Q85" i="31"/>
  <c r="Q86" i="31"/>
  <c r="Q87" i="31"/>
  <c r="R87" i="31" s="1"/>
  <c r="Q88" i="31"/>
  <c r="Q89" i="31"/>
  <c r="Q90" i="31"/>
  <c r="Q91" i="31"/>
  <c r="Q92" i="31"/>
  <c r="Q93" i="31"/>
  <c r="Q94" i="31"/>
  <c r="Q95" i="31"/>
  <c r="Q96" i="31"/>
  <c r="Q97" i="31"/>
  <c r="Q98" i="31"/>
  <c r="Q99" i="31"/>
  <c r="R99" i="31" s="1"/>
  <c r="Q100" i="31"/>
  <c r="Q101" i="31"/>
  <c r="Q102" i="31"/>
  <c r="Q103" i="31"/>
  <c r="R103" i="31" s="1"/>
  <c r="Q104" i="31"/>
  <c r="Q105" i="31"/>
  <c r="Q106" i="31"/>
  <c r="Q107" i="31"/>
  <c r="Q108" i="31"/>
  <c r="Q109" i="31"/>
  <c r="Q110" i="31"/>
  <c r="Q111" i="31"/>
  <c r="Q112" i="31"/>
  <c r="Q113" i="31"/>
  <c r="Q114" i="31"/>
  <c r="Q115" i="31"/>
  <c r="R115" i="31" s="1"/>
  <c r="Q116" i="31"/>
  <c r="Q117" i="31"/>
  <c r="Q118" i="31"/>
  <c r="Q119" i="31"/>
  <c r="R119" i="31" s="1"/>
  <c r="Q120" i="31"/>
  <c r="Q121" i="31"/>
  <c r="Q122" i="31"/>
  <c r="Q123" i="31"/>
  <c r="Q124" i="31"/>
  <c r="Q125" i="31"/>
  <c r="Q126" i="31"/>
  <c r="Q127" i="31"/>
  <c r="Q128" i="31"/>
  <c r="Q129" i="31"/>
  <c r="Q130" i="31"/>
  <c r="Q131" i="31"/>
  <c r="R131" i="31" s="1"/>
  <c r="Q132" i="31"/>
  <c r="Q133" i="31"/>
  <c r="Q134" i="31"/>
  <c r="Q135" i="31"/>
  <c r="R135" i="31" s="1"/>
  <c r="Q136" i="31"/>
  <c r="Q137" i="31"/>
  <c r="Q138" i="31"/>
  <c r="Q139" i="31"/>
  <c r="Q140" i="31"/>
  <c r="Q141" i="31"/>
  <c r="Q142" i="31"/>
  <c r="Q143" i="31"/>
  <c r="Q144" i="31"/>
  <c r="Q145" i="31"/>
  <c r="Q146" i="31"/>
  <c r="Q147" i="31"/>
  <c r="R147" i="31" s="1"/>
  <c r="Q148" i="31"/>
  <c r="Q149" i="31"/>
  <c r="Q150" i="31"/>
  <c r="Q151" i="31"/>
  <c r="R151" i="31" s="1"/>
  <c r="Q152" i="31"/>
  <c r="Q153" i="31"/>
  <c r="Q154" i="31"/>
  <c r="Q155" i="31"/>
  <c r="Q156" i="31"/>
  <c r="Q157" i="31"/>
  <c r="Q158" i="31"/>
  <c r="Q159" i="31"/>
  <c r="Q160" i="31"/>
  <c r="Q161" i="31"/>
  <c r="Q162" i="31"/>
  <c r="Q163" i="31"/>
  <c r="R163" i="31" s="1"/>
  <c r="Q164" i="31"/>
  <c r="R164" i="31" s="1"/>
  <c r="T164" i="31" s="1"/>
  <c r="Q165" i="31"/>
  <c r="Q166" i="31"/>
  <c r="Q167" i="31"/>
  <c r="R167" i="31" s="1"/>
  <c r="Q168" i="31"/>
  <c r="R168" i="31" s="1"/>
  <c r="Q169" i="31"/>
  <c r="Q170" i="31"/>
  <c r="Q171" i="31"/>
  <c r="R171" i="31" s="1"/>
  <c r="Q172" i="31"/>
  <c r="R172" i="31" s="1"/>
  <c r="Q173" i="31"/>
  <c r="Q174" i="31"/>
  <c r="Q175" i="31"/>
  <c r="R175" i="31" s="1"/>
  <c r="Q176" i="31"/>
  <c r="R176" i="31" s="1"/>
  <c r="Q177" i="31"/>
  <c r="Q178" i="31"/>
  <c r="Q179" i="31"/>
  <c r="R179" i="31" s="1"/>
  <c r="Q180" i="31"/>
  <c r="R180" i="31" s="1"/>
  <c r="Q181" i="31"/>
  <c r="Q182" i="31"/>
  <c r="Q183" i="31"/>
  <c r="R183" i="31" s="1"/>
  <c r="Q184" i="31"/>
  <c r="R184" i="31" s="1"/>
  <c r="Q185" i="31"/>
  <c r="Q186" i="31"/>
  <c r="Q187" i="31"/>
  <c r="R187" i="31" s="1"/>
  <c r="Q188" i="31"/>
  <c r="R188" i="31" s="1"/>
  <c r="Q189" i="31"/>
  <c r="Q190" i="31"/>
  <c r="Q191" i="31"/>
  <c r="R191" i="31" s="1"/>
  <c r="Q192" i="31"/>
  <c r="R192" i="31" s="1"/>
  <c r="Q193" i="31"/>
  <c r="Q194" i="31"/>
  <c r="Q195" i="31"/>
  <c r="R195" i="31" s="1"/>
  <c r="Q196" i="31"/>
  <c r="R196" i="31" s="1"/>
  <c r="Q197" i="31"/>
  <c r="Q198" i="31"/>
  <c r="Q199" i="31"/>
  <c r="R199" i="31" s="1"/>
  <c r="Q200" i="31"/>
  <c r="R200" i="31" s="1"/>
  <c r="Q201" i="31"/>
  <c r="Q202" i="31"/>
  <c r="Q203" i="31"/>
  <c r="R203" i="31" s="1"/>
  <c r="Q204" i="31"/>
  <c r="R204" i="31" s="1"/>
  <c r="Q205" i="31"/>
  <c r="Q206" i="31"/>
  <c r="Q207" i="31"/>
  <c r="R207" i="31" s="1"/>
  <c r="Q208" i="31"/>
  <c r="R208" i="31" s="1"/>
  <c r="Q209" i="31"/>
  <c r="Q210" i="31"/>
  <c r="Q211" i="31"/>
  <c r="R211" i="31" s="1"/>
  <c r="Q212" i="31"/>
  <c r="R212" i="31" s="1"/>
  <c r="Q213" i="31"/>
  <c r="Q214" i="31"/>
  <c r="Q215" i="31"/>
  <c r="R215" i="31" s="1"/>
  <c r="Q216" i="31"/>
  <c r="R216" i="31" s="1"/>
  <c r="Q217" i="31"/>
  <c r="Q218" i="31"/>
  <c r="Q219" i="31"/>
  <c r="R219" i="31" s="1"/>
  <c r="Q220" i="31"/>
  <c r="R220" i="31" s="1"/>
  <c r="Q221" i="31"/>
  <c r="Q222" i="31"/>
  <c r="Q223" i="31"/>
  <c r="R223" i="31" s="1"/>
  <c r="Q224" i="31"/>
  <c r="R224" i="31" s="1"/>
  <c r="Q225" i="31"/>
  <c r="Q226" i="31"/>
  <c r="Q227" i="31"/>
  <c r="R227" i="31" s="1"/>
  <c r="Q228" i="31"/>
  <c r="R228" i="31" s="1"/>
  <c r="Q229" i="31"/>
  <c r="Q230" i="31"/>
  <c r="Q231" i="31"/>
  <c r="R231" i="31" s="1"/>
  <c r="Q232" i="31"/>
  <c r="R232" i="31" s="1"/>
  <c r="Q233" i="31"/>
  <c r="Q234" i="31"/>
  <c r="Q235" i="31"/>
  <c r="R235" i="31" s="1"/>
  <c r="Q236" i="31"/>
  <c r="R236" i="31" s="1"/>
  <c r="Q237" i="31"/>
  <c r="Q238" i="31"/>
  <c r="Q239" i="31"/>
  <c r="R239" i="31" s="1"/>
  <c r="Q240" i="31"/>
  <c r="R240" i="31" s="1"/>
  <c r="Q241" i="31"/>
  <c r="Q242" i="31"/>
  <c r="Q243" i="31"/>
  <c r="R243" i="31" s="1"/>
  <c r="Q244" i="31"/>
  <c r="R244" i="31" s="1"/>
  <c r="Q245" i="31"/>
  <c r="Q246" i="31"/>
  <c r="Q247" i="31"/>
  <c r="R247" i="31" s="1"/>
  <c r="Q248" i="31"/>
  <c r="R248" i="31" s="1"/>
  <c r="Q249" i="31"/>
  <c r="Q250" i="31"/>
  <c r="Q251" i="31"/>
  <c r="R251" i="31" s="1"/>
  <c r="Q252" i="31"/>
  <c r="R252" i="31" s="1"/>
  <c r="Q253" i="31"/>
  <c r="R8" i="31"/>
  <c r="S8" i="31" s="1"/>
  <c r="R10" i="31"/>
  <c r="S10" i="31" s="1"/>
  <c r="R15" i="31"/>
  <c r="T15" i="31" s="1"/>
  <c r="R22" i="31"/>
  <c r="S22" i="31" s="1"/>
  <c r="R48" i="31"/>
  <c r="S48" i="31" s="1"/>
  <c r="R55" i="31"/>
  <c r="R60" i="31"/>
  <c r="T60" i="31" s="1"/>
  <c r="R62" i="31"/>
  <c r="R67" i="31"/>
  <c r="T67" i="31" s="1"/>
  <c r="R72" i="31"/>
  <c r="S72" i="31" s="1"/>
  <c r="R74" i="31"/>
  <c r="S74" i="31" s="1"/>
  <c r="R79" i="31"/>
  <c r="S79" i="31" s="1"/>
  <c r="R86" i="31"/>
  <c r="T86" i="31" s="1"/>
  <c r="R93" i="31"/>
  <c r="S93" i="31" s="1"/>
  <c r="R95" i="31"/>
  <c r="S95" i="31" s="1"/>
  <c r="R102" i="31"/>
  <c r="T102" i="31" s="1"/>
  <c r="R109" i="31"/>
  <c r="S109" i="31" s="1"/>
  <c r="R111" i="31"/>
  <c r="S111" i="31" s="1"/>
  <c r="R118" i="31"/>
  <c r="T118" i="31" s="1"/>
  <c r="R125" i="31"/>
  <c r="S125" i="31" s="1"/>
  <c r="R127" i="31"/>
  <c r="S127" i="31" s="1"/>
  <c r="R134" i="31"/>
  <c r="T134" i="31" s="1"/>
  <c r="R141" i="31"/>
  <c r="S141" i="31" s="1"/>
  <c r="R143" i="31"/>
  <c r="S143" i="31" s="1"/>
  <c r="R150" i="31"/>
  <c r="T150" i="31" s="1"/>
  <c r="R157" i="31"/>
  <c r="S157" i="31" s="1"/>
  <c r="R159" i="31"/>
  <c r="S159" i="31" s="1"/>
  <c r="S164" i="31"/>
  <c r="R166" i="31"/>
  <c r="T166" i="31" s="1"/>
  <c r="R169" i="31"/>
  <c r="S169" i="31" s="1"/>
  <c r="R173" i="31"/>
  <c r="S173" i="31" s="1"/>
  <c r="R177" i="31"/>
  <c r="S177" i="31" s="1"/>
  <c r="R181" i="31"/>
  <c r="S181" i="31" s="1"/>
  <c r="R185" i="31"/>
  <c r="S185" i="31" s="1"/>
  <c r="R189" i="31"/>
  <c r="S189" i="31" s="1"/>
  <c r="R193" i="31"/>
  <c r="S193" i="31" s="1"/>
  <c r="R197" i="31"/>
  <c r="S197" i="31" s="1"/>
  <c r="R201" i="31"/>
  <c r="S201" i="31" s="1"/>
  <c r="R205" i="31"/>
  <c r="S205" i="31" s="1"/>
  <c r="R209" i="31"/>
  <c r="S209" i="31" s="1"/>
  <c r="R213" i="31"/>
  <c r="S213" i="31" s="1"/>
  <c r="R217" i="31"/>
  <c r="S217" i="31" s="1"/>
  <c r="R221" i="31"/>
  <c r="S221" i="31" s="1"/>
  <c r="R225" i="31"/>
  <c r="S225" i="31" s="1"/>
  <c r="R229" i="31"/>
  <c r="S229" i="31" s="1"/>
  <c r="R233" i="31"/>
  <c r="S233" i="31" s="1"/>
  <c r="R237" i="31"/>
  <c r="S237" i="31" s="1"/>
  <c r="R241" i="31"/>
  <c r="S241" i="31" s="1"/>
  <c r="R245" i="31"/>
  <c r="S245" i="31" s="1"/>
  <c r="R249" i="31"/>
  <c r="S249" i="31" s="1"/>
  <c r="R253" i="31"/>
  <c r="S253" i="31" s="1"/>
  <c r="BP42" i="37" l="1"/>
  <c r="BP43" i="37"/>
  <c r="BP39" i="37"/>
  <c r="BP41" i="37"/>
  <c r="BP40" i="37"/>
  <c r="BI36" i="37"/>
  <c r="T243" i="31"/>
  <c r="S243" i="31"/>
  <c r="T231" i="31"/>
  <c r="S231" i="31"/>
  <c r="T219" i="31"/>
  <c r="S219" i="31"/>
  <c r="S211" i="31"/>
  <c r="T211" i="31"/>
  <c r="T199" i="31"/>
  <c r="S199" i="31"/>
  <c r="T191" i="31"/>
  <c r="S191" i="31"/>
  <c r="S183" i="31"/>
  <c r="T183" i="31"/>
  <c r="S175" i="31"/>
  <c r="T175" i="31"/>
  <c r="T163" i="31"/>
  <c r="S163" i="31"/>
  <c r="T147" i="31"/>
  <c r="S147" i="31"/>
  <c r="T131" i="31"/>
  <c r="S131" i="31"/>
  <c r="S115" i="31"/>
  <c r="T115" i="31"/>
  <c r="S99" i="31"/>
  <c r="T99" i="31"/>
  <c r="S83" i="31"/>
  <c r="T83" i="31"/>
  <c r="T51" i="31"/>
  <c r="S51" i="31"/>
  <c r="T39" i="31"/>
  <c r="S39" i="31"/>
  <c r="T35" i="31"/>
  <c r="S35" i="31"/>
  <c r="S251" i="31"/>
  <c r="T251" i="31"/>
  <c r="S239" i="31"/>
  <c r="T239" i="31"/>
  <c r="T227" i="31"/>
  <c r="S227" i="31"/>
  <c r="S215" i="31"/>
  <c r="T215" i="31"/>
  <c r="S207" i="31"/>
  <c r="T207" i="31"/>
  <c r="T195" i="31"/>
  <c r="S195" i="31"/>
  <c r="S187" i="31"/>
  <c r="T187" i="31"/>
  <c r="T179" i="31"/>
  <c r="S179" i="31"/>
  <c r="S171" i="31"/>
  <c r="T171" i="31"/>
  <c r="T167" i="31"/>
  <c r="S167" i="31"/>
  <c r="T151" i="31"/>
  <c r="S151" i="31"/>
  <c r="S135" i="31"/>
  <c r="T135" i="31"/>
  <c r="S119" i="31"/>
  <c r="T119" i="31"/>
  <c r="S103" i="31"/>
  <c r="T103" i="31"/>
  <c r="T87" i="31"/>
  <c r="S87" i="31"/>
  <c r="T63" i="31"/>
  <c r="S63" i="31"/>
  <c r="T47" i="31"/>
  <c r="S47" i="31"/>
  <c r="T23" i="31"/>
  <c r="S23" i="31"/>
  <c r="S252" i="31"/>
  <c r="T252" i="31"/>
  <c r="T248" i="31"/>
  <c r="S248" i="31"/>
  <c r="T244" i="31"/>
  <c r="S244" i="31"/>
  <c r="S240" i="31"/>
  <c r="T240" i="31"/>
  <c r="T236" i="31"/>
  <c r="S236" i="31"/>
  <c r="S232" i="31"/>
  <c r="T232" i="31"/>
  <c r="T228" i="31"/>
  <c r="S228" i="31"/>
  <c r="T224" i="31"/>
  <c r="S224" i="31"/>
  <c r="S220" i="31"/>
  <c r="T220" i="31"/>
  <c r="S216" i="31"/>
  <c r="T216" i="31"/>
  <c r="T212" i="31"/>
  <c r="S212" i="31"/>
  <c r="T208" i="31"/>
  <c r="S208" i="31"/>
  <c r="T204" i="31"/>
  <c r="S204" i="31"/>
  <c r="S200" i="31"/>
  <c r="T200" i="31"/>
  <c r="T196" i="31"/>
  <c r="S196" i="31"/>
  <c r="T192" i="31"/>
  <c r="S192" i="31"/>
  <c r="T188" i="31"/>
  <c r="S188" i="31"/>
  <c r="S184" i="31"/>
  <c r="T184" i="31"/>
  <c r="S180" i="31"/>
  <c r="T180" i="31"/>
  <c r="S176" i="31"/>
  <c r="T176" i="31"/>
  <c r="S172" i="31"/>
  <c r="T172" i="31"/>
  <c r="T168" i="31"/>
  <c r="S168" i="31"/>
  <c r="T76" i="31"/>
  <c r="S76" i="31"/>
  <c r="S64" i="31"/>
  <c r="T64" i="31"/>
  <c r="S56" i="31"/>
  <c r="T56" i="31"/>
  <c r="T44" i="31"/>
  <c r="S44" i="31"/>
  <c r="S40" i="31"/>
  <c r="T40" i="31"/>
  <c r="S32" i="31"/>
  <c r="T32" i="31"/>
  <c r="T28" i="31"/>
  <c r="S28" i="31"/>
  <c r="S24" i="31"/>
  <c r="T24" i="31"/>
  <c r="S16" i="31"/>
  <c r="T16" i="31"/>
  <c r="T12" i="31"/>
  <c r="S12" i="31"/>
  <c r="S247" i="31"/>
  <c r="T247" i="31"/>
  <c r="S235" i="31"/>
  <c r="T235" i="31"/>
  <c r="S223" i="31"/>
  <c r="T223" i="31"/>
  <c r="T203" i="31"/>
  <c r="S203" i="31"/>
  <c r="R156" i="31"/>
  <c r="R144" i="31"/>
  <c r="R132" i="31"/>
  <c r="R120" i="31"/>
  <c r="R108" i="31"/>
  <c r="R100" i="31"/>
  <c r="R88" i="31"/>
  <c r="R80" i="31"/>
  <c r="R52" i="31"/>
  <c r="R36" i="31"/>
  <c r="R20" i="31"/>
  <c r="R5" i="31"/>
  <c r="R9" i="31"/>
  <c r="R13" i="31"/>
  <c r="R17" i="31"/>
  <c r="R21" i="31"/>
  <c r="R25" i="31"/>
  <c r="R29" i="31"/>
  <c r="R33" i="31"/>
  <c r="R37" i="31"/>
  <c r="R41" i="31"/>
  <c r="R45" i="31"/>
  <c r="R49" i="31"/>
  <c r="R53" i="31"/>
  <c r="R57" i="31"/>
  <c r="R61" i="31"/>
  <c r="R65" i="31"/>
  <c r="R69" i="31"/>
  <c r="R73" i="31"/>
  <c r="R77" i="31"/>
  <c r="R4" i="31"/>
  <c r="R18" i="31"/>
  <c r="R34" i="31"/>
  <c r="R50" i="31"/>
  <c r="R66" i="31"/>
  <c r="R250" i="31"/>
  <c r="R246" i="31"/>
  <c r="R238" i="31"/>
  <c r="R230" i="31"/>
  <c r="R226" i="31"/>
  <c r="R214" i="31"/>
  <c r="R206" i="31"/>
  <c r="R198" i="31"/>
  <c r="R194" i="31"/>
  <c r="R182" i="31"/>
  <c r="R170" i="31"/>
  <c r="R162" i="31"/>
  <c r="R155" i="31"/>
  <c r="R146" i="31"/>
  <c r="R139" i="31"/>
  <c r="R130" i="31"/>
  <c r="R121" i="31"/>
  <c r="R91" i="31"/>
  <c r="R31" i="31"/>
  <c r="R26" i="31"/>
  <c r="R19" i="31"/>
  <c r="R14" i="31"/>
  <c r="R75" i="31"/>
  <c r="R59" i="31"/>
  <c r="T253" i="31"/>
  <c r="T249" i="31"/>
  <c r="T245" i="31"/>
  <c r="T241" i="31"/>
  <c r="T237" i="31"/>
  <c r="T233" i="31"/>
  <c r="T229" i="31"/>
  <c r="T225" i="31"/>
  <c r="T221" i="31"/>
  <c r="T217" i="31"/>
  <c r="T213" i="31"/>
  <c r="T209" i="31"/>
  <c r="T205" i="31"/>
  <c r="T201" i="31"/>
  <c r="T197" i="31"/>
  <c r="T193" i="31"/>
  <c r="T189" i="31"/>
  <c r="T185" i="31"/>
  <c r="T181" i="31"/>
  <c r="T177" i="31"/>
  <c r="T173" i="31"/>
  <c r="T169" i="31"/>
  <c r="R165" i="31"/>
  <c r="T159" i="31"/>
  <c r="R158" i="31"/>
  <c r="R149" i="31"/>
  <c r="T143" i="31"/>
  <c r="R142" i="31"/>
  <c r="R133" i="31"/>
  <c r="T127" i="31"/>
  <c r="R126" i="31"/>
  <c r="R117" i="31"/>
  <c r="T111" i="31"/>
  <c r="R110" i="31"/>
  <c r="R101" i="31"/>
  <c r="T95" i="31"/>
  <c r="R94" i="31"/>
  <c r="R85" i="31"/>
  <c r="T79" i="31"/>
  <c r="T72" i="31"/>
  <c r="R54" i="31"/>
  <c r="R42" i="31"/>
  <c r="R30" i="31"/>
  <c r="T8" i="31"/>
  <c r="T55" i="31"/>
  <c r="S55" i="31"/>
  <c r="R152" i="31"/>
  <c r="R140" i="31"/>
  <c r="R128" i="31"/>
  <c r="R116" i="31"/>
  <c r="R96" i="31"/>
  <c r="R242" i="31"/>
  <c r="R234" i="31"/>
  <c r="R222" i="31"/>
  <c r="R218" i="31"/>
  <c r="R210" i="31"/>
  <c r="R202" i="31"/>
  <c r="R190" i="31"/>
  <c r="R186" i="31"/>
  <c r="R178" i="31"/>
  <c r="R174" i="31"/>
  <c r="R153" i="31"/>
  <c r="R137" i="31"/>
  <c r="R123" i="31"/>
  <c r="R114" i="31"/>
  <c r="R107" i="31"/>
  <c r="R105" i="31"/>
  <c r="R98" i="31"/>
  <c r="R89" i="31"/>
  <c r="R82" i="31"/>
  <c r="R78" i="31"/>
  <c r="R71" i="31"/>
  <c r="R38" i="31"/>
  <c r="R7" i="31"/>
  <c r="R43" i="31"/>
  <c r="R27" i="31"/>
  <c r="R11" i="31"/>
  <c r="S166" i="31"/>
  <c r="R161" i="31"/>
  <c r="T157" i="31"/>
  <c r="R154" i="31"/>
  <c r="S150" i="31"/>
  <c r="R145" i="31"/>
  <c r="T141" i="31"/>
  <c r="R138" i="31"/>
  <c r="S134" i="31"/>
  <c r="R129" i="31"/>
  <c r="T125" i="31"/>
  <c r="R122" i="31"/>
  <c r="S118" i="31"/>
  <c r="R113" i="31"/>
  <c r="T109" i="31"/>
  <c r="R106" i="31"/>
  <c r="S102" i="31"/>
  <c r="R97" i="31"/>
  <c r="T93" i="31"/>
  <c r="R90" i="31"/>
  <c r="S86" i="31"/>
  <c r="R81" i="31"/>
  <c r="T74" i="31"/>
  <c r="R70" i="31"/>
  <c r="S67" i="31"/>
  <c r="S60" i="31"/>
  <c r="R58" i="31"/>
  <c r="T48" i="31"/>
  <c r="R46" i="31"/>
  <c r="T22" i="31"/>
  <c r="S15" i="31"/>
  <c r="T10" i="31"/>
  <c r="R6" i="31"/>
  <c r="S62" i="31"/>
  <c r="T62" i="31"/>
  <c r="R160" i="31"/>
  <c r="R148" i="31"/>
  <c r="R136" i="31"/>
  <c r="R124" i="31"/>
  <c r="R112" i="31"/>
  <c r="R104" i="31"/>
  <c r="R92" i="31"/>
  <c r="R84" i="31"/>
  <c r="R68" i="31"/>
  <c r="E122" i="37" l="1"/>
  <c r="BQ40" i="37"/>
  <c r="BQ43" i="37"/>
  <c r="BQ41" i="37"/>
  <c r="BQ39" i="37"/>
  <c r="BQ42" i="37"/>
  <c r="BJ36" i="37"/>
  <c r="E12" i="37"/>
  <c r="S84" i="31"/>
  <c r="T84" i="31"/>
  <c r="T124" i="31"/>
  <c r="S124" i="31"/>
  <c r="S70" i="31"/>
  <c r="T70" i="31"/>
  <c r="T90" i="31"/>
  <c r="S90" i="31"/>
  <c r="T106" i="31"/>
  <c r="S106" i="31"/>
  <c r="T122" i="31"/>
  <c r="S122" i="31"/>
  <c r="T138" i="31"/>
  <c r="S138" i="31"/>
  <c r="T154" i="31"/>
  <c r="S154" i="31"/>
  <c r="T7" i="31"/>
  <c r="S7" i="31"/>
  <c r="T82" i="31"/>
  <c r="S82" i="31"/>
  <c r="T107" i="31"/>
  <c r="S107" i="31"/>
  <c r="S153" i="31"/>
  <c r="T153" i="31"/>
  <c r="T190" i="31"/>
  <c r="S190" i="31"/>
  <c r="T222" i="31"/>
  <c r="S222" i="31"/>
  <c r="T116" i="31"/>
  <c r="S116" i="31"/>
  <c r="S117" i="31"/>
  <c r="T117" i="31"/>
  <c r="T142" i="31"/>
  <c r="S142" i="31"/>
  <c r="T59" i="31"/>
  <c r="S59" i="31"/>
  <c r="S26" i="31"/>
  <c r="T26" i="31"/>
  <c r="T130" i="31"/>
  <c r="S130" i="31"/>
  <c r="T162" i="31"/>
  <c r="S162" i="31"/>
  <c r="S198" i="31"/>
  <c r="T198" i="31"/>
  <c r="S230" i="31"/>
  <c r="T230" i="31"/>
  <c r="S66" i="31"/>
  <c r="T66" i="31"/>
  <c r="S4" i="31"/>
  <c r="T4" i="31"/>
  <c r="S65" i="31"/>
  <c r="T65" i="31"/>
  <c r="T49" i="31"/>
  <c r="S49" i="31"/>
  <c r="S33" i="31"/>
  <c r="T33" i="31"/>
  <c r="T17" i="31"/>
  <c r="S17" i="31"/>
  <c r="S20" i="31"/>
  <c r="T20" i="31"/>
  <c r="S88" i="31"/>
  <c r="T88" i="31"/>
  <c r="S132" i="31"/>
  <c r="T132" i="31"/>
  <c r="T92" i="31"/>
  <c r="S92" i="31"/>
  <c r="S136" i="31"/>
  <c r="T136" i="31"/>
  <c r="S58" i="31"/>
  <c r="T58" i="31"/>
  <c r="T11" i="31"/>
  <c r="S11" i="31"/>
  <c r="S38" i="31"/>
  <c r="T38" i="31"/>
  <c r="S89" i="31"/>
  <c r="T89" i="31"/>
  <c r="T114" i="31"/>
  <c r="S114" i="31"/>
  <c r="T174" i="31"/>
  <c r="S174" i="31"/>
  <c r="S202" i="31"/>
  <c r="T202" i="31"/>
  <c r="T234" i="31"/>
  <c r="S234" i="31"/>
  <c r="S128" i="31"/>
  <c r="T128" i="31"/>
  <c r="S30" i="31"/>
  <c r="T30" i="31"/>
  <c r="S101" i="31"/>
  <c r="T101" i="31"/>
  <c r="T126" i="31"/>
  <c r="S126" i="31"/>
  <c r="S165" i="31"/>
  <c r="T165" i="31"/>
  <c r="T75" i="31"/>
  <c r="S75" i="31"/>
  <c r="T31" i="31"/>
  <c r="S31" i="31"/>
  <c r="T139" i="31"/>
  <c r="S139" i="31"/>
  <c r="T170" i="31"/>
  <c r="S170" i="31"/>
  <c r="S206" i="31"/>
  <c r="T206" i="31"/>
  <c r="T238" i="31"/>
  <c r="S238" i="31"/>
  <c r="S50" i="31"/>
  <c r="T50" i="31"/>
  <c r="S77" i="31"/>
  <c r="T77" i="31"/>
  <c r="S61" i="31"/>
  <c r="T61" i="31"/>
  <c r="T45" i="31"/>
  <c r="S45" i="31"/>
  <c r="S29" i="31"/>
  <c r="T29" i="31"/>
  <c r="S13" i="31"/>
  <c r="T13" i="31"/>
  <c r="T36" i="31"/>
  <c r="S36" i="31"/>
  <c r="S100" i="31"/>
  <c r="T100" i="31"/>
  <c r="S144" i="31"/>
  <c r="T144" i="31"/>
  <c r="S104" i="31"/>
  <c r="T104" i="31"/>
  <c r="S148" i="31"/>
  <c r="T148" i="31"/>
  <c r="S81" i="31"/>
  <c r="T81" i="31"/>
  <c r="S97" i="31"/>
  <c r="T97" i="31"/>
  <c r="S113" i="31"/>
  <c r="T113" i="31"/>
  <c r="S129" i="31"/>
  <c r="T129" i="31"/>
  <c r="S145" i="31"/>
  <c r="T145" i="31"/>
  <c r="S161" i="31"/>
  <c r="T161" i="31"/>
  <c r="T27" i="31"/>
  <c r="S27" i="31"/>
  <c r="T71" i="31"/>
  <c r="S71" i="31"/>
  <c r="T98" i="31"/>
  <c r="S98" i="31"/>
  <c r="S123" i="31"/>
  <c r="T123" i="31"/>
  <c r="S178" i="31"/>
  <c r="T178" i="31"/>
  <c r="T210" i="31"/>
  <c r="S210" i="31"/>
  <c r="S242" i="31"/>
  <c r="T242" i="31"/>
  <c r="T140" i="31"/>
  <c r="S140" i="31"/>
  <c r="S42" i="31"/>
  <c r="T42" i="31"/>
  <c r="S85" i="31"/>
  <c r="T85" i="31"/>
  <c r="T110" i="31"/>
  <c r="S110" i="31"/>
  <c r="S149" i="31"/>
  <c r="T149" i="31"/>
  <c r="S14" i="31"/>
  <c r="T14" i="31"/>
  <c r="T91" i="31"/>
  <c r="S91" i="31"/>
  <c r="T146" i="31"/>
  <c r="S146" i="31"/>
  <c r="T182" i="31"/>
  <c r="S182" i="31"/>
  <c r="T214" i="31"/>
  <c r="S214" i="31"/>
  <c r="T246" i="31"/>
  <c r="S246" i="31"/>
  <c r="S34" i="31"/>
  <c r="T34" i="31"/>
  <c r="S73" i="31"/>
  <c r="T73" i="31"/>
  <c r="S57" i="31"/>
  <c r="T57" i="31"/>
  <c r="S41" i="31"/>
  <c r="T41" i="31"/>
  <c r="S25" i="31"/>
  <c r="T25" i="31"/>
  <c r="S9" i="31"/>
  <c r="T9" i="31"/>
  <c r="T52" i="31"/>
  <c r="S52" i="31"/>
  <c r="S108" i="31"/>
  <c r="T108" i="31"/>
  <c r="S156" i="31"/>
  <c r="T156" i="31"/>
  <c r="T68" i="31"/>
  <c r="S68" i="31"/>
  <c r="S112" i="31"/>
  <c r="T112" i="31"/>
  <c r="S160" i="31"/>
  <c r="T160" i="31"/>
  <c r="S6" i="31"/>
  <c r="T6" i="31"/>
  <c r="S46" i="31"/>
  <c r="T46" i="31"/>
  <c r="T43" i="31"/>
  <c r="S43" i="31"/>
  <c r="S78" i="31"/>
  <c r="T78" i="31"/>
  <c r="S105" i="31"/>
  <c r="T105" i="31"/>
  <c r="S137" i="31"/>
  <c r="T137" i="31"/>
  <c r="T186" i="31"/>
  <c r="S186" i="31"/>
  <c r="S218" i="31"/>
  <c r="T218" i="31"/>
  <c r="S96" i="31"/>
  <c r="T96" i="31"/>
  <c r="S152" i="31"/>
  <c r="T152" i="31"/>
  <c r="S54" i="31"/>
  <c r="T54" i="31"/>
  <c r="T94" i="31"/>
  <c r="S94" i="31"/>
  <c r="S133" i="31"/>
  <c r="T133" i="31"/>
  <c r="T158" i="31"/>
  <c r="S158" i="31"/>
  <c r="T19" i="31"/>
  <c r="S19" i="31"/>
  <c r="S121" i="31"/>
  <c r="T121" i="31"/>
  <c r="T155" i="31"/>
  <c r="S155" i="31"/>
  <c r="T194" i="31"/>
  <c r="S194" i="31"/>
  <c r="T226" i="31"/>
  <c r="S226" i="31"/>
  <c r="T250" i="31"/>
  <c r="S250" i="31"/>
  <c r="S18" i="31"/>
  <c r="T18" i="31"/>
  <c r="T69" i="31"/>
  <c r="S69" i="31"/>
  <c r="T53" i="31"/>
  <c r="S53" i="31"/>
  <c r="T37" i="31"/>
  <c r="S37" i="31"/>
  <c r="T21" i="31"/>
  <c r="S21" i="31"/>
  <c r="T5" i="31"/>
  <c r="S5" i="31"/>
  <c r="T80" i="31"/>
  <c r="S80" i="31"/>
  <c r="S120" i="31"/>
  <c r="T120" i="31"/>
  <c r="BR42" i="37" l="1"/>
  <c r="BR39" i="37"/>
  <c r="BR41" i="37"/>
  <c r="BR43" i="37"/>
  <c r="BR40" i="37"/>
  <c r="BK36" i="37"/>
  <c r="F12" i="37"/>
  <c r="S254" i="31"/>
  <c r="U254" i="31" s="1"/>
  <c r="T254" i="31"/>
  <c r="F122" i="37" l="1"/>
  <c r="G12" i="37"/>
  <c r="BS41" i="37"/>
  <c r="BS39" i="37"/>
  <c r="BS40" i="37"/>
  <c r="BS43" i="37"/>
  <c r="BS42" i="37"/>
  <c r="BL36" i="37"/>
  <c r="G122" i="37" l="1"/>
  <c r="H12" i="37"/>
  <c r="BT40" i="37"/>
  <c r="BT41" i="37"/>
  <c r="BT42" i="37"/>
  <c r="BT43" i="37"/>
  <c r="BT39" i="37"/>
  <c r="BM36" i="37"/>
  <c r="H122" i="37" l="1"/>
  <c r="I12" i="37"/>
  <c r="BU43" i="37"/>
  <c r="BU42" i="37"/>
  <c r="BU39" i="37"/>
  <c r="I122" i="37"/>
  <c r="BU41" i="37"/>
  <c r="BU40" i="37"/>
  <c r="BN36" i="37"/>
  <c r="BV42" i="37" l="1"/>
  <c r="BV40" i="37"/>
  <c r="BV41" i="37"/>
  <c r="BV39" i="37"/>
  <c r="BV43" i="37"/>
  <c r="J122" i="37"/>
  <c r="J12" i="37"/>
  <c r="BO36" i="37"/>
  <c r="BW43" i="37" l="1"/>
  <c r="BW39" i="37"/>
  <c r="BW42" i="37"/>
  <c r="BW41" i="37"/>
  <c r="BW40" i="37"/>
  <c r="BP36" i="37"/>
  <c r="BX41" i="37" l="1"/>
  <c r="BX39" i="37"/>
  <c r="BX42" i="37"/>
  <c r="BX40" i="37"/>
  <c r="BX43" i="37"/>
  <c r="BQ36" i="37"/>
  <c r="BY41" i="37" l="1"/>
  <c r="BY43" i="37"/>
  <c r="BY42" i="37"/>
  <c r="BY40" i="37"/>
  <c r="BY39" i="37"/>
  <c r="BR36" i="37"/>
  <c r="BZ40" i="37" l="1"/>
  <c r="BZ42" i="37"/>
  <c r="BZ41" i="37"/>
  <c r="BZ39" i="37"/>
  <c r="BZ43" i="37"/>
  <c r="BS36" i="37"/>
  <c r="CA41" i="37" l="1"/>
  <c r="CA43" i="37"/>
  <c r="CA39" i="37"/>
  <c r="CA42" i="37"/>
  <c r="CA40" i="37"/>
  <c r="BT36" i="37"/>
  <c r="CB39" i="37" l="1"/>
  <c r="CB41" i="37"/>
  <c r="CB40" i="37"/>
  <c r="CB42" i="37"/>
  <c r="CB43" i="37"/>
  <c r="BU36" i="37"/>
  <c r="CC43" i="37" l="1"/>
  <c r="CC41" i="37"/>
  <c r="CC42" i="37"/>
  <c r="CC40" i="37"/>
  <c r="CC39" i="37"/>
  <c r="BV36" i="37"/>
  <c r="CD42" i="37" l="1"/>
  <c r="CD41" i="37"/>
  <c r="CD39" i="37"/>
  <c r="CD40" i="37"/>
  <c r="CD43" i="37"/>
  <c r="BW36" i="37"/>
  <c r="CE39" i="37" l="1"/>
  <c r="CE41" i="37"/>
  <c r="CE43" i="37"/>
  <c r="CE40" i="37"/>
  <c r="CE42" i="37"/>
  <c r="BX36" i="37"/>
  <c r="CF40" i="37" l="1"/>
  <c r="CF41" i="37"/>
  <c r="CF42" i="37"/>
  <c r="CF39" i="37"/>
  <c r="CF43" i="37"/>
  <c r="BY36" i="37"/>
  <c r="CG41" i="37" l="1"/>
  <c r="CG43" i="37"/>
  <c r="CG39" i="37"/>
  <c r="CG42" i="37"/>
  <c r="CG40" i="37"/>
  <c r="BZ36" i="37"/>
  <c r="CH40" i="37" l="1"/>
  <c r="CH39" i="37"/>
  <c r="CH41" i="37"/>
  <c r="CH42" i="37"/>
  <c r="CH43" i="37"/>
  <c r="CA36" i="37"/>
  <c r="CI41" i="37" l="1"/>
  <c r="CI39" i="37"/>
  <c r="CI43" i="37"/>
  <c r="CI42" i="37"/>
  <c r="CI40" i="37"/>
  <c r="CB36" i="37"/>
  <c r="CJ42" i="37" l="1"/>
  <c r="CJ41" i="37"/>
  <c r="CJ40" i="37"/>
  <c r="CJ39" i="37"/>
  <c r="CJ43" i="37"/>
  <c r="CC36" i="37"/>
  <c r="CK39" i="37" l="1"/>
  <c r="CK41" i="37"/>
  <c r="CK43" i="37"/>
  <c r="CK40" i="37"/>
  <c r="CK42" i="37"/>
  <c r="CD36" i="37"/>
  <c r="CL42" i="37" l="1"/>
  <c r="CL43" i="37"/>
  <c r="CL39" i="37"/>
  <c r="CL40" i="37"/>
  <c r="CL41" i="37"/>
  <c r="CE36" i="37"/>
  <c r="CM39" i="37" l="1"/>
  <c r="CM41" i="37"/>
  <c r="CM40" i="37"/>
  <c r="CM43" i="37"/>
  <c r="CM42" i="37"/>
  <c r="CF36" i="37"/>
  <c r="CN42" i="37" l="1"/>
  <c r="CN40" i="37"/>
  <c r="CN43" i="37"/>
  <c r="CN41" i="37"/>
  <c r="CN39" i="37"/>
  <c r="CG36" i="37"/>
  <c r="CO41" i="37" l="1"/>
  <c r="CO40" i="37"/>
  <c r="CO39" i="37"/>
  <c r="CO43" i="37"/>
  <c r="CO42" i="37"/>
  <c r="CH36" i="37"/>
  <c r="CP43" i="37" l="1"/>
  <c r="CP41" i="37"/>
  <c r="CP42" i="37"/>
  <c r="CP39" i="37"/>
  <c r="CP40" i="37"/>
  <c r="CI36" i="37"/>
  <c r="CQ39" i="37" l="1"/>
  <c r="CQ41" i="37"/>
  <c r="CQ40" i="37"/>
  <c r="CQ42" i="37"/>
  <c r="CQ43" i="37"/>
  <c r="CJ36" i="37"/>
  <c r="CR41" i="37" l="1"/>
  <c r="CR39" i="37"/>
  <c r="CR42" i="37"/>
  <c r="CR40" i="37"/>
  <c r="CR43" i="37"/>
  <c r="CK36" i="37"/>
  <c r="CS40" i="37" l="1"/>
  <c r="CS39" i="37"/>
  <c r="CS43" i="37"/>
  <c r="CS42" i="37"/>
  <c r="CS41" i="37"/>
  <c r="CL36" i="37"/>
  <c r="CT43" i="37" l="1"/>
  <c r="CT40" i="37"/>
  <c r="CT41" i="37"/>
  <c r="CT42" i="37"/>
  <c r="CT39" i="37"/>
  <c r="CM36" i="37"/>
  <c r="CU41" i="37" l="1"/>
  <c r="CU43" i="37"/>
  <c r="CU39" i="37"/>
  <c r="CU42" i="37"/>
  <c r="CU40" i="37"/>
  <c r="CN36" i="37"/>
  <c r="CV41" i="37" l="1"/>
  <c r="CV42" i="37"/>
  <c r="CV40" i="37"/>
  <c r="CV39" i="37"/>
  <c r="CV43" i="37"/>
  <c r="CO36" i="37"/>
  <c r="CW42" i="37" l="1"/>
  <c r="CW39" i="37"/>
  <c r="CW43" i="37"/>
  <c r="CW40" i="37"/>
  <c r="CW41" i="37"/>
  <c r="CP36" i="37"/>
  <c r="CX41" i="37" l="1"/>
  <c r="CX43" i="37"/>
  <c r="CX40" i="37"/>
  <c r="CX39" i="37"/>
  <c r="CX42" i="37"/>
  <c r="CQ36" i="37"/>
  <c r="CY39" i="37" l="1"/>
  <c r="CY43" i="37"/>
  <c r="CY42" i="37"/>
  <c r="CY40" i="37"/>
  <c r="CY41" i="37"/>
  <c r="CR36" i="37"/>
  <c r="CZ40" i="37" l="1"/>
  <c r="CZ39" i="37"/>
  <c r="CZ41" i="37"/>
  <c r="CZ43" i="37"/>
  <c r="CZ42" i="37"/>
  <c r="CS36" i="37"/>
  <c r="DA42" i="37" l="1"/>
  <c r="DA43" i="37"/>
  <c r="DA39" i="37"/>
  <c r="DA41" i="37"/>
  <c r="DA40" i="37"/>
  <c r="CT36" i="37"/>
  <c r="DB40" i="37" l="1"/>
  <c r="DB42" i="37"/>
  <c r="DB39" i="37"/>
  <c r="DB41" i="37"/>
  <c r="DB43" i="37"/>
  <c r="CU36" i="37"/>
  <c r="DC39" i="37" l="1"/>
  <c r="DC43" i="37"/>
  <c r="DC41" i="37"/>
  <c r="DC42" i="37"/>
  <c r="DC40" i="37"/>
  <c r="CV36" i="37"/>
  <c r="DD41" i="37" l="1"/>
  <c r="DD39" i="37"/>
  <c r="DD40" i="37"/>
  <c r="DD42" i="37"/>
  <c r="DD43" i="37"/>
  <c r="CW36" i="37"/>
  <c r="DE43" i="37" l="1"/>
  <c r="DE39" i="37"/>
  <c r="DE42" i="37"/>
  <c r="DE40" i="37"/>
  <c r="DE41" i="37"/>
  <c r="CX36" i="37"/>
  <c r="DF42" i="37" l="1"/>
  <c r="DF39" i="37"/>
  <c r="DF41" i="37"/>
  <c r="DF40" i="37"/>
  <c r="DF43" i="37"/>
  <c r="CY36" i="37"/>
  <c r="DG43" i="37" l="1"/>
  <c r="DG39" i="37"/>
  <c r="DG40" i="37"/>
  <c r="DG41" i="37"/>
  <c r="DG42" i="37"/>
  <c r="CZ36" i="37"/>
  <c r="DH42" i="37" l="1"/>
  <c r="DH40" i="37"/>
  <c r="DH39" i="37"/>
  <c r="DH41" i="37"/>
  <c r="DH43" i="37"/>
  <c r="DA36" i="37"/>
  <c r="DI43" i="37" l="1"/>
  <c r="DI39" i="37"/>
  <c r="DI40" i="37"/>
  <c r="DI41" i="37"/>
  <c r="DI42" i="37"/>
  <c r="DB36" i="37"/>
  <c r="DJ41" i="37" l="1"/>
  <c r="DJ42" i="37"/>
  <c r="DJ40" i="37"/>
  <c r="DJ39" i="37"/>
  <c r="DJ43" i="37"/>
  <c r="DC36" i="37"/>
  <c r="DK43" i="37" l="1"/>
  <c r="DK40" i="37"/>
  <c r="DK39" i="37"/>
  <c r="DK42" i="37"/>
  <c r="DK41" i="37"/>
  <c r="DD36" i="37"/>
  <c r="DL41" i="37" l="1"/>
  <c r="DL42" i="37"/>
  <c r="DL39" i="37"/>
  <c r="DL40" i="37"/>
  <c r="DL43" i="37"/>
  <c r="DE36" i="37"/>
  <c r="DM43" i="37" l="1"/>
  <c r="DM39" i="37"/>
  <c r="DM41" i="37"/>
  <c r="DM40" i="37"/>
  <c r="DM42" i="37"/>
  <c r="DF36" i="37"/>
  <c r="DN41" i="37" l="1"/>
  <c r="DN42" i="37"/>
  <c r="DN40" i="37"/>
  <c r="DN39" i="37"/>
  <c r="DN43" i="37"/>
  <c r="DG36" i="37"/>
  <c r="DO43" i="37" l="1"/>
  <c r="DO40" i="37"/>
  <c r="DO41" i="37"/>
  <c r="DO39" i="37"/>
  <c r="DO42" i="37"/>
  <c r="DH36" i="37"/>
  <c r="DP41" i="37" l="1"/>
  <c r="DP43" i="37"/>
  <c r="DP42" i="37"/>
  <c r="DP39" i="37"/>
  <c r="DP40" i="37"/>
  <c r="DI36" i="37"/>
  <c r="DQ39" i="37" l="1"/>
  <c r="DQ43" i="37"/>
  <c r="DQ40" i="37"/>
  <c r="DQ42" i="37"/>
  <c r="DQ41" i="37"/>
  <c r="DJ36" i="37"/>
  <c r="DR42" i="37" l="1"/>
  <c r="DR39" i="37"/>
  <c r="DR41" i="37"/>
  <c r="DR40" i="37"/>
  <c r="DR43" i="37"/>
  <c r="DK36" i="37"/>
  <c r="DS40" i="37" l="1"/>
  <c r="DS42" i="37"/>
  <c r="DS43" i="37"/>
  <c r="DS41" i="37"/>
  <c r="DS39" i="37"/>
  <c r="DL36" i="37"/>
  <c r="DT42" i="37" l="1"/>
  <c r="DT41" i="37"/>
  <c r="DT40" i="37"/>
  <c r="DT39" i="37"/>
  <c r="DT43" i="37"/>
  <c r="DM36" i="37"/>
  <c r="DU43" i="37" l="1"/>
  <c r="DU40" i="37"/>
  <c r="DU39" i="37"/>
  <c r="DU41" i="37"/>
  <c r="DU42" i="37"/>
  <c r="DN36" i="37"/>
  <c r="DV39" i="37" l="1"/>
  <c r="DV42" i="37"/>
  <c r="DV41" i="37"/>
  <c r="DV40" i="37"/>
  <c r="DV43" i="37"/>
  <c r="DO36" i="37"/>
  <c r="DW43" i="37" l="1"/>
  <c r="DW42" i="37"/>
  <c r="DW40" i="37"/>
  <c r="DW41" i="37"/>
  <c r="DW39" i="37"/>
  <c r="DP36" i="37"/>
  <c r="DX39" i="37" l="1"/>
  <c r="DX41" i="37"/>
  <c r="DX42" i="37"/>
  <c r="DX43" i="37"/>
  <c r="DX40" i="37"/>
  <c r="DQ36" i="37"/>
  <c r="DY40" i="37" l="1"/>
  <c r="DY43" i="37"/>
  <c r="DY41" i="37"/>
  <c r="DY42" i="37"/>
  <c r="DY39" i="37"/>
  <c r="DR36" i="37"/>
  <c r="DZ39" i="37" l="1"/>
  <c r="DZ41" i="37"/>
  <c r="DZ40" i="37"/>
  <c r="DZ42" i="37"/>
  <c r="DZ43" i="37"/>
  <c r="DS36" i="37"/>
  <c r="EA41" i="37" l="1"/>
  <c r="EA43" i="37"/>
  <c r="EA42" i="37"/>
  <c r="EA40" i="37"/>
  <c r="EA39" i="37"/>
  <c r="DT36" i="37"/>
  <c r="EB42" i="37" l="1"/>
  <c r="EB41" i="37"/>
  <c r="EB40" i="37"/>
  <c r="EB43" i="37"/>
  <c r="EB39" i="37"/>
  <c r="DU36" i="37"/>
  <c r="EC40" i="37" l="1"/>
  <c r="EC39" i="37"/>
  <c r="EC41" i="37"/>
  <c r="EC43" i="37"/>
  <c r="EC42" i="37"/>
  <c r="DV36" i="37"/>
  <c r="ED43" i="37" l="1"/>
  <c r="ED40" i="37"/>
  <c r="ED42" i="37"/>
  <c r="ED41" i="37"/>
  <c r="ED39" i="37"/>
  <c r="DW36" i="37"/>
  <c r="EE41" i="37" l="1"/>
  <c r="EE40" i="37"/>
  <c r="EE39" i="37"/>
  <c r="EE42" i="37"/>
  <c r="EE43" i="37"/>
  <c r="DX36" i="37"/>
  <c r="EF43" i="37" l="1"/>
  <c r="EF40" i="37"/>
  <c r="EF42" i="37"/>
  <c r="EF39" i="37"/>
  <c r="EF41" i="37"/>
  <c r="DY36" i="37"/>
  <c r="EG39" i="37" l="1"/>
  <c r="EG40" i="37"/>
  <c r="EG41" i="37"/>
  <c r="EG42" i="37"/>
  <c r="EG43" i="37"/>
  <c r="DZ36" i="37"/>
  <c r="EH43" i="37" l="1"/>
  <c r="EH42" i="37"/>
  <c r="EH40" i="37"/>
  <c r="EH41" i="37"/>
  <c r="EH39" i="37"/>
  <c r="EA36" i="37"/>
  <c r="EI41" i="37" l="1"/>
  <c r="EI42" i="37"/>
  <c r="EI40" i="37"/>
  <c r="EI39" i="37"/>
  <c r="EI43" i="37"/>
  <c r="EB36" i="37"/>
  <c r="EJ43" i="37" l="1"/>
  <c r="EJ40" i="37"/>
  <c r="EJ41" i="37"/>
  <c r="EJ39" i="37"/>
  <c r="EJ42" i="37"/>
  <c r="EC36" i="37"/>
  <c r="EK41" i="37" l="1"/>
  <c r="EK43" i="37"/>
  <c r="EK39" i="37"/>
  <c r="EK42" i="37"/>
  <c r="EK40" i="37"/>
  <c r="ED36" i="37"/>
  <c r="EL39" i="37" l="1"/>
  <c r="EL41" i="37"/>
  <c r="EL40" i="37"/>
  <c r="EL42" i="37"/>
  <c r="EL43" i="37"/>
  <c r="EE36" i="37"/>
  <c r="EM42" i="37" l="1"/>
  <c r="EM41" i="37"/>
  <c r="EM43" i="37"/>
  <c r="EM40" i="37"/>
  <c r="EM39" i="37"/>
  <c r="EF36" i="37"/>
  <c r="EN40" i="37" l="1"/>
  <c r="EN42" i="37"/>
  <c r="EN39" i="37"/>
  <c r="EN43" i="37"/>
  <c r="EN41" i="37"/>
  <c r="EG36" i="37"/>
  <c r="EO43" i="37" l="1"/>
  <c r="EO42" i="37"/>
  <c r="EO41" i="37"/>
  <c r="EO39" i="37"/>
  <c r="EO40" i="37"/>
  <c r="EH36" i="37"/>
  <c r="EP39" i="37" l="1"/>
  <c r="EP40" i="37"/>
  <c r="EP41" i="37"/>
  <c r="EP42" i="37"/>
  <c r="EP43" i="37"/>
  <c r="EI36" i="37"/>
  <c r="EQ43" i="37" l="1"/>
  <c r="EQ41" i="37"/>
  <c r="EQ42" i="37"/>
  <c r="EQ40" i="37"/>
  <c r="EQ39" i="37"/>
  <c r="EJ36" i="37"/>
  <c r="ER39" i="37" l="1"/>
  <c r="ER41" i="37"/>
  <c r="ER40" i="37"/>
  <c r="ER42" i="37"/>
  <c r="ER43" i="37"/>
  <c r="EK36" i="37"/>
  <c r="ES43" i="37" l="1"/>
  <c r="ES42" i="37"/>
  <c r="ES41" i="37"/>
  <c r="ES40" i="37"/>
  <c r="ES39" i="37"/>
  <c r="EL36" i="37"/>
  <c r="ET39" i="37" l="1"/>
  <c r="ET40" i="37"/>
  <c r="ET42" i="37"/>
  <c r="ET41" i="37"/>
  <c r="ET43" i="37"/>
  <c r="EM36" i="37"/>
  <c r="EU43" i="37" l="1"/>
  <c r="EU42" i="37"/>
  <c r="EU40" i="37"/>
  <c r="EU41" i="37"/>
  <c r="EU39" i="37"/>
  <c r="EN36" i="37"/>
  <c r="EV39" i="37" l="1"/>
  <c r="EV40" i="37"/>
  <c r="EV41" i="37"/>
  <c r="EV42" i="37"/>
  <c r="EV43" i="37"/>
  <c r="EO36" i="37"/>
  <c r="EW43" i="37" l="1"/>
  <c r="EW41" i="37"/>
  <c r="EW40" i="37"/>
  <c r="EW42" i="37"/>
  <c r="EW39" i="37"/>
  <c r="EP36" i="37"/>
  <c r="EX39" i="37" l="1"/>
  <c r="EX40" i="37"/>
  <c r="EX42" i="37"/>
  <c r="EX41" i="37"/>
  <c r="EX43" i="37"/>
  <c r="EQ36" i="37"/>
  <c r="EY42" i="37" l="1"/>
  <c r="EY43" i="37"/>
  <c r="EY39" i="37"/>
  <c r="EY41" i="37"/>
  <c r="EY40" i="37"/>
  <c r="ER36" i="37"/>
  <c r="EZ39" i="37" l="1"/>
  <c r="EZ43" i="37"/>
  <c r="EZ40" i="37"/>
  <c r="EZ41" i="37"/>
  <c r="EZ42" i="37"/>
  <c r="ES36" i="37"/>
  <c r="FA42" i="37" l="1"/>
  <c r="FA41" i="37"/>
  <c r="FA43" i="37"/>
  <c r="FA40" i="37"/>
  <c r="FA39" i="37"/>
  <c r="ET36" i="37"/>
  <c r="FB40" i="37" l="1"/>
  <c r="FB41" i="37"/>
  <c r="FB39" i="37"/>
  <c r="FB43" i="37"/>
  <c r="FB42" i="37"/>
  <c r="EU36" i="37"/>
  <c r="FC40" i="37" l="1"/>
  <c r="FC42" i="37"/>
  <c r="FC43" i="37"/>
  <c r="FC39" i="37"/>
  <c r="FC41" i="37"/>
  <c r="EV36" i="37"/>
  <c r="FD39" i="37" l="1"/>
  <c r="FD42" i="37"/>
  <c r="FD41" i="37"/>
  <c r="FD43" i="37"/>
  <c r="FD40" i="37"/>
  <c r="EW36" i="37"/>
  <c r="FE43" i="37" l="1"/>
  <c r="FE39" i="37"/>
  <c r="FE40" i="37"/>
  <c r="FE41" i="37"/>
  <c r="FE42" i="37"/>
  <c r="EX36" i="37"/>
  <c r="FF41" i="37" l="1"/>
  <c r="FF43" i="37"/>
  <c r="FF39" i="37"/>
  <c r="FF42" i="37"/>
  <c r="FF40" i="37"/>
  <c r="EY36" i="37"/>
  <c r="FG40" i="37" l="1"/>
  <c r="FG39" i="37"/>
  <c r="FG43" i="37"/>
  <c r="FG42" i="37"/>
  <c r="FG41" i="37"/>
  <c r="EZ36" i="37"/>
  <c r="FH41" i="37" l="1"/>
  <c r="FH43" i="37"/>
  <c r="FH40" i="37"/>
  <c r="FH42" i="37"/>
  <c r="FH39" i="37"/>
  <c r="FA36" i="37"/>
  <c r="FI42" i="37" l="1"/>
  <c r="FI43" i="37"/>
  <c r="FI39" i="37"/>
  <c r="FI40" i="37"/>
  <c r="FI41" i="37"/>
  <c r="FB36" i="37"/>
  <c r="FJ43" i="37" l="1"/>
  <c r="FJ41" i="37"/>
  <c r="FJ40" i="37"/>
  <c r="FJ39" i="37"/>
  <c r="FJ42" i="37"/>
  <c r="FC36" i="37"/>
  <c r="FK41" i="37" l="1"/>
  <c r="FK43" i="37"/>
  <c r="FK39" i="37"/>
  <c r="FK42" i="37"/>
  <c r="FK40" i="37"/>
  <c r="FD36" i="37"/>
  <c r="FL40" i="37" l="1"/>
  <c r="FL39" i="37"/>
  <c r="FL41" i="37"/>
  <c r="FL42" i="37"/>
  <c r="FL43" i="37"/>
  <c r="FE36" i="37"/>
  <c r="FM42" i="37" l="1"/>
  <c r="FM41" i="37"/>
  <c r="FM40" i="37"/>
  <c r="FM43" i="37"/>
  <c r="FM39" i="37"/>
  <c r="FF36" i="37"/>
  <c r="FN40" i="37" l="1"/>
  <c r="FN42" i="37"/>
  <c r="FN39" i="37"/>
  <c r="FN43" i="37"/>
  <c r="FN41" i="37"/>
  <c r="FG36" i="37"/>
  <c r="FO42" i="37" l="1"/>
  <c r="FO43" i="37"/>
  <c r="FO40" i="37"/>
  <c r="FO41" i="37"/>
  <c r="FO39" i="37"/>
  <c r="FH36" i="37"/>
  <c r="FP39" i="37" l="1"/>
  <c r="FP42" i="37"/>
  <c r="FP40" i="37"/>
  <c r="FP41" i="37"/>
  <c r="FP43" i="37"/>
  <c r="FI36" i="37"/>
  <c r="FQ41" i="37" l="1"/>
  <c r="FQ40" i="37"/>
  <c r="FQ42" i="37"/>
  <c r="FQ43" i="37"/>
  <c r="FQ39" i="37"/>
  <c r="FJ36" i="37"/>
  <c r="FR42" i="37" l="1"/>
  <c r="FR41" i="37"/>
  <c r="FR39" i="37"/>
  <c r="FR43" i="37"/>
  <c r="FR40" i="37"/>
  <c r="FK36" i="37"/>
  <c r="FS43" i="37" l="1"/>
  <c r="FS39" i="37"/>
  <c r="FS42" i="37"/>
  <c r="FS40" i="37"/>
  <c r="FS41" i="37"/>
  <c r="FL36" i="37"/>
  <c r="FT43" i="37" l="1"/>
  <c r="FT42" i="37"/>
  <c r="FT41" i="37"/>
  <c r="FT40" i="37"/>
  <c r="FT39" i="37"/>
  <c r="FM36" i="37"/>
  <c r="FU40" i="37" l="1"/>
  <c r="FU42" i="37"/>
  <c r="FU43" i="37"/>
  <c r="FU39" i="37"/>
  <c r="FU41" i="37"/>
  <c r="FN36" i="37"/>
  <c r="FV41" i="37" l="1"/>
  <c r="FV43" i="37"/>
  <c r="FV40" i="37"/>
  <c r="FV39" i="37"/>
  <c r="FV42" i="37"/>
  <c r="FO36" i="37"/>
  <c r="FW39" i="37" l="1"/>
  <c r="FW41" i="37"/>
  <c r="FW40" i="37"/>
  <c r="FW42" i="37"/>
  <c r="FW43" i="37"/>
  <c r="FP36" i="37"/>
  <c r="FX40" i="37" l="1"/>
  <c r="FX41" i="37"/>
  <c r="FX43" i="37"/>
  <c r="FX42" i="37"/>
  <c r="FX39" i="37"/>
  <c r="FQ36" i="37"/>
  <c r="FY39" i="37" l="1"/>
  <c r="FY42" i="37"/>
  <c r="FY41" i="37"/>
  <c r="FY43" i="37"/>
  <c r="FY40" i="37"/>
  <c r="FR36" i="37"/>
  <c r="FZ43" i="37" l="1"/>
  <c r="FZ42" i="37"/>
  <c r="FZ40" i="37"/>
  <c r="FZ41" i="37"/>
  <c r="FZ39" i="37"/>
  <c r="FS36" i="37"/>
  <c r="GA39" i="37" l="1"/>
  <c r="GA42" i="37"/>
  <c r="GA43" i="37"/>
  <c r="GA41" i="37"/>
  <c r="GA40" i="37"/>
  <c r="FT36" i="37"/>
  <c r="GB40" i="37" l="1"/>
  <c r="GB43" i="37"/>
  <c r="GB41" i="37"/>
  <c r="GB42" i="37"/>
  <c r="GB39" i="37"/>
  <c r="FU36" i="37"/>
  <c r="GC39" i="37" l="1"/>
  <c r="GC41" i="37"/>
  <c r="GC40" i="37"/>
  <c r="GC42" i="37"/>
  <c r="GC43" i="37"/>
  <c r="FV36" i="37"/>
  <c r="GD40" i="37" l="1"/>
  <c r="GD41" i="37"/>
  <c r="GD43" i="37"/>
  <c r="GD42" i="37"/>
  <c r="GD39" i="37"/>
  <c r="FW36" i="37"/>
  <c r="GE42" i="37" l="1"/>
  <c r="GE39" i="37"/>
  <c r="GE41" i="37"/>
  <c r="GE43" i="37"/>
  <c r="GE40" i="37"/>
  <c r="FX36" i="37"/>
  <c r="GF43" i="37" l="1"/>
  <c r="GF39" i="37"/>
  <c r="GF40" i="37"/>
  <c r="GF41" i="37"/>
  <c r="GF42" i="37"/>
  <c r="FY36" i="37"/>
  <c r="GG42" i="37" l="1"/>
  <c r="GG39" i="37"/>
  <c r="GG43" i="37"/>
  <c r="GG41" i="37"/>
  <c r="GG40" i="37"/>
  <c r="FZ36" i="37"/>
  <c r="GH40" i="37" l="1"/>
  <c r="GH43" i="37"/>
  <c r="GH41" i="37"/>
  <c r="GH39" i="37"/>
  <c r="GH42" i="37"/>
  <c r="GA36" i="37"/>
  <c r="GI41" i="37" l="1"/>
  <c r="GI40" i="37"/>
  <c r="GI42" i="37"/>
  <c r="GI39" i="37"/>
  <c r="GI43" i="37"/>
  <c r="GB36" i="37"/>
  <c r="GJ42" i="37" l="1"/>
  <c r="GJ43" i="37"/>
  <c r="GJ39" i="37"/>
  <c r="GJ40" i="37"/>
  <c r="GJ41" i="37"/>
  <c r="GC36" i="37"/>
  <c r="GK41" i="37" l="1"/>
  <c r="GK42" i="37"/>
  <c r="GK39" i="37"/>
  <c r="GK40" i="37"/>
  <c r="GK43" i="37"/>
  <c r="GD36" i="37"/>
  <c r="GL43" i="37" l="1"/>
  <c r="GL39" i="37"/>
  <c r="GL42" i="37"/>
  <c r="GL40" i="37"/>
  <c r="GL41" i="37"/>
  <c r="GE36" i="37"/>
  <c r="GM41" i="37" l="1"/>
  <c r="GM40" i="37"/>
  <c r="GM42" i="37"/>
  <c r="GM43" i="37"/>
  <c r="GM39" i="37"/>
  <c r="GF36" i="37"/>
  <c r="GN43" i="37" l="1"/>
  <c r="GN40" i="37"/>
  <c r="GN39" i="37"/>
  <c r="GN42" i="37"/>
  <c r="GN41" i="37"/>
  <c r="GG36" i="37"/>
  <c r="GO41" i="37" l="1"/>
  <c r="GO40" i="37"/>
  <c r="GO42" i="37"/>
  <c r="GO39" i="37"/>
  <c r="GO43" i="37"/>
  <c r="GH36" i="37"/>
  <c r="GP39" i="37" l="1"/>
  <c r="GP43" i="37"/>
  <c r="GP42" i="37"/>
  <c r="GP40" i="37"/>
  <c r="GP41" i="37"/>
  <c r="GI36" i="37"/>
  <c r="GQ41" i="37" l="1"/>
  <c r="GQ42" i="37"/>
  <c r="GQ39" i="37"/>
  <c r="GQ40" i="37"/>
  <c r="GQ43" i="37"/>
  <c r="GJ36" i="37"/>
  <c r="GR43" i="37" l="1"/>
  <c r="GR39" i="37"/>
  <c r="GR42" i="37"/>
  <c r="GR40" i="37"/>
  <c r="GR41" i="37"/>
  <c r="GK36" i="37"/>
  <c r="GS41" i="37" l="1"/>
  <c r="GS40" i="37"/>
  <c r="GS42" i="37"/>
  <c r="GS43" i="37"/>
  <c r="GS39" i="37"/>
  <c r="GL36" i="37"/>
  <c r="GT43" i="37" l="1"/>
  <c r="GT40" i="37"/>
  <c r="GT39" i="37"/>
  <c r="GT42" i="37"/>
  <c r="GT41" i="37"/>
  <c r="GM36" i="37"/>
  <c r="GU41" i="37" l="1"/>
  <c r="GU40" i="37"/>
  <c r="GU42" i="37"/>
  <c r="GU39" i="37"/>
  <c r="GU43" i="37"/>
  <c r="GN36" i="37"/>
  <c r="GV39" i="37" l="1"/>
  <c r="GV43" i="37"/>
  <c r="GV42" i="37"/>
  <c r="GV40" i="37"/>
  <c r="GV41" i="37"/>
  <c r="GO36" i="37"/>
  <c r="GW41" i="37" l="1"/>
  <c r="GW42" i="37"/>
  <c r="GW39" i="37"/>
  <c r="GW40" i="37"/>
  <c r="GW43" i="37"/>
  <c r="GP36" i="37"/>
  <c r="GX43" i="37" l="1"/>
  <c r="GX39" i="37"/>
  <c r="GX42" i="37"/>
  <c r="GX40" i="37"/>
  <c r="GX41" i="37"/>
  <c r="GQ36" i="37"/>
  <c r="GY42" i="37" l="1"/>
  <c r="GY41" i="37"/>
  <c r="GY40" i="37"/>
  <c r="GY43" i="37"/>
  <c r="GY39" i="37"/>
  <c r="GR36" i="37"/>
  <c r="GZ43" i="37" l="1"/>
  <c r="GZ41" i="37"/>
  <c r="GZ39" i="37"/>
  <c r="GZ40" i="37"/>
  <c r="GZ42" i="37"/>
  <c r="GS36" i="37"/>
  <c r="HA42" i="37" l="1"/>
  <c r="HA41" i="37"/>
  <c r="HA40" i="37"/>
  <c r="HA39" i="37"/>
  <c r="HA43" i="37"/>
  <c r="GT36" i="37"/>
  <c r="HB41" i="37" l="1"/>
  <c r="HB39" i="37"/>
  <c r="HB43" i="37"/>
  <c r="HB40" i="37"/>
  <c r="HB42" i="37"/>
  <c r="GU36" i="37"/>
  <c r="HC42" i="37" l="1"/>
  <c r="HC40" i="37"/>
  <c r="HC43" i="37"/>
  <c r="HC39" i="37"/>
  <c r="HC41" i="37"/>
  <c r="GV36" i="37"/>
  <c r="HD41" i="37" l="1"/>
  <c r="HD43" i="37"/>
  <c r="HD40" i="37"/>
  <c r="HD39" i="37"/>
  <c r="HD42" i="37"/>
  <c r="GW36" i="37"/>
  <c r="HE42" i="37" l="1"/>
  <c r="HE40" i="37"/>
  <c r="HE43" i="37"/>
  <c r="HE39" i="37"/>
  <c r="HE41" i="37"/>
  <c r="GX36" i="37"/>
  <c r="HF42" i="37" l="1"/>
  <c r="HF39" i="37"/>
  <c r="HF43" i="37"/>
  <c r="HF41" i="37"/>
  <c r="HF40" i="37"/>
  <c r="GY36" i="37"/>
  <c r="GZ36" i="37" l="1"/>
  <c r="HA36" i="37" l="1"/>
  <c r="HB36" i="37" l="1"/>
  <c r="HC36" i="37" l="1"/>
  <c r="HD36" i="37" l="1"/>
  <c r="HE36" i="37" l="1"/>
  <c r="HF36" i="37" l="1"/>
  <c r="N42" i="37" l="1"/>
  <c r="L42" i="37" l="1"/>
  <c r="L191" i="37" s="1"/>
  <c r="E46" i="36"/>
  <c r="E45" i="36"/>
  <c r="E48" i="36"/>
  <c r="E199" i="36" s="1"/>
  <c r="E44" i="36"/>
  <c r="E49" i="36"/>
  <c r="E200" i="36" s="1"/>
  <c r="E37" i="36"/>
  <c r="L8" i="37"/>
  <c r="L181" i="37" s="1"/>
  <c r="L11" i="37"/>
  <c r="L184" i="37" s="1"/>
  <c r="L104" i="37" l="1"/>
  <c r="L37" i="36"/>
  <c r="E188" i="36"/>
  <c r="L45" i="36"/>
  <c r="L196" i="36" s="1"/>
  <c r="E196" i="36"/>
  <c r="L106" i="37"/>
  <c r="L44" i="36"/>
  <c r="L195" i="36" s="1"/>
  <c r="E195" i="36"/>
  <c r="L46" i="36"/>
  <c r="L197" i="36" s="1"/>
  <c r="E197" i="36"/>
  <c r="L113" i="37"/>
  <c r="F49" i="36"/>
  <c r="F200" i="36" s="1"/>
  <c r="L49" i="36"/>
  <c r="L200" i="36" s="1"/>
  <c r="F48" i="36"/>
  <c r="F199" i="36" s="1"/>
  <c r="L48" i="36"/>
  <c r="L199" i="36" s="1"/>
  <c r="E155" i="36"/>
  <c r="E51" i="36"/>
  <c r="L10" i="37"/>
  <c r="L183" i="37" s="1"/>
  <c r="N44" i="36"/>
  <c r="N195" i="36" s="1"/>
  <c r="F44" i="36"/>
  <c r="F195" i="36" s="1"/>
  <c r="N40" i="37"/>
  <c r="N45" i="36"/>
  <c r="N196" i="36" s="1"/>
  <c r="F45" i="36"/>
  <c r="F196" i="36" s="1"/>
  <c r="N39" i="37"/>
  <c r="N38" i="37"/>
  <c r="L38" i="37" s="1"/>
  <c r="L187" i="37" s="1"/>
  <c r="N41" i="37"/>
  <c r="N37" i="37"/>
  <c r="L37" i="37" s="1"/>
  <c r="L186" i="37" s="1"/>
  <c r="N49" i="36"/>
  <c r="N200" i="36" s="1"/>
  <c r="N48" i="36"/>
  <c r="N199" i="36" s="1"/>
  <c r="N43" i="37"/>
  <c r="N46" i="36"/>
  <c r="N197" i="36" s="1"/>
  <c r="F46" i="36"/>
  <c r="F197" i="36" s="1"/>
  <c r="E11" i="36"/>
  <c r="F37" i="36"/>
  <c r="F188" i="36" s="1"/>
  <c r="N37" i="36"/>
  <c r="N36" i="37"/>
  <c r="L7" i="37"/>
  <c r="L180" i="37" l="1"/>
  <c r="L13" i="37"/>
  <c r="L16" i="37" s="1"/>
  <c r="N51" i="36"/>
  <c r="L12" i="37"/>
  <c r="L15" i="37" s="1"/>
  <c r="F206" i="36"/>
  <c r="E206" i="36"/>
  <c r="L108" i="37"/>
  <c r="N188" i="36"/>
  <c r="L109" i="37"/>
  <c r="L188" i="36"/>
  <c r="L206" i="36" s="1"/>
  <c r="L209" i="36" s="1"/>
  <c r="L51" i="36"/>
  <c r="L149" i="37"/>
  <c r="L147" i="37"/>
  <c r="N54" i="36"/>
  <c r="L105" i="37"/>
  <c r="L150" i="37"/>
  <c r="L103" i="37"/>
  <c r="L148" i="37"/>
  <c r="L122" i="36"/>
  <c r="L125" i="36" s="1"/>
  <c r="E122" i="36"/>
  <c r="N125" i="36"/>
  <c r="F51" i="36"/>
  <c r="L11" i="36"/>
  <c r="L14" i="36" s="1"/>
  <c r="L43" i="37"/>
  <c r="L192" i="37" s="1"/>
  <c r="L40" i="37"/>
  <c r="L189" i="37" s="1"/>
  <c r="M48" i="36"/>
  <c r="M199" i="36" s="1"/>
  <c r="M45" i="36"/>
  <c r="M196" i="36" s="1"/>
  <c r="M46" i="36"/>
  <c r="M197" i="36" s="1"/>
  <c r="L41" i="37"/>
  <c r="L39" i="37"/>
  <c r="L188" i="37" s="1"/>
  <c r="M49" i="36"/>
  <c r="M200" i="36" s="1"/>
  <c r="M44" i="36"/>
  <c r="M195" i="36" s="1"/>
  <c r="N14" i="36"/>
  <c r="L36" i="37"/>
  <c r="L185" i="37" s="1"/>
  <c r="M37" i="36"/>
  <c r="F11" i="36"/>
  <c r="J18" i="61" l="1"/>
  <c r="J21" i="61" s="1"/>
  <c r="J6" i="61"/>
  <c r="J9" i="61" s="1"/>
  <c r="L190" i="37"/>
  <c r="L52" i="37"/>
  <c r="L55" i="37" s="1"/>
  <c r="L155" i="37"/>
  <c r="L158" i="37" s="1"/>
  <c r="L51" i="37"/>
  <c r="L54" i="37" s="1"/>
  <c r="C18" i="61" s="1"/>
  <c r="C21" i="61" s="1"/>
  <c r="L205" i="37"/>
  <c r="L208" i="37" s="1"/>
  <c r="O6" i="61" s="1"/>
  <c r="N206" i="36"/>
  <c r="N209" i="36" s="1"/>
  <c r="L154" i="37"/>
  <c r="L157" i="37" s="1"/>
  <c r="M51" i="36"/>
  <c r="M54" i="36" s="1"/>
  <c r="L112" i="37"/>
  <c r="L123" i="37" s="1"/>
  <c r="L126" i="37" s="1"/>
  <c r="L110" i="37"/>
  <c r="B18" i="61"/>
  <c r="B21" i="61" s="1"/>
  <c r="L107" i="37"/>
  <c r="M188" i="36"/>
  <c r="L111" i="37"/>
  <c r="L114" i="37"/>
  <c r="N158" i="36"/>
  <c r="L54" i="36"/>
  <c r="L155" i="36"/>
  <c r="L158" i="36" s="1"/>
  <c r="F155" i="36"/>
  <c r="F122" i="36"/>
  <c r="B5" i="61"/>
  <c r="B6" i="61"/>
  <c r="O18" i="61" l="1"/>
  <c r="O21" i="61" s="1"/>
  <c r="O9" i="61"/>
  <c r="M6" i="61"/>
  <c r="M9" i="61" s="1"/>
  <c r="M18" i="61"/>
  <c r="M21" i="61" s="1"/>
  <c r="N6" i="61"/>
  <c r="N9" i="61" s="1"/>
  <c r="N18" i="61"/>
  <c r="N21" i="61" s="1"/>
  <c r="L204" i="37"/>
  <c r="L207" i="37" s="1"/>
  <c r="G6" i="61" s="1"/>
  <c r="G18" i="61" s="1"/>
  <c r="G21" i="61" s="1"/>
  <c r="L122" i="37"/>
  <c r="L125" i="37" s="1"/>
  <c r="M206" i="36"/>
  <c r="M209" i="36" s="1"/>
  <c r="G5" i="61" s="1"/>
  <c r="F18" i="61"/>
  <c r="F6" i="61"/>
  <c r="C5" i="61"/>
  <c r="F5" i="61"/>
  <c r="E5" i="61"/>
  <c r="C6" i="61"/>
  <c r="B9" i="61"/>
  <c r="G9" i="61" l="1"/>
  <c r="F21" i="61"/>
  <c r="C9" i="61"/>
  <c r="F9" i="61"/>
  <c r="E6" i="61"/>
  <c r="E9" i="61" s="1"/>
  <c r="E18" i="61"/>
  <c r="E21" i="61" s="1"/>
</calcChain>
</file>

<file path=xl/sharedStrings.xml><?xml version="1.0" encoding="utf-8"?>
<sst xmlns="http://schemas.openxmlformats.org/spreadsheetml/2006/main" count="10556" uniqueCount="3756">
  <si>
    <t>Name</t>
  </si>
  <si>
    <t>Ticker</t>
  </si>
  <si>
    <t>Shares Outst'g</t>
  </si>
  <si>
    <t>Price</t>
  </si>
  <si>
    <t>Current Dividend Yield</t>
  </si>
  <si>
    <t>BEst Long-Term Growth</t>
  </si>
  <si>
    <t>Market Cap.</t>
  </si>
  <si>
    <t>% of Total Market Cap.</t>
  </si>
  <si>
    <t>Cap. Weighted Div. Yield</t>
  </si>
  <si>
    <t>Cap. Weighted Long-Term Growth</t>
  </si>
  <si>
    <t>SLF CT Equity</t>
  </si>
  <si>
    <t>Sun Life Financial Inc</t>
  </si>
  <si>
    <t>SLF</t>
  </si>
  <si>
    <t>HR-U CT Equity</t>
  </si>
  <si>
    <t>H&amp;R Real Estate Investment Trust</t>
  </si>
  <si>
    <t>HR-U</t>
  </si>
  <si>
    <t>n/a</t>
  </si>
  <si>
    <t>WFT CT Equity</t>
  </si>
  <si>
    <t>West Fraser Timber Co Ltd</t>
  </si>
  <si>
    <t>WFT</t>
  </si>
  <si>
    <t>BAM/A CT Equity</t>
  </si>
  <si>
    <t>Brookfield Asset Management Inc</t>
  </si>
  <si>
    <t>BAM/A</t>
  </si>
  <si>
    <t>ENF CT Equity</t>
  </si>
  <si>
    <t>Enbridge Income Fund Holdings Inc</t>
  </si>
  <si>
    <t>ENF</t>
  </si>
  <si>
    <t>SAP CT Equity</t>
  </si>
  <si>
    <t>Saputo Inc</t>
  </si>
  <si>
    <t>SAP</t>
  </si>
  <si>
    <t>PPL CT Equity</t>
  </si>
  <si>
    <t>Pembina Pipeline Corp</t>
  </si>
  <si>
    <t>PPL</t>
  </si>
  <si>
    <t>SES CT Equity</t>
  </si>
  <si>
    <t>Secure Energy Services Inc</t>
  </si>
  <si>
    <t>SES</t>
  </si>
  <si>
    <t>RBA CT Equity</t>
  </si>
  <si>
    <t>Ritchie Bros Auctioneers Inc</t>
  </si>
  <si>
    <t>RBA</t>
  </si>
  <si>
    <t>GIL CT Equity</t>
  </si>
  <si>
    <t>Gildan Activewear Inc</t>
  </si>
  <si>
    <t>GIL</t>
  </si>
  <si>
    <t>DSG CT Equity</t>
  </si>
  <si>
    <t>Descartes Systems Group Inc/The</t>
  </si>
  <si>
    <t>DSG</t>
  </si>
  <si>
    <t>IAG CT Equity</t>
  </si>
  <si>
    <t>Industrial Alliance Insurance &amp; Financial Services Inc</t>
  </si>
  <si>
    <t>IAG</t>
  </si>
  <si>
    <t>INE CT Equity</t>
  </si>
  <si>
    <t>Innergex Renewable Energy Inc</t>
  </si>
  <si>
    <t>INE</t>
  </si>
  <si>
    <t>MFC CT Equity</t>
  </si>
  <si>
    <t>Manulife Financial Corp</t>
  </si>
  <si>
    <t>MFC</t>
  </si>
  <si>
    <t>EFN CT Equity</t>
  </si>
  <si>
    <t>Element Financial Corp</t>
  </si>
  <si>
    <t>EFN</t>
  </si>
  <si>
    <t>CP CT Equity</t>
  </si>
  <si>
    <t>Canadian Pacific Railway Ltd</t>
  </si>
  <si>
    <t>CP</t>
  </si>
  <si>
    <t>HSE CT Equity</t>
  </si>
  <si>
    <t>Husky Energy Inc</t>
  </si>
  <si>
    <t>HSE</t>
  </si>
  <si>
    <t>WJX CT Equity</t>
  </si>
  <si>
    <t>Wajax Corp</t>
  </si>
  <si>
    <t>WJX</t>
  </si>
  <si>
    <t>BNP CT Equity</t>
  </si>
  <si>
    <t>Bonavista Energy Corp</t>
  </si>
  <si>
    <t>BNP</t>
  </si>
  <si>
    <t>BTE CT Equity</t>
  </si>
  <si>
    <t>Baytex Energy Corp</t>
  </si>
  <si>
    <t>BTE</t>
  </si>
  <si>
    <t>CPG CT Equity</t>
  </si>
  <si>
    <t>Crescent Point Energy Corp</t>
  </si>
  <si>
    <t>CPG</t>
  </si>
  <si>
    <t>CG CT Equity</t>
  </si>
  <si>
    <t>Centerra Gold Inc</t>
  </si>
  <si>
    <t>CG</t>
  </si>
  <si>
    <t>NAL CT Equity</t>
  </si>
  <si>
    <t>Newalta Corp</t>
  </si>
  <si>
    <t>NAL</t>
  </si>
  <si>
    <t>AD CT Equity</t>
  </si>
  <si>
    <t>Alaris Royalty Corp</t>
  </si>
  <si>
    <t>AD</t>
  </si>
  <si>
    <t>IFC CT Equity</t>
  </si>
  <si>
    <t>Intact Financial Corp</t>
  </si>
  <si>
    <t>IFC</t>
  </si>
  <si>
    <t>WN CT Equity</t>
  </si>
  <si>
    <t>George Weston Ltd</t>
  </si>
  <si>
    <t>WN</t>
  </si>
  <si>
    <t>MEG CT Equity</t>
  </si>
  <si>
    <t>MEG Energy Corp</t>
  </si>
  <si>
    <t>MEG</t>
  </si>
  <si>
    <t>DRM CT Equity</t>
  </si>
  <si>
    <t>DREAM Unlimited Corp</t>
  </si>
  <si>
    <t>DRM</t>
  </si>
  <si>
    <t>PSK CT Equity</t>
  </si>
  <si>
    <t>PrairieSky Royalty Ltd</t>
  </si>
  <si>
    <t>PSK</t>
  </si>
  <si>
    <t>CCO CT Equity</t>
  </si>
  <si>
    <t>Cameco Corp</t>
  </si>
  <si>
    <t>CCO</t>
  </si>
  <si>
    <t>TRQ CT Equity</t>
  </si>
  <si>
    <t>Turquoise Hill Resources Ltd</t>
  </si>
  <si>
    <t>TRQ</t>
  </si>
  <si>
    <t>CFP CT Equity</t>
  </si>
  <si>
    <t>Canfor Corp</t>
  </si>
  <si>
    <t>CFP</t>
  </si>
  <si>
    <t>IFP CT Equity</t>
  </si>
  <si>
    <t>Interfor Corp</t>
  </si>
  <si>
    <t>IFP</t>
  </si>
  <si>
    <t>BCB CT Equity</t>
  </si>
  <si>
    <t>Cott Corp</t>
  </si>
  <si>
    <t>BCB</t>
  </si>
  <si>
    <t>FNV CT Equity</t>
  </si>
  <si>
    <t>Franco-Nevada Corp</t>
  </si>
  <si>
    <t>FNV</t>
  </si>
  <si>
    <t>CVE CT Equity</t>
  </si>
  <si>
    <t>Cenovus Energy Inc</t>
  </si>
  <si>
    <t>CVE</t>
  </si>
  <si>
    <t>ACQ CT Equity</t>
  </si>
  <si>
    <t>AutoCanada Inc</t>
  </si>
  <si>
    <t>ACQ</t>
  </si>
  <si>
    <t>ATH CT Equity</t>
  </si>
  <si>
    <t>Athabasca Oil Corp</t>
  </si>
  <si>
    <t>ATH</t>
  </si>
  <si>
    <t>PVG CT Equity</t>
  </si>
  <si>
    <t>Pretium Resources Inc</t>
  </si>
  <si>
    <t>PVG</t>
  </si>
  <si>
    <t>EMP/A CT Equity</t>
  </si>
  <si>
    <t>Empire Co Ltd</t>
  </si>
  <si>
    <t>EMP/A</t>
  </si>
  <si>
    <t>L CT Equity</t>
  </si>
  <si>
    <t>Loblaw Cos Ltd</t>
  </si>
  <si>
    <t>L</t>
  </si>
  <si>
    <t>MRU CT Equity</t>
  </si>
  <si>
    <t>Metro Inc</t>
  </si>
  <si>
    <t>MRU</t>
  </si>
  <si>
    <t>TOU CT Equity</t>
  </si>
  <si>
    <t>Tourmaline Oil Corp</t>
  </si>
  <si>
    <t>TOU</t>
  </si>
  <si>
    <t>BMO CT Equity</t>
  </si>
  <si>
    <t>Bank of Montreal</t>
  </si>
  <si>
    <t>BMO</t>
  </si>
  <si>
    <t>BNS CT Equity</t>
  </si>
  <si>
    <t>Bank of Nova Scotia/The</t>
  </si>
  <si>
    <t>BNS</t>
  </si>
  <si>
    <t>CM CT Equity</t>
  </si>
  <si>
    <t>Canadian Imperial Bank of Commerce/Canada</t>
  </si>
  <si>
    <t>CM</t>
  </si>
  <si>
    <t>CWB CT Equity</t>
  </si>
  <si>
    <t>Canadian Western Bank</t>
  </si>
  <si>
    <t>CWB</t>
  </si>
  <si>
    <t>LB CT Equity</t>
  </si>
  <si>
    <t>Laurentian Bank of Canada</t>
  </si>
  <si>
    <t>LB</t>
  </si>
  <si>
    <t>NA CT Equity</t>
  </si>
  <si>
    <t>National Bank of Canada</t>
  </si>
  <si>
    <t>NA</t>
  </si>
  <si>
    <t>TD CT Equity</t>
  </si>
  <si>
    <t>Toronto-Dominion Bank/The</t>
  </si>
  <si>
    <t>TD</t>
  </si>
  <si>
    <t>AYA CT Equity</t>
  </si>
  <si>
    <t>Amaya Inc</t>
  </si>
  <si>
    <t>AYA</t>
  </si>
  <si>
    <t>LTS CT Equity</t>
  </si>
  <si>
    <t>Lightstream Resources Ltd</t>
  </si>
  <si>
    <t>LTS</t>
  </si>
  <si>
    <t>OR CT Equity</t>
  </si>
  <si>
    <t>Osisko Gold Royalties Ltd</t>
  </si>
  <si>
    <t>OR</t>
  </si>
  <si>
    <t>S CT Equity</t>
  </si>
  <si>
    <t>Sherritt International Corp</t>
  </si>
  <si>
    <t>S</t>
  </si>
  <si>
    <t>TOG CT Equity</t>
  </si>
  <si>
    <t>TORC Oil &amp; Gas Ltd</t>
  </si>
  <si>
    <t>TOG</t>
  </si>
  <si>
    <t>X CT Equity</t>
  </si>
  <si>
    <t>TMX Group Ltd</t>
  </si>
  <si>
    <t>X</t>
  </si>
  <si>
    <t>ESI CT Equity</t>
  </si>
  <si>
    <t>Ensign Energy Services Inc</t>
  </si>
  <si>
    <t>ESI</t>
  </si>
  <si>
    <t>PXT CT Equity</t>
  </si>
  <si>
    <t>Parex Resources Inc</t>
  </si>
  <si>
    <t>PXT</t>
  </si>
  <si>
    <t>TCW CT Equity</t>
  </si>
  <si>
    <t>Trican Well Service Ltd</t>
  </si>
  <si>
    <t>TCW</t>
  </si>
  <si>
    <t>AIM CT Equity</t>
  </si>
  <si>
    <t>Aimia Inc</t>
  </si>
  <si>
    <t>AIM</t>
  </si>
  <si>
    <t>MIC CT Equity</t>
  </si>
  <si>
    <t>Genworth MI Canada Inc</t>
  </si>
  <si>
    <t>MIC</t>
  </si>
  <si>
    <t>CHE-U CT Equity</t>
  </si>
  <si>
    <t>Chemtrade Logistics Income Fund</t>
  </si>
  <si>
    <t>CHE-U</t>
  </si>
  <si>
    <t>MBT CT Equity</t>
  </si>
  <si>
    <t>Manitoba Telecom Services Inc</t>
  </si>
  <si>
    <t>MBT</t>
  </si>
  <si>
    <t>MX CT Equity</t>
  </si>
  <si>
    <t>Methanex Corp</t>
  </si>
  <si>
    <t>MX</t>
  </si>
  <si>
    <t>QSR CT Equity</t>
  </si>
  <si>
    <t>Restaurant Brands International Inc</t>
  </si>
  <si>
    <t>QSR</t>
  </si>
  <si>
    <t>CSU CT Equity</t>
  </si>
  <si>
    <t>Constellation Software Inc/Canada</t>
  </si>
  <si>
    <t>CSU</t>
  </si>
  <si>
    <t>SU CT Equity</t>
  </si>
  <si>
    <t>Suncor Energy Inc</t>
  </si>
  <si>
    <t>SU</t>
  </si>
  <si>
    <t>PKI CT Equity</t>
  </si>
  <si>
    <t>Parkland Fuel Corp</t>
  </si>
  <si>
    <t>PKI</t>
  </si>
  <si>
    <t>LUN CT Equity</t>
  </si>
  <si>
    <t>Lundin Mining Corp</t>
  </si>
  <si>
    <t>LUN</t>
  </si>
  <si>
    <t>NG CT Equity</t>
  </si>
  <si>
    <t>NOVAGOLD RESOURCES INC</t>
  </si>
  <si>
    <t>NG</t>
  </si>
  <si>
    <t>KEL CT Equity</t>
  </si>
  <si>
    <t>Kelt Exploration Ltd</t>
  </si>
  <si>
    <t>KEL</t>
  </si>
  <si>
    <t>ARE CT Equity</t>
  </si>
  <si>
    <t>Aecon Group Inc</t>
  </si>
  <si>
    <t>ARE</t>
  </si>
  <si>
    <t>ACO/X CT Equity</t>
  </si>
  <si>
    <t>Atco Ltd/Canada</t>
  </si>
  <si>
    <t>ACO/X</t>
  </si>
  <si>
    <t>CCT CT Equity</t>
  </si>
  <si>
    <t>Catamaran Corp</t>
  </si>
  <si>
    <t>CCT</t>
  </si>
  <si>
    <t>TFI CT Equity</t>
  </si>
  <si>
    <t>TransForce Inc</t>
  </si>
  <si>
    <t>TFI</t>
  </si>
  <si>
    <t>BNE CT Equity</t>
  </si>
  <si>
    <t>Bonterra Energy Corp</t>
  </si>
  <si>
    <t>BNE</t>
  </si>
  <si>
    <t>CFW CT Equity</t>
  </si>
  <si>
    <t>Calfrac Well Services Ltd</t>
  </si>
  <si>
    <t>CFW</t>
  </si>
  <si>
    <t>DII/B CT Equity</t>
  </si>
  <si>
    <t>Dorel Industries Inc</t>
  </si>
  <si>
    <t>DII/B</t>
  </si>
  <si>
    <t>RY CT Equity</t>
  </si>
  <si>
    <t>Royal Bank of Canada</t>
  </si>
  <si>
    <t>RY</t>
  </si>
  <si>
    <t>DC/A CT Equity</t>
  </si>
  <si>
    <t>Dundee Corp</t>
  </si>
  <si>
    <t>DC/A</t>
  </si>
  <si>
    <t>CRR-U CT Equity</t>
  </si>
  <si>
    <t>Crombie Real Estate Investment Trust</t>
  </si>
  <si>
    <t>CRR-U</t>
  </si>
  <si>
    <t>RUS CT Equity</t>
  </si>
  <si>
    <t>Russel Metals Inc</t>
  </si>
  <si>
    <t>RUS</t>
  </si>
  <si>
    <t>STN CT Equity</t>
  </si>
  <si>
    <t>Stantec Inc</t>
  </si>
  <si>
    <t>STN</t>
  </si>
  <si>
    <t>TCL/A CT Equity</t>
  </si>
  <si>
    <t>Transcontinental Inc</t>
  </si>
  <si>
    <t>TCL/A</t>
  </si>
  <si>
    <t>BNK CT Equity</t>
  </si>
  <si>
    <t>Bankers Petroleum Ltd</t>
  </si>
  <si>
    <t>BNK</t>
  </si>
  <si>
    <t>HCG CT Equity</t>
  </si>
  <si>
    <t>Home Capital Group Inc</t>
  </si>
  <si>
    <t>HCG</t>
  </si>
  <si>
    <t>CS CT Equity</t>
  </si>
  <si>
    <t>Capstone Mining Corp</t>
  </si>
  <si>
    <t>CS</t>
  </si>
  <si>
    <t>GTE CT Equity</t>
  </si>
  <si>
    <t>Gran Tierra Energy Inc</t>
  </si>
  <si>
    <t>GTE</t>
  </si>
  <si>
    <t>FVI CT Equity</t>
  </si>
  <si>
    <t>Fortuna Silver Mines Inc</t>
  </si>
  <si>
    <t>FVI</t>
  </si>
  <si>
    <t>HBC CT Equity</t>
  </si>
  <si>
    <t>Hudson's Bay Co</t>
  </si>
  <si>
    <t>HBC</t>
  </si>
  <si>
    <t>FRC CT Equity</t>
  </si>
  <si>
    <t>Canyon Services Group Inc</t>
  </si>
  <si>
    <t>FRC</t>
  </si>
  <si>
    <t>PPY CT Equity</t>
  </si>
  <si>
    <t>Painted Pony Petroleum Ltd</t>
  </si>
  <si>
    <t>PPY</t>
  </si>
  <si>
    <t>LNR CT Equity</t>
  </si>
  <si>
    <t>Linamar Corp</t>
  </si>
  <si>
    <t>LNR</t>
  </si>
  <si>
    <t>NSU CT Equity</t>
  </si>
  <si>
    <t>Nevsun Resources Ltd</t>
  </si>
  <si>
    <t>NSU</t>
  </si>
  <si>
    <t>NWC CT Equity</t>
  </si>
  <si>
    <t>North West Co Inc/The</t>
  </si>
  <si>
    <t>NWC</t>
  </si>
  <si>
    <t>CLS CT Equity</t>
  </si>
  <si>
    <t>Celestica Inc</t>
  </si>
  <si>
    <t>CLS</t>
  </si>
  <si>
    <t>SMF CT Equity</t>
  </si>
  <si>
    <t>SEMAFO Inc</t>
  </si>
  <si>
    <t>SMF</t>
  </si>
  <si>
    <t>SCL CT Equity</t>
  </si>
  <si>
    <t>ShawCor Ltd</t>
  </si>
  <si>
    <t>SCL</t>
  </si>
  <si>
    <t>RON CT Equity</t>
  </si>
  <si>
    <t>RONA Inc</t>
  </si>
  <si>
    <t>RON</t>
  </si>
  <si>
    <t>SSO CT Equity</t>
  </si>
  <si>
    <t>Silver Standard Resources Inc</t>
  </si>
  <si>
    <t>SSO</t>
  </si>
  <si>
    <t>BB CT Equity</t>
  </si>
  <si>
    <t>BlackBerry Ltd</t>
  </si>
  <si>
    <t>BB</t>
  </si>
  <si>
    <t>GRT-U CT Equity</t>
  </si>
  <si>
    <t>Granite Real Estate Investment Trust</t>
  </si>
  <si>
    <t>GRT-U</t>
  </si>
  <si>
    <t>TIH CT Equity</t>
  </si>
  <si>
    <t>Toromont Industries Ltd</t>
  </si>
  <si>
    <t>TIH</t>
  </si>
  <si>
    <t>FR CT Equity</t>
  </si>
  <si>
    <t>First Majestic Silver Corp</t>
  </si>
  <si>
    <t>FR</t>
  </si>
  <si>
    <t>AAV CT Equity</t>
  </si>
  <si>
    <t>Advantage Oil &amp; Gas Ltd</t>
  </si>
  <si>
    <t>AAV</t>
  </si>
  <si>
    <t>FSV CT Equity</t>
  </si>
  <si>
    <t>FirstService Corp/Canada</t>
  </si>
  <si>
    <t>FSV</t>
  </si>
  <si>
    <t>DDC CT Equity</t>
  </si>
  <si>
    <t>Dominion Diamond Corp</t>
  </si>
  <si>
    <t>DDC</t>
  </si>
  <si>
    <t>CCA CT Equity</t>
  </si>
  <si>
    <t>Cogeco Cable Inc</t>
  </si>
  <si>
    <t>CCA</t>
  </si>
  <si>
    <t>REF-U CT Equity</t>
  </si>
  <si>
    <t>Canadian Real Estate Investment Trust</t>
  </si>
  <si>
    <t>REF-U</t>
  </si>
  <si>
    <t>FCR CT Equity</t>
  </si>
  <si>
    <t>First Capital Realty Inc</t>
  </si>
  <si>
    <t>FCR</t>
  </si>
  <si>
    <t>FM CT Equity</t>
  </si>
  <si>
    <t>First Quantum Minerals Ltd</t>
  </si>
  <si>
    <t>FM</t>
  </si>
  <si>
    <t>PSI CT Equity</t>
  </si>
  <si>
    <t>Pason Systems Inc</t>
  </si>
  <si>
    <t>PSI</t>
  </si>
  <si>
    <t>RCI/B CT Equity</t>
  </si>
  <si>
    <t>Rogers Communications Inc</t>
  </si>
  <si>
    <t>RCI/B</t>
  </si>
  <si>
    <t>PJC/A CT Equity</t>
  </si>
  <si>
    <t>Jean Coutu Group PJC Inc/The</t>
  </si>
  <si>
    <t>PJC/A</t>
  </si>
  <si>
    <t>MDI CT Equity</t>
  </si>
  <si>
    <t>Major Drilling Group International Inc</t>
  </si>
  <si>
    <t>MDI</t>
  </si>
  <si>
    <t>MTL CT Equity</t>
  </si>
  <si>
    <t>Mullen Group Ltd</t>
  </si>
  <si>
    <t>MTL</t>
  </si>
  <si>
    <t>MFI CT Equity</t>
  </si>
  <si>
    <t>Maple Leaf Foods Inc</t>
  </si>
  <si>
    <t>MFI</t>
  </si>
  <si>
    <t>HBM CT Equity</t>
  </si>
  <si>
    <t>HudBay Minerals Inc</t>
  </si>
  <si>
    <t>HBM</t>
  </si>
  <si>
    <t>LIF CT Equity</t>
  </si>
  <si>
    <t>Labrador Iron Ore Royalty Corp</t>
  </si>
  <si>
    <t>LIF</t>
  </si>
  <si>
    <t>D-U CT Equity</t>
  </si>
  <si>
    <t>Dream Office Real Estate Investment Trust</t>
  </si>
  <si>
    <t>D-U</t>
  </si>
  <si>
    <t>CCL/B CT Equity</t>
  </si>
  <si>
    <t>CCL Industries Inc</t>
  </si>
  <si>
    <t>CCL/B</t>
  </si>
  <si>
    <t>AGF/B CT Equity</t>
  </si>
  <si>
    <t>AGF Management Ltd</t>
  </si>
  <si>
    <t>AGF/B</t>
  </si>
  <si>
    <t>EXE CT Equity</t>
  </si>
  <si>
    <t>Extendicare Inc</t>
  </si>
  <si>
    <t>EXE</t>
  </si>
  <si>
    <t>AUQ CT Equity</t>
  </si>
  <si>
    <t>AuRico Gold Inc</t>
  </si>
  <si>
    <t>AUQ</t>
  </si>
  <si>
    <t>SPB CT Equity</t>
  </si>
  <si>
    <t>Superior Plus Corp</t>
  </si>
  <si>
    <t>SPB</t>
  </si>
  <si>
    <t>FRU CT Equity</t>
  </si>
  <si>
    <t>Freehold Royalties Ltd</t>
  </si>
  <si>
    <t>FRU</t>
  </si>
  <si>
    <t>ECA CT Equity</t>
  </si>
  <si>
    <t>Encana Corp</t>
  </si>
  <si>
    <t>ECA</t>
  </si>
  <si>
    <t>WTE CT Equity</t>
  </si>
  <si>
    <t>Westshore Terminals Investment Corp</t>
  </si>
  <si>
    <t>WTE</t>
  </si>
  <si>
    <t>NPI CT Equity</t>
  </si>
  <si>
    <t>Northland Power Inc</t>
  </si>
  <si>
    <t>NPI</t>
  </si>
  <si>
    <t>CAR-U CT Equity</t>
  </si>
  <si>
    <t>Canadian Apartment Properties REIT</t>
  </si>
  <si>
    <t>CAR-U</t>
  </si>
  <si>
    <t>IPL CT Equity</t>
  </si>
  <si>
    <t>Inter Pipeline Ltd</t>
  </si>
  <si>
    <t>IPL</t>
  </si>
  <si>
    <t>PEY CT Equity</t>
  </si>
  <si>
    <t>Peyto Exploration &amp; Development Corp</t>
  </si>
  <si>
    <t>PEY</t>
  </si>
  <si>
    <t>AVO CT Equity</t>
  </si>
  <si>
    <t>Avigilon Corp</t>
  </si>
  <si>
    <t>AVO</t>
  </si>
  <si>
    <t>AQN CT Equity</t>
  </si>
  <si>
    <t>Algonquin Power &amp; Utilities Corp</t>
  </si>
  <si>
    <t>AQN</t>
  </si>
  <si>
    <t>VSN CT Equity</t>
  </si>
  <si>
    <t>Veresen Inc</t>
  </si>
  <si>
    <t>VSN</t>
  </si>
  <si>
    <t>DRG-U CT Equity</t>
  </si>
  <si>
    <t>Dream Global Real Estate Investment Trust</t>
  </si>
  <si>
    <t>DRG-U</t>
  </si>
  <si>
    <t>CWT-U CT Equity</t>
  </si>
  <si>
    <t>Calloway Real Estate Investment Trust</t>
  </si>
  <si>
    <t>CWT-U</t>
  </si>
  <si>
    <t>ASR CT Equity</t>
  </si>
  <si>
    <t>Alacer Gold Corp</t>
  </si>
  <si>
    <t>ASR</t>
  </si>
  <si>
    <t>PAA CT Equity</t>
  </si>
  <si>
    <t>Pan American Silver Corp</t>
  </si>
  <si>
    <t>PAA</t>
  </si>
  <si>
    <t>ALA CT Equity</t>
  </si>
  <si>
    <t>AltaGas Ltd</t>
  </si>
  <si>
    <t>ALA</t>
  </si>
  <si>
    <t>CUF-U CT Equity</t>
  </si>
  <si>
    <t>Cominar Real Estate Investment Trust</t>
  </si>
  <si>
    <t>CUF-U</t>
  </si>
  <si>
    <t>DH CT Equity</t>
  </si>
  <si>
    <t>DH Corp</t>
  </si>
  <si>
    <t>DH</t>
  </si>
  <si>
    <t>WJA CT Equity</t>
  </si>
  <si>
    <t>WestJet Airlines Ltd</t>
  </si>
  <si>
    <t>WJA</t>
  </si>
  <si>
    <t>CJR/B CT Equity</t>
  </si>
  <si>
    <t>Corus Entertainment Inc</t>
  </si>
  <si>
    <t>CJR/B</t>
  </si>
  <si>
    <t>EMA CT Equity</t>
  </si>
  <si>
    <t>Emera Inc</t>
  </si>
  <si>
    <t>EMA</t>
  </si>
  <si>
    <t>BIR CT Equity</t>
  </si>
  <si>
    <t>Birchcliff Energy Ltd</t>
  </si>
  <si>
    <t>BIR</t>
  </si>
  <si>
    <t>MDA CT Equity</t>
  </si>
  <si>
    <t>MacDonald Dettwiler &amp; Associates Ltd</t>
  </si>
  <si>
    <t>MDA</t>
  </si>
  <si>
    <t>TXG CT Equity</t>
  </si>
  <si>
    <t>Torex Gold Resources Inc</t>
  </si>
  <si>
    <t>TXG</t>
  </si>
  <si>
    <t>TDG CT Equity</t>
  </si>
  <si>
    <t>Trinidad Drilling Ltd</t>
  </si>
  <si>
    <t>TDG</t>
  </si>
  <si>
    <t>JE CT Equity</t>
  </si>
  <si>
    <t>Just Energy Group Inc</t>
  </si>
  <si>
    <t>JE</t>
  </si>
  <si>
    <t>BIN CT Equity</t>
  </si>
  <si>
    <t>Progressive Waste Solutions Ltd</t>
  </si>
  <si>
    <t>BIN</t>
  </si>
  <si>
    <t>NPR-U CT Equity</t>
  </si>
  <si>
    <t>Northern Property Real Estate Investment Trust</t>
  </si>
  <si>
    <t>NPR-U</t>
  </si>
  <si>
    <t>CGG CT Equity</t>
  </si>
  <si>
    <t>China Gold International Resources Corp Ltd</t>
  </si>
  <si>
    <t>CGG</t>
  </si>
  <si>
    <t>AP-U CT Equity</t>
  </si>
  <si>
    <t>Allied Properties Real Estate Investment Trust</t>
  </si>
  <si>
    <t>AP-U</t>
  </si>
  <si>
    <t>AGI CT Equity</t>
  </si>
  <si>
    <t>Alamos Gold Inc</t>
  </si>
  <si>
    <t>AGI</t>
  </si>
  <si>
    <t>KEY CT Equity</t>
  </si>
  <si>
    <t>Keyera Corp</t>
  </si>
  <si>
    <t>KEY</t>
  </si>
  <si>
    <t>PWF CT Equity</t>
  </si>
  <si>
    <t>Power Financial Corp</t>
  </si>
  <si>
    <t>PWF</t>
  </si>
  <si>
    <t>NVA CT Equity</t>
  </si>
  <si>
    <t>NuVista Energy Ltd</t>
  </si>
  <si>
    <t>NVA</t>
  </si>
  <si>
    <t>CEU CT Equity</t>
  </si>
  <si>
    <t>Canadian Energy Services &amp; Technology Corp</t>
  </si>
  <si>
    <t>CEU</t>
  </si>
  <si>
    <t>ABX CT Equity</t>
  </si>
  <si>
    <t>Barrick Gold Corp</t>
  </si>
  <si>
    <t>ABX</t>
  </si>
  <si>
    <t>CR CT Equity</t>
  </si>
  <si>
    <t>Crew Energy Inc</t>
  </si>
  <si>
    <t>CR</t>
  </si>
  <si>
    <t>CGX CT Equity</t>
  </si>
  <si>
    <t>Cineplex Inc</t>
  </si>
  <si>
    <t>CGX</t>
  </si>
  <si>
    <t>BCE CT Equity</t>
  </si>
  <si>
    <t>BCE Inc</t>
  </si>
  <si>
    <t>BCE</t>
  </si>
  <si>
    <t>CSH-U CT Equity</t>
  </si>
  <si>
    <t>Chartwell Retirement Residences</t>
  </si>
  <si>
    <t>CSH-U</t>
  </si>
  <si>
    <t>TET CT Equity</t>
  </si>
  <si>
    <t>Trilogy Energy Corp</t>
  </si>
  <si>
    <t>TET</t>
  </si>
  <si>
    <t>BDI CT Equity</t>
  </si>
  <si>
    <t>Black Diamond Group Ltd</t>
  </si>
  <si>
    <t>BDI</t>
  </si>
  <si>
    <t>SGY CT Equity</t>
  </si>
  <si>
    <t>Surge Energy Inc</t>
  </si>
  <si>
    <t>SGY</t>
  </si>
  <si>
    <t>CUS CT Equity</t>
  </si>
  <si>
    <t>Canexus Corp</t>
  </si>
  <si>
    <t>CUS</t>
  </si>
  <si>
    <t>AX-U CT Equity</t>
  </si>
  <si>
    <t>Artis Real Estate Investment Trust</t>
  </si>
  <si>
    <t>AX-U</t>
  </si>
  <si>
    <t>LEG CT Equity</t>
  </si>
  <si>
    <t>Legacy Oil + Gas Inc</t>
  </si>
  <si>
    <t>LEG</t>
  </si>
  <si>
    <t>POT CT Equity</t>
  </si>
  <si>
    <t>Potash Corp of Saskatchewan Inc</t>
  </si>
  <si>
    <t>POT</t>
  </si>
  <si>
    <t>DGC CT Equity</t>
  </si>
  <si>
    <t>Detour Gold Corp</t>
  </si>
  <si>
    <t>DGC</t>
  </si>
  <si>
    <t>TRP CT Equity</t>
  </si>
  <si>
    <t>TransCanada Corp</t>
  </si>
  <si>
    <t>TRP</t>
  </si>
  <si>
    <t>OGC CT Equity</t>
  </si>
  <si>
    <t>OceanaGold Corp</t>
  </si>
  <si>
    <t>OGC</t>
  </si>
  <si>
    <t>EFX CT Equity</t>
  </si>
  <si>
    <t>Enerflex Ltd</t>
  </si>
  <si>
    <t>EFX</t>
  </si>
  <si>
    <t>BTO CT Equity</t>
  </si>
  <si>
    <t>B2Gold Corp</t>
  </si>
  <si>
    <t>BTO</t>
  </si>
  <si>
    <t>VRX CT Equity</t>
  </si>
  <si>
    <t>Valeant Pharmaceuticals International Inc</t>
  </si>
  <si>
    <t>VRX</t>
  </si>
  <si>
    <t>DOL CT Equity</t>
  </si>
  <si>
    <t>Dollarama Inc</t>
  </si>
  <si>
    <t>DOL</t>
  </si>
  <si>
    <t>CPX CT Equity</t>
  </si>
  <si>
    <t>Capital Power Corp</t>
  </si>
  <si>
    <t>CPX</t>
  </si>
  <si>
    <t>ELD CT Equity</t>
  </si>
  <si>
    <t>Eldorado Gold Corp</t>
  </si>
  <si>
    <t>ELD</t>
  </si>
  <si>
    <t>THO CT Equity</t>
  </si>
  <si>
    <t>Tahoe Resources Inc</t>
  </si>
  <si>
    <t>THO</t>
  </si>
  <si>
    <t>OCX CT Equity</t>
  </si>
  <si>
    <t>Onex Corp</t>
  </si>
  <si>
    <t>OCX</t>
  </si>
  <si>
    <t>IMO CT Equity</t>
  </si>
  <si>
    <t>Imperial Oil Ltd</t>
  </si>
  <si>
    <t>IMO</t>
  </si>
  <si>
    <t>ATA CT Equity</t>
  </si>
  <si>
    <t>ATS Automation Tooling Systems Inc</t>
  </si>
  <si>
    <t>ATA</t>
  </si>
  <si>
    <t>AC CT Equity</t>
  </si>
  <si>
    <t>Air Canada</t>
  </si>
  <si>
    <t>AC</t>
  </si>
  <si>
    <t>BEP-U CT Equity</t>
  </si>
  <si>
    <t>Brookfield Renewable Energy Partners LP/CA</t>
  </si>
  <si>
    <t>BEP-U</t>
  </si>
  <si>
    <t>ATD/B CT Equity</t>
  </si>
  <si>
    <t>Alimentation Couche-Tard Inc</t>
  </si>
  <si>
    <t>ATD/B</t>
  </si>
  <si>
    <t>BPY-U CT Equity</t>
  </si>
  <si>
    <t>Brookfield Property Partners LP</t>
  </si>
  <si>
    <t>BPY-U</t>
  </si>
  <si>
    <t>PRE CT Equity</t>
  </si>
  <si>
    <t>Pacific Rubiales Energy Corp</t>
  </si>
  <si>
    <t>PRE</t>
  </si>
  <si>
    <t>AEM CT Equity</t>
  </si>
  <si>
    <t>Agnico Eagle Mines Ltd</t>
  </si>
  <si>
    <t>AEM</t>
  </si>
  <si>
    <t>BBD/B CT Equity</t>
  </si>
  <si>
    <t>Bombardier Inc</t>
  </si>
  <si>
    <t>BBD/B</t>
  </si>
  <si>
    <t>TLM CT Equity</t>
  </si>
  <si>
    <t>Talisman Energy Inc</t>
  </si>
  <si>
    <t>TLM</t>
  </si>
  <si>
    <t>T CT Equity</t>
  </si>
  <si>
    <t>TELUS Corp</t>
  </si>
  <si>
    <t>T</t>
  </si>
  <si>
    <t>PWT CT Equity</t>
  </si>
  <si>
    <t>Penn West Petroleum Ltd</t>
  </si>
  <si>
    <t>PWT</t>
  </si>
  <si>
    <t>CAE CT Equity</t>
  </si>
  <si>
    <t>CAE Inc</t>
  </si>
  <si>
    <t>CAE</t>
  </si>
  <si>
    <t>CNQ CT Equity</t>
  </si>
  <si>
    <t>Canadian Natural Resources Ltd</t>
  </si>
  <si>
    <t>CNQ</t>
  </si>
  <si>
    <t>DHX/B CT Equity</t>
  </si>
  <si>
    <t>DHX Media Ltd</t>
  </si>
  <si>
    <t>DHX/B</t>
  </si>
  <si>
    <t>CTC/A CT Equity</t>
  </si>
  <si>
    <t>Canadian Tire Corp Ltd</t>
  </si>
  <si>
    <t>CTC/A</t>
  </si>
  <si>
    <t>P CT Equity</t>
  </si>
  <si>
    <t>Primero Mining Corp</t>
  </si>
  <si>
    <t>P</t>
  </si>
  <si>
    <t>CU CT Equity</t>
  </si>
  <si>
    <t>Canadian Utilities Ltd</t>
  </si>
  <si>
    <t>CU</t>
  </si>
  <si>
    <t>WEF CT Equity</t>
  </si>
  <si>
    <t>Western Forest Products Inc</t>
  </si>
  <si>
    <t>WEF</t>
  </si>
  <si>
    <t>GIB/A CT Equity</t>
  </si>
  <si>
    <t>CGI Group Inc</t>
  </si>
  <si>
    <t>GIB/A</t>
  </si>
  <si>
    <t>ECI CT Equity</t>
  </si>
  <si>
    <t>EnerCare Inc</t>
  </si>
  <si>
    <t>ECI</t>
  </si>
  <si>
    <t>NGD CT Equity</t>
  </si>
  <si>
    <t>New Gold Inc</t>
  </si>
  <si>
    <t>NGD</t>
  </si>
  <si>
    <t>FFH CT Equity</t>
  </si>
  <si>
    <t>Fairfax Financial Holdings Ltd</t>
  </si>
  <si>
    <t>FFH</t>
  </si>
  <si>
    <t>FTT CT Equity</t>
  </si>
  <si>
    <t>Finning International Inc</t>
  </si>
  <si>
    <t>FTT</t>
  </si>
  <si>
    <t>CF CT Equity</t>
  </si>
  <si>
    <t>Canaccord Genuity Group Inc</t>
  </si>
  <si>
    <t>CF</t>
  </si>
  <si>
    <t>BAD CT Equity</t>
  </si>
  <si>
    <t>Badger Daylighting Ltd</t>
  </si>
  <si>
    <t>BAD</t>
  </si>
  <si>
    <t>FTS CT Equity</t>
  </si>
  <si>
    <t>Fortis Inc/Canada</t>
  </si>
  <si>
    <t>FTS</t>
  </si>
  <si>
    <t>G CT Equity</t>
  </si>
  <si>
    <t>Goldcorp Inc</t>
  </si>
  <si>
    <t>G</t>
  </si>
  <si>
    <t>GWO CT Equity</t>
  </si>
  <si>
    <t>Great-West Lifeco Inc</t>
  </si>
  <si>
    <t>GWO</t>
  </si>
  <si>
    <t>DOO CT Equity</t>
  </si>
  <si>
    <t>BRP Inc/CA</t>
  </si>
  <si>
    <t>DOO</t>
  </si>
  <si>
    <t>RMP CT Equity</t>
  </si>
  <si>
    <t>RMP Energy Inc</t>
  </si>
  <si>
    <t>RMP</t>
  </si>
  <si>
    <t>ENB CT Equity</t>
  </si>
  <si>
    <t>Enbridge Inc</t>
  </si>
  <si>
    <t>ENB</t>
  </si>
  <si>
    <t>IGM CT Equity</t>
  </si>
  <si>
    <t>IGM Financial Inc</t>
  </si>
  <si>
    <t>IGM</t>
  </si>
  <si>
    <t>MG CT Equity</t>
  </si>
  <si>
    <t>Magna International Inc</t>
  </si>
  <si>
    <t>MG</t>
  </si>
  <si>
    <t>GC CT Equity</t>
  </si>
  <si>
    <t>Great Canadian Gaming Corp</t>
  </si>
  <si>
    <t>GC</t>
  </si>
  <si>
    <t>POU CT Equity</t>
  </si>
  <si>
    <t>Paramount Resources Ltd</t>
  </si>
  <si>
    <t>POU</t>
  </si>
  <si>
    <t>PD CT Equity</t>
  </si>
  <si>
    <t>Precision Drilling Corp</t>
  </si>
  <si>
    <t>PD</t>
  </si>
  <si>
    <t>SJR/B CT Equity</t>
  </si>
  <si>
    <t>Shaw Communications Inc</t>
  </si>
  <si>
    <t>SJR/B</t>
  </si>
  <si>
    <t>MRE CT Equity</t>
  </si>
  <si>
    <t>Martinrea International Inc</t>
  </si>
  <si>
    <t>MRE</t>
  </si>
  <si>
    <t>SNC CT Equity</t>
  </si>
  <si>
    <t>SNC-Lavalin Group Inc</t>
  </si>
  <si>
    <t>SNC</t>
  </si>
  <si>
    <t>BEI-U CT Equity</t>
  </si>
  <si>
    <t>Boardwalk Real Estate Investment Trust</t>
  </si>
  <si>
    <t>BEI-U</t>
  </si>
  <si>
    <t>TCK/B CT Equity</t>
  </si>
  <si>
    <t>Teck Resources Ltd</t>
  </si>
  <si>
    <t>TCK/B</t>
  </si>
  <si>
    <t>TRI CT Equity</t>
  </si>
  <si>
    <t>Thomson Reuters Corp</t>
  </si>
  <si>
    <t>TRI</t>
  </si>
  <si>
    <t>WCP CT Equity</t>
  </si>
  <si>
    <t>Whitecap Resources Inc</t>
  </si>
  <si>
    <t>WCP</t>
  </si>
  <si>
    <t>NBD CT Equity</t>
  </si>
  <si>
    <t>Norbord Inc</t>
  </si>
  <si>
    <t>NBD</t>
  </si>
  <si>
    <t>AGU CT Equity</t>
  </si>
  <si>
    <t>Agrium Inc</t>
  </si>
  <si>
    <t>AGU</t>
  </si>
  <si>
    <t>PGF CT Equity</t>
  </si>
  <si>
    <t>Pengrowth Energy Corp</t>
  </si>
  <si>
    <t>PGF</t>
  </si>
  <si>
    <t>K CT Equity</t>
  </si>
  <si>
    <t>Kinross Gold Corp</t>
  </si>
  <si>
    <t>K</t>
  </si>
  <si>
    <t>REI-U CT Equity</t>
  </si>
  <si>
    <t>RioCan Real Estate Investment Trust</t>
  </si>
  <si>
    <t>REI-U</t>
  </si>
  <si>
    <t>TA CT Equity</t>
  </si>
  <si>
    <t>TransAlta Corp</t>
  </si>
  <si>
    <t>TA</t>
  </si>
  <si>
    <t>BXE CT Equity</t>
  </si>
  <si>
    <t>Bellatrix Exploration Ltd</t>
  </si>
  <si>
    <t>BXE</t>
  </si>
  <si>
    <t>GEI CT Equity</t>
  </si>
  <si>
    <t>Gibson Energy Inc</t>
  </si>
  <si>
    <t>GEI</t>
  </si>
  <si>
    <t>VET CT Equity</t>
  </si>
  <si>
    <t>Vermilion Energy Inc</t>
  </si>
  <si>
    <t>VET</t>
  </si>
  <si>
    <t>CIX CT Equity</t>
  </si>
  <si>
    <t>CI Financial Corp</t>
  </si>
  <si>
    <t>CIX</t>
  </si>
  <si>
    <t>YRI CT Equity</t>
  </si>
  <si>
    <t>Yamana Gold Inc</t>
  </si>
  <si>
    <t>YRI</t>
  </si>
  <si>
    <t>SLW CT Equity</t>
  </si>
  <si>
    <t>Silver Wheaton Corp</t>
  </si>
  <si>
    <t>SLW</t>
  </si>
  <si>
    <t>WSP CT Equity</t>
  </si>
  <si>
    <t>WSP Global Inc</t>
  </si>
  <si>
    <t>WSP</t>
  </si>
  <si>
    <t>QBR/B CT Equity</t>
  </si>
  <si>
    <t>Quebecor Inc</t>
  </si>
  <si>
    <t>QBR/B</t>
  </si>
  <si>
    <t>ITP CT Equity</t>
  </si>
  <si>
    <t>Intertape Polymer Group Inc</t>
  </si>
  <si>
    <t>ITP</t>
  </si>
  <si>
    <t>POW CT Equity</t>
  </si>
  <si>
    <t>Power Corp of Canada</t>
  </si>
  <si>
    <t>POW</t>
  </si>
  <si>
    <t>OTC CT Equity</t>
  </si>
  <si>
    <t>Open Text Corp</t>
  </si>
  <si>
    <t>OTC</t>
  </si>
  <si>
    <t>CNR CT Equity</t>
  </si>
  <si>
    <t>Canadian National Railway Co</t>
  </si>
  <si>
    <t>CNR</t>
  </si>
  <si>
    <t>COS CT Equity</t>
  </si>
  <si>
    <t>Canadian Oil Sands Ltd</t>
  </si>
  <si>
    <t>COS</t>
  </si>
  <si>
    <t>IMG CT Equity</t>
  </si>
  <si>
    <t>IAMGOLD Corp</t>
  </si>
  <si>
    <t>IMG</t>
  </si>
  <si>
    <t>SW CT Equity</t>
  </si>
  <si>
    <t>Sierra Wireless Inc</t>
  </si>
  <si>
    <t>SW</t>
  </si>
  <si>
    <t>ARX CT Equity</t>
  </si>
  <si>
    <t>ARC Resources Ltd</t>
  </si>
  <si>
    <t>ARX</t>
  </si>
  <si>
    <t>RRX CT Equity</t>
  </si>
  <si>
    <t>Raging River Exploration Inc</t>
  </si>
  <si>
    <t>RRX</t>
  </si>
  <si>
    <t>ERF CT Equity</t>
  </si>
  <si>
    <t>Enerplus Corp</t>
  </si>
  <si>
    <t>ERF</t>
  </si>
  <si>
    <t>US Proxy Group</t>
  </si>
  <si>
    <t>ALE</t>
  </si>
  <si>
    <t>DUK</t>
  </si>
  <si>
    <t>ES</t>
  </si>
  <si>
    <t>GXP</t>
  </si>
  <si>
    <t>OGE</t>
  </si>
  <si>
    <t>PNW</t>
  </si>
  <si>
    <t>SO</t>
  </si>
  <si>
    <t>WR</t>
  </si>
  <si>
    <t>VNR</t>
  </si>
  <si>
    <t>ALE US Equity</t>
  </si>
  <si>
    <t>Dividend</t>
  </si>
  <si>
    <t>DUK US Equity</t>
  </si>
  <si>
    <t>30-Day</t>
  </si>
  <si>
    <t>ES US Equity</t>
  </si>
  <si>
    <t>90-Day</t>
  </si>
  <si>
    <t>GXP US Equity</t>
  </si>
  <si>
    <t>180-Day</t>
  </si>
  <si>
    <t>OGEEM US Equity</t>
  </si>
  <si>
    <t>PNK US Equity</t>
  </si>
  <si>
    <t>OGE US Equity</t>
  </si>
  <si>
    <t>PNW US Equity</t>
  </si>
  <si>
    <t>SO US Equity</t>
  </si>
  <si>
    <t>WR US Equity</t>
  </si>
  <si>
    <t>CU CN Equity</t>
  </si>
  <si>
    <t>EMA CN Equity</t>
  </si>
  <si>
    <t>ENB CN Equity</t>
  </si>
  <si>
    <t>VNR CN Equity</t>
  </si>
  <si>
    <t>Date</t>
  </si>
  <si>
    <t>PX_LAST</t>
  </si>
  <si>
    <t>EQY_DPS</t>
  </si>
  <si>
    <t>CA Proxy Group</t>
  </si>
  <si>
    <t>N.A. Proxy Group</t>
  </si>
  <si>
    <t>#N/A N/A</t>
  </si>
  <si>
    <t>AA UN Equity</t>
  </si>
  <si>
    <t>Alcoa Inc</t>
  </si>
  <si>
    <t>AA</t>
  </si>
  <si>
    <t>LYB UN Equity</t>
  </si>
  <si>
    <t>LyondellBasell Industries NV</t>
  </si>
  <si>
    <t>LYB</t>
  </si>
  <si>
    <t>AXP UN Equity</t>
  </si>
  <si>
    <t>American Express Co</t>
  </si>
  <si>
    <t>AXP</t>
  </si>
  <si>
    <t>VZ UN Equity</t>
  </si>
  <si>
    <t>Verizon Communications Inc</t>
  </si>
  <si>
    <t>VZ</t>
  </si>
  <si>
    <t>AVGO UW Equity</t>
  </si>
  <si>
    <t>Avago Technologies Ltd</t>
  </si>
  <si>
    <t>AVGO</t>
  </si>
  <si>
    <t>BA UN Equity</t>
  </si>
  <si>
    <t>Boeing Co/The</t>
  </si>
  <si>
    <t>BA</t>
  </si>
  <si>
    <t>CAT UN Equity</t>
  </si>
  <si>
    <t>Caterpillar Inc</t>
  </si>
  <si>
    <t>CAT</t>
  </si>
  <si>
    <t>JPM UN Equity</t>
  </si>
  <si>
    <t>JPMorgan Chase &amp; Co</t>
  </si>
  <si>
    <t>JPM</t>
  </si>
  <si>
    <t>CVX UN Equity</t>
  </si>
  <si>
    <t>Chevron Corp</t>
  </si>
  <si>
    <t>CVX</t>
  </si>
  <si>
    <t>KO UN Equity</t>
  </si>
  <si>
    <t>Coca-Cola Co/The</t>
  </si>
  <si>
    <t>KO</t>
  </si>
  <si>
    <t>ABBV UN Equity</t>
  </si>
  <si>
    <t>AbbVie Inc</t>
  </si>
  <si>
    <t>ABBV</t>
  </si>
  <si>
    <t>DIS UN Equity</t>
  </si>
  <si>
    <t>Walt Disney Co/The</t>
  </si>
  <si>
    <t>DIS</t>
  </si>
  <si>
    <t>DD UN Equity</t>
  </si>
  <si>
    <t>EI du Pont de Nemours &amp; Co</t>
  </si>
  <si>
    <t>DD</t>
  </si>
  <si>
    <t>XOM UN Equity</t>
  </si>
  <si>
    <t>Exxon Mobil Corp</t>
  </si>
  <si>
    <t>XOM</t>
  </si>
  <si>
    <t>PSX UN Equity</t>
  </si>
  <si>
    <t>Phillips 66</t>
  </si>
  <si>
    <t>PSX</t>
  </si>
  <si>
    <t>GE UN Equity</t>
  </si>
  <si>
    <t>General Electric Co</t>
  </si>
  <si>
    <t>GE</t>
  </si>
  <si>
    <t>HPQ UN Equity</t>
  </si>
  <si>
    <t>Hewlett-Packard Co</t>
  </si>
  <si>
    <t>HPQ</t>
  </si>
  <si>
    <t>HD UN Equity</t>
  </si>
  <si>
    <t>Home Depot Inc/The</t>
  </si>
  <si>
    <t>HD</t>
  </si>
  <si>
    <t>IBM UN Equity</t>
  </si>
  <si>
    <t>International Business Machines Corp</t>
  </si>
  <si>
    <t>IBM</t>
  </si>
  <si>
    <t>JNJ UN Equity</t>
  </si>
  <si>
    <t>Johnson &amp; Johnson</t>
  </si>
  <si>
    <t>JNJ</t>
  </si>
  <si>
    <t>MCD UN Equity</t>
  </si>
  <si>
    <t>McDonald's Corp</t>
  </si>
  <si>
    <t>MCD</t>
  </si>
  <si>
    <t>MRK UN Equity</t>
  </si>
  <si>
    <t>Merck &amp; Co Inc</t>
  </si>
  <si>
    <t>MRK</t>
  </si>
  <si>
    <t>MMM UN Equity</t>
  </si>
  <si>
    <t>3M Co</t>
  </si>
  <si>
    <t>MMM</t>
  </si>
  <si>
    <t>BAC UN Equity</t>
  </si>
  <si>
    <t>Bank of America Corp</t>
  </si>
  <si>
    <t>BAC</t>
  </si>
  <si>
    <t>PFE UN Equity</t>
  </si>
  <si>
    <t>Pfizer Inc</t>
  </si>
  <si>
    <t>PFE</t>
  </si>
  <si>
    <t>PG UN Equity</t>
  </si>
  <si>
    <t>Procter &amp; Gamble Co/The</t>
  </si>
  <si>
    <t>PG</t>
  </si>
  <si>
    <t>T UN Equity</t>
  </si>
  <si>
    <t>AT&amp;T Inc</t>
  </si>
  <si>
    <t>TRV UN Equity</t>
  </si>
  <si>
    <t>Travelers Cos Inc/The</t>
  </si>
  <si>
    <t>TRV</t>
  </si>
  <si>
    <t>UTX UN Equity</t>
  </si>
  <si>
    <t>United Technologies Corp</t>
  </si>
  <si>
    <t>UTX</t>
  </si>
  <si>
    <t>ADI UW Equity</t>
  </si>
  <si>
    <t>Analog Devices Inc</t>
  </si>
  <si>
    <t>ADI</t>
  </si>
  <si>
    <t>WMT UN Equity</t>
  </si>
  <si>
    <t>Wal-Mart Stores Inc</t>
  </si>
  <si>
    <t>WMT</t>
  </si>
  <si>
    <t>CSCO UW Equity</t>
  </si>
  <si>
    <t>Cisco Systems Inc</t>
  </si>
  <si>
    <t>CSCO</t>
  </si>
  <si>
    <t>INTC UW Equity</t>
  </si>
  <si>
    <t>Intel Corp</t>
  </si>
  <si>
    <t>INTC</t>
  </si>
  <si>
    <t>GM UN Equity</t>
  </si>
  <si>
    <t>General Motors Co</t>
  </si>
  <si>
    <t>GM</t>
  </si>
  <si>
    <t>MSFT UW Equity</t>
  </si>
  <si>
    <t>Microsoft Corp</t>
  </si>
  <si>
    <t>MSFT</t>
  </si>
  <si>
    <t>DG UN Equity</t>
  </si>
  <si>
    <t>Dollar General Corp</t>
  </si>
  <si>
    <t>DG</t>
  </si>
  <si>
    <t>KMI UN Equity</t>
  </si>
  <si>
    <t>Kinder Morgan Inc/DE</t>
  </si>
  <si>
    <t>KMI</t>
  </si>
  <si>
    <t>C UN Equity</t>
  </si>
  <si>
    <t>Citigroup Inc</t>
  </si>
  <si>
    <t>C</t>
  </si>
  <si>
    <t>NLSN UN Equity</t>
  </si>
  <si>
    <t>Nielsen NV</t>
  </si>
  <si>
    <t>NLSN</t>
  </si>
  <si>
    <t>AIG UN Equity</t>
  </si>
  <si>
    <t>American International Group Inc</t>
  </si>
  <si>
    <t>AIG</t>
  </si>
  <si>
    <t>HON UN Equity</t>
  </si>
  <si>
    <t>Honeywell International Inc</t>
  </si>
  <si>
    <t>HON</t>
  </si>
  <si>
    <t>MO UN Equity</t>
  </si>
  <si>
    <t>Altria Group Inc</t>
  </si>
  <si>
    <t>MO</t>
  </si>
  <si>
    <t>HCA UN Equity</t>
  </si>
  <si>
    <t>HCA Holdings Inc</t>
  </si>
  <si>
    <t>HCA</t>
  </si>
  <si>
    <t>UA UN Equity</t>
  </si>
  <si>
    <t>Under Armour Inc</t>
  </si>
  <si>
    <t>UA</t>
  </si>
  <si>
    <t>IP UN Equity</t>
  </si>
  <si>
    <t>International Paper Co</t>
  </si>
  <si>
    <t>IP</t>
  </si>
  <si>
    <t>ABT UN Equity</t>
  </si>
  <si>
    <t>Abbott Laboratories</t>
  </si>
  <si>
    <t>ABT</t>
  </si>
  <si>
    <t>AFL UN Equity</t>
  </si>
  <si>
    <t>Aflac Inc</t>
  </si>
  <si>
    <t>AFL</t>
  </si>
  <si>
    <t>APD UN Equity</t>
  </si>
  <si>
    <t>Air Products &amp; Chemicals Inc</t>
  </si>
  <si>
    <t>APD</t>
  </si>
  <si>
    <t>ARG UN Equity</t>
  </si>
  <si>
    <t>Airgas Inc</t>
  </si>
  <si>
    <t>ARG</t>
  </si>
  <si>
    <t>RCL UN Equity</t>
  </si>
  <si>
    <t>Royal Caribbean Cruises Ltd</t>
  </si>
  <si>
    <t>RCL</t>
  </si>
  <si>
    <t>AEP UN Equity</t>
  </si>
  <si>
    <t>American Electric Power Co Inc</t>
  </si>
  <si>
    <t>AEP</t>
  </si>
  <si>
    <t>HES UN Equity</t>
  </si>
  <si>
    <t>Hess Corp</t>
  </si>
  <si>
    <t>HES</t>
  </si>
  <si>
    <t>APC UN Equity</t>
  </si>
  <si>
    <t>Anadarko Petroleum Corp</t>
  </si>
  <si>
    <t>APC</t>
  </si>
  <si>
    <t>AON UN Equity</t>
  </si>
  <si>
    <t>Aon PLC</t>
  </si>
  <si>
    <t>AON</t>
  </si>
  <si>
    <t>APA UN Equity</t>
  </si>
  <si>
    <t>Apache Corp</t>
  </si>
  <si>
    <t>APA</t>
  </si>
  <si>
    <t>ADM UN Equity</t>
  </si>
  <si>
    <t>Archer-Daniels-Midland Co</t>
  </si>
  <si>
    <t>ADM</t>
  </si>
  <si>
    <t>GAS UN Equity</t>
  </si>
  <si>
    <t>AGL Resources Inc</t>
  </si>
  <si>
    <t>GAS</t>
  </si>
  <si>
    <t>ADP UW Equity</t>
  </si>
  <si>
    <t>Automatic Data Processing Inc</t>
  </si>
  <si>
    <t>ADP</t>
  </si>
  <si>
    <t>AZO UN Equity</t>
  </si>
  <si>
    <t>AutoZone Inc</t>
  </si>
  <si>
    <t>AZO</t>
  </si>
  <si>
    <t>AVY UN Equity</t>
  </si>
  <si>
    <t>Avery Dennison Corp</t>
  </si>
  <si>
    <t>AVY</t>
  </si>
  <si>
    <t>BHI UN Equity</t>
  </si>
  <si>
    <t>Baker Hughes Inc</t>
  </si>
  <si>
    <t>BHI</t>
  </si>
  <si>
    <t>BLL UN Equity</t>
  </si>
  <si>
    <t>Ball Corp</t>
  </si>
  <si>
    <t>BLL</t>
  </si>
  <si>
    <t>BK UN Equity</t>
  </si>
  <si>
    <t>Bank of New York Mellon Corp/The</t>
  </si>
  <si>
    <t>BK</t>
  </si>
  <si>
    <t>BCR UN Equity</t>
  </si>
  <si>
    <t>CR Bard Inc</t>
  </si>
  <si>
    <t>BCR</t>
  </si>
  <si>
    <t>BAX UN Equity</t>
  </si>
  <si>
    <t>Baxter International Inc</t>
  </si>
  <si>
    <t>BAX</t>
  </si>
  <si>
    <t>BDX UN Equity</t>
  </si>
  <si>
    <t>Becton Dickinson and Co</t>
  </si>
  <si>
    <t>BDX</t>
  </si>
  <si>
    <t>BRK/B UN Equity</t>
  </si>
  <si>
    <t>Berkshire Hathaway Inc</t>
  </si>
  <si>
    <t>BRK/B</t>
  </si>
  <si>
    <t>BBY UN Equity</t>
  </si>
  <si>
    <t>Best Buy Co Inc</t>
  </si>
  <si>
    <t>BBY</t>
  </si>
  <si>
    <t>HRB UN Equity</t>
  </si>
  <si>
    <t>H&amp;R Block Inc</t>
  </si>
  <si>
    <t>HRB</t>
  </si>
  <si>
    <t>BSX UN Equity</t>
  </si>
  <si>
    <t>Boston Scientific Corp</t>
  </si>
  <si>
    <t>BSX</t>
  </si>
  <si>
    <t>BMY UN Equity</t>
  </si>
  <si>
    <t>Bristol-Myers Squibb Co</t>
  </si>
  <si>
    <t>BMY</t>
  </si>
  <si>
    <t>BF/B UN Equity</t>
  </si>
  <si>
    <t>Brown-Forman Corp</t>
  </si>
  <si>
    <t>BF/B</t>
  </si>
  <si>
    <t>COG UN Equity</t>
  </si>
  <si>
    <t>Cabot Oil &amp; Gas Corp</t>
  </si>
  <si>
    <t>COG</t>
  </si>
  <si>
    <t>CPB UN Equity</t>
  </si>
  <si>
    <t>Campbell Soup Co</t>
  </si>
  <si>
    <t>CPB</t>
  </si>
  <si>
    <t>KSU UN Equity</t>
  </si>
  <si>
    <t>Kansas City Southern</t>
  </si>
  <si>
    <t>KSU</t>
  </si>
  <si>
    <t>CCL UN Equity</t>
  </si>
  <si>
    <t>Carnival Corp</t>
  </si>
  <si>
    <t>CCL</t>
  </si>
  <si>
    <t>QRVO UW Equity</t>
  </si>
  <si>
    <t>Qorvo Inc</t>
  </si>
  <si>
    <t>QRVO</t>
  </si>
  <si>
    <t>CTL UN Equity</t>
  </si>
  <si>
    <t>CenturyLink Inc</t>
  </si>
  <si>
    <t>CTL</t>
  </si>
  <si>
    <t>CB UN Equity</t>
  </si>
  <si>
    <t>Chubb Corp/The</t>
  </si>
  <si>
    <t>CB</t>
  </si>
  <si>
    <t>CI UN Equity</t>
  </si>
  <si>
    <t>Cigna Corp</t>
  </si>
  <si>
    <t>CI</t>
  </si>
  <si>
    <t>FTR UW Equity</t>
  </si>
  <si>
    <t>Frontier Communications Corp</t>
  </si>
  <si>
    <t>FTR</t>
  </si>
  <si>
    <t>CLX UN Equity</t>
  </si>
  <si>
    <t>Clorox Co/The</t>
  </si>
  <si>
    <t>CLX</t>
  </si>
  <si>
    <t>CMS UN Equity</t>
  </si>
  <si>
    <t>CMS Energy Corp</t>
  </si>
  <si>
    <t>CMS</t>
  </si>
  <si>
    <t>CCE UN Equity</t>
  </si>
  <si>
    <t>Coca-Cola Enterprises Inc</t>
  </si>
  <si>
    <t>CCE</t>
  </si>
  <si>
    <t>CL UN Equity</t>
  </si>
  <si>
    <t>Colgate-Palmolive Co</t>
  </si>
  <si>
    <t>CL</t>
  </si>
  <si>
    <t>CMA UN Equity</t>
  </si>
  <si>
    <t>Comerica Inc</t>
  </si>
  <si>
    <t>CMA</t>
  </si>
  <si>
    <t>CA UW Equity</t>
  </si>
  <si>
    <t>CA Inc</t>
  </si>
  <si>
    <t>CA</t>
  </si>
  <si>
    <t>CSC UN Equity</t>
  </si>
  <si>
    <t>Computer Sciences Corp</t>
  </si>
  <si>
    <t>CSC</t>
  </si>
  <si>
    <t>CAG UN Equity</t>
  </si>
  <si>
    <t>ConAgra Foods Inc</t>
  </si>
  <si>
    <t>CAG</t>
  </si>
  <si>
    <t>ED UN Equity</t>
  </si>
  <si>
    <t>Consolidated Edison Inc</t>
  </si>
  <si>
    <t>ED</t>
  </si>
  <si>
    <t>SLG UN Equity</t>
  </si>
  <si>
    <t>SL Green Realty Corp</t>
  </si>
  <si>
    <t>SLG</t>
  </si>
  <si>
    <t>GLW UN Equity</t>
  </si>
  <si>
    <t>Corning Inc</t>
  </si>
  <si>
    <t>GLW</t>
  </si>
  <si>
    <t>CSX UN Equity</t>
  </si>
  <si>
    <t>CSX Corp</t>
  </si>
  <si>
    <t>CSX</t>
  </si>
  <si>
    <t>CMI UN Equity</t>
  </si>
  <si>
    <t>Cummins Inc</t>
  </si>
  <si>
    <t>CMI</t>
  </si>
  <si>
    <t>DHR UN Equity</t>
  </si>
  <si>
    <t>Danaher Corp</t>
  </si>
  <si>
    <t>DHR</t>
  </si>
  <si>
    <t>TGT UN Equity</t>
  </si>
  <si>
    <t>Target Corp</t>
  </si>
  <si>
    <t>TGT</t>
  </si>
  <si>
    <t>DE UN Equity</t>
  </si>
  <si>
    <t>Deere &amp; Co</t>
  </si>
  <si>
    <t>DE</t>
  </si>
  <si>
    <t>D UN Equity</t>
  </si>
  <si>
    <t>Dominion Resources Inc/VA</t>
  </si>
  <si>
    <t>D</t>
  </si>
  <si>
    <t>DOV UN Equity</t>
  </si>
  <si>
    <t>Dover Corp</t>
  </si>
  <si>
    <t>DOV</t>
  </si>
  <si>
    <t>DOW UN Equity</t>
  </si>
  <si>
    <t>Dow Chemical Co/The</t>
  </si>
  <si>
    <t>DOW</t>
  </si>
  <si>
    <t>DUK UN Equity</t>
  </si>
  <si>
    <t>Duke Energy Corp</t>
  </si>
  <si>
    <t>ETN UN Equity</t>
  </si>
  <si>
    <t>Eaton Corp PLC</t>
  </si>
  <si>
    <t>ETN</t>
  </si>
  <si>
    <t>ECL UN Equity</t>
  </si>
  <si>
    <t>Ecolab Inc</t>
  </si>
  <si>
    <t>ECL</t>
  </si>
  <si>
    <t>PKI UN Equity</t>
  </si>
  <si>
    <t>PerkinElmer Inc</t>
  </si>
  <si>
    <t>EMC UN Equity</t>
  </si>
  <si>
    <t>EMC Corp/MA</t>
  </si>
  <si>
    <t>EMC</t>
  </si>
  <si>
    <t>EMR UN Equity</t>
  </si>
  <si>
    <t>Emerson Electric Co</t>
  </si>
  <si>
    <t>EMR</t>
  </si>
  <si>
    <t>EOG UN Equity</t>
  </si>
  <si>
    <t>EOG Resources Inc</t>
  </si>
  <si>
    <t>EOG</t>
  </si>
  <si>
    <t>ETR UN Equity</t>
  </si>
  <si>
    <t>Entergy Corp</t>
  </si>
  <si>
    <t>ETR</t>
  </si>
  <si>
    <t>EFX UN Equity</t>
  </si>
  <si>
    <t>Equifax Inc</t>
  </si>
  <si>
    <t>EQT UN Equity</t>
  </si>
  <si>
    <t>EQT Corp</t>
  </si>
  <si>
    <t>EQT</t>
  </si>
  <si>
    <t>XL UN Equity</t>
  </si>
  <si>
    <t>XL Group PLC</t>
  </si>
  <si>
    <t>XL</t>
  </si>
  <si>
    <t>FDX UN Equity</t>
  </si>
  <si>
    <t>FedEx Corp</t>
  </si>
  <si>
    <t>FDX</t>
  </si>
  <si>
    <t>M UN Equity</t>
  </si>
  <si>
    <t>Macy's Inc</t>
  </si>
  <si>
    <t>M</t>
  </si>
  <si>
    <t>FMC UN Equity</t>
  </si>
  <si>
    <t>FMC Corp</t>
  </si>
  <si>
    <t>FMC</t>
  </si>
  <si>
    <t>F UN Equity</t>
  </si>
  <si>
    <t>Ford Motor Co</t>
  </si>
  <si>
    <t>F</t>
  </si>
  <si>
    <t>NEE UN Equity</t>
  </si>
  <si>
    <t>NextEra Energy Inc</t>
  </si>
  <si>
    <t>NEE</t>
  </si>
  <si>
    <t>BEN UN Equity</t>
  </si>
  <si>
    <t>Franklin Resources Inc</t>
  </si>
  <si>
    <t>BEN</t>
  </si>
  <si>
    <t>FCX UN Equity</t>
  </si>
  <si>
    <t>Freeport-McMoRan Inc</t>
  </si>
  <si>
    <t>FCX</t>
  </si>
  <si>
    <t>TGNA UN Equity</t>
  </si>
  <si>
    <t>TEGNA Inc</t>
  </si>
  <si>
    <t>TGNA</t>
  </si>
  <si>
    <t>GPS UN Equity</t>
  </si>
  <si>
    <t>Gap Inc/The</t>
  </si>
  <si>
    <t>GPS</t>
  </si>
  <si>
    <t>GD UN Equity</t>
  </si>
  <si>
    <t>General Dynamics Corp</t>
  </si>
  <si>
    <t>GD</t>
  </si>
  <si>
    <t>GIS UN Equity</t>
  </si>
  <si>
    <t>General Mills Inc</t>
  </si>
  <si>
    <t>GIS</t>
  </si>
  <si>
    <t>GPC UN Equity</t>
  </si>
  <si>
    <t>Genuine Parts Co</t>
  </si>
  <si>
    <t>GPC</t>
  </si>
  <si>
    <t>GWW UN Equity</t>
  </si>
  <si>
    <t>WW Grainger Inc</t>
  </si>
  <si>
    <t>GWW</t>
  </si>
  <si>
    <t>HAL UN Equity</t>
  </si>
  <si>
    <t>Halliburton Co</t>
  </si>
  <si>
    <t>HAL</t>
  </si>
  <si>
    <t>HOG UN Equity</t>
  </si>
  <si>
    <t>Harley-Davidson Inc</t>
  </si>
  <si>
    <t>HOG</t>
  </si>
  <si>
    <t>HAR UN Equity</t>
  </si>
  <si>
    <t>Harman International Industries Inc</t>
  </si>
  <si>
    <t>HAR</t>
  </si>
  <si>
    <t>JOY UN Equity</t>
  </si>
  <si>
    <t>Joy Global Inc</t>
  </si>
  <si>
    <t>JOY</t>
  </si>
  <si>
    <t>HRS UN Equity</t>
  </si>
  <si>
    <t>Harris Corp</t>
  </si>
  <si>
    <t>HRS</t>
  </si>
  <si>
    <t>HCP UN Equity</t>
  </si>
  <si>
    <t>HCP Inc</t>
  </si>
  <si>
    <t>HCP</t>
  </si>
  <si>
    <t>HP UN Equity</t>
  </si>
  <si>
    <t>Helmerich &amp; Payne Inc</t>
  </si>
  <si>
    <t>HP</t>
  </si>
  <si>
    <t>HSY UN Equity</t>
  </si>
  <si>
    <t>Hershey Co/The</t>
  </si>
  <si>
    <t>HSY</t>
  </si>
  <si>
    <t>HRL UN Equity</t>
  </si>
  <si>
    <t>Hormel Foods Corp</t>
  </si>
  <si>
    <t>HRL</t>
  </si>
  <si>
    <t>HOT UN Equity</t>
  </si>
  <si>
    <t>Starwood Hotels &amp; Resorts Worldwide Inc</t>
  </si>
  <si>
    <t>HOT</t>
  </si>
  <si>
    <t>MDLZ UW Equity</t>
  </si>
  <si>
    <t>Mondelez International Inc</t>
  </si>
  <si>
    <t>MDLZ</t>
  </si>
  <si>
    <t>CNP UN Equity</t>
  </si>
  <si>
    <t>CenterPoint Energy Inc</t>
  </si>
  <si>
    <t>CNP</t>
  </si>
  <si>
    <t>HUM UN Equity</t>
  </si>
  <si>
    <t>Humana Inc</t>
  </si>
  <si>
    <t>HUM</t>
  </si>
  <si>
    <t>ITW UN Equity</t>
  </si>
  <si>
    <t>Illinois Tool Works Inc</t>
  </si>
  <si>
    <t>ITW</t>
  </si>
  <si>
    <t>IR UN Equity</t>
  </si>
  <si>
    <t>Ingersoll-Rand PLC</t>
  </si>
  <si>
    <t>IR</t>
  </si>
  <si>
    <t>IPG UN Equity</t>
  </si>
  <si>
    <t>Interpublic Group of Cos Inc/The</t>
  </si>
  <si>
    <t>IPG</t>
  </si>
  <si>
    <t>IFF UN Equity</t>
  </si>
  <si>
    <t>International Flavors &amp; Fragrances Inc</t>
  </si>
  <si>
    <t>IFF</t>
  </si>
  <si>
    <t>JEC UN Equity</t>
  </si>
  <si>
    <t>Jacobs Engineering Group Inc</t>
  </si>
  <si>
    <t>JEC</t>
  </si>
  <si>
    <t>JCI UN Equity</t>
  </si>
  <si>
    <t>Johnson Controls Inc</t>
  </si>
  <si>
    <t>JCI</t>
  </si>
  <si>
    <t>HBI UN Equity</t>
  </si>
  <si>
    <t>Hanesbrands Inc</t>
  </si>
  <si>
    <t>HBI</t>
  </si>
  <si>
    <t>K UN Equity</t>
  </si>
  <si>
    <t>Kellogg Co</t>
  </si>
  <si>
    <t>PRGO UN Equity</t>
  </si>
  <si>
    <t>Perrigo Co PLC</t>
  </si>
  <si>
    <t>PRGO</t>
  </si>
  <si>
    <t>KMB UN Equity</t>
  </si>
  <si>
    <t>Kimberly-Clark Corp</t>
  </si>
  <si>
    <t>KMB</t>
  </si>
  <si>
    <t>KIM UN Equity</t>
  </si>
  <si>
    <t>Kimco Realty Corp</t>
  </si>
  <si>
    <t>KIM</t>
  </si>
  <si>
    <t>KSS UN Equity</t>
  </si>
  <si>
    <t>Kohl's Corp</t>
  </si>
  <si>
    <t>KSS</t>
  </si>
  <si>
    <t>ORCL UN Equity</t>
  </si>
  <si>
    <t>Oracle Corp</t>
  </si>
  <si>
    <t>ORCL</t>
  </si>
  <si>
    <t>KR UN Equity</t>
  </si>
  <si>
    <t>Kroger Co/The</t>
  </si>
  <si>
    <t>KR</t>
  </si>
  <si>
    <t>LM UN Equity</t>
  </si>
  <si>
    <t>Legg Mason Inc</t>
  </si>
  <si>
    <t>LM</t>
  </si>
  <si>
    <t>LEG UN Equity</t>
  </si>
  <si>
    <t>Leggett &amp; Platt Inc</t>
  </si>
  <si>
    <t>LEN UN Equity</t>
  </si>
  <si>
    <t>Lennar Corp</t>
  </si>
  <si>
    <t>LEN</t>
  </si>
  <si>
    <t>LUK UN Equity</t>
  </si>
  <si>
    <t>Leucadia National Corp</t>
  </si>
  <si>
    <t>LUK</t>
  </si>
  <si>
    <t>LLY UN Equity</t>
  </si>
  <si>
    <t>Eli Lilly &amp; Co</t>
  </si>
  <si>
    <t>LLY</t>
  </si>
  <si>
    <t>LB UN Equity</t>
  </si>
  <si>
    <t>L Brands Inc</t>
  </si>
  <si>
    <t>LNC UN Equity</t>
  </si>
  <si>
    <t>Lincoln National Corp</t>
  </si>
  <si>
    <t>LNC</t>
  </si>
  <si>
    <t>L UN Equity</t>
  </si>
  <si>
    <t>Loews Corp</t>
  </si>
  <si>
    <t>LOW UN Equity</t>
  </si>
  <si>
    <t>Lowe's Cos Inc</t>
  </si>
  <si>
    <t>LOW</t>
  </si>
  <si>
    <t>HST UN Equity</t>
  </si>
  <si>
    <t>Host Hotels &amp; Resorts Inc</t>
  </si>
  <si>
    <t>HST</t>
  </si>
  <si>
    <t>MMC UN Equity</t>
  </si>
  <si>
    <t>Marsh &amp; McLennan Cos Inc</t>
  </si>
  <si>
    <t>MMC</t>
  </si>
  <si>
    <t>MAS UN Equity</t>
  </si>
  <si>
    <t>Masco Corp</t>
  </si>
  <si>
    <t>MAS</t>
  </si>
  <si>
    <t>MAT UW Equity</t>
  </si>
  <si>
    <t>Mattel Inc</t>
  </si>
  <si>
    <t>MAT</t>
  </si>
  <si>
    <t>MHFI UN Equity</t>
  </si>
  <si>
    <t>McGraw Hill Financial Inc</t>
  </si>
  <si>
    <t>MHFI</t>
  </si>
  <si>
    <t>MDT UN Equity</t>
  </si>
  <si>
    <t>Medtronic PLC</t>
  </si>
  <si>
    <t>MDT</t>
  </si>
  <si>
    <t>CVS UN Equity</t>
  </si>
  <si>
    <t>CVS Health Corp</t>
  </si>
  <si>
    <t>CVS</t>
  </si>
  <si>
    <t>MU UW Equity</t>
  </si>
  <si>
    <t>Micron Technology Inc</t>
  </si>
  <si>
    <t>MU</t>
  </si>
  <si>
    <t>MSI UN Equity</t>
  </si>
  <si>
    <t>Motorola Solutions Inc</t>
  </si>
  <si>
    <t>MSI</t>
  </si>
  <si>
    <t>MUR UN Equity</t>
  </si>
  <si>
    <t>Murphy Oil Corp</t>
  </si>
  <si>
    <t>MUR</t>
  </si>
  <si>
    <t>MYL UW Equity</t>
  </si>
  <si>
    <t>Mylan NV</t>
  </si>
  <si>
    <t>MYL</t>
  </si>
  <si>
    <t>LH UN Equity</t>
  </si>
  <si>
    <t>Laboratory Corp of America Holdings</t>
  </si>
  <si>
    <t>LH</t>
  </si>
  <si>
    <t>THC UN Equity</t>
  </si>
  <si>
    <t>Tenet Healthcare Corp</t>
  </si>
  <si>
    <t>THC</t>
  </si>
  <si>
    <t>NWL UN Equity</t>
  </si>
  <si>
    <t>Newell Rubbermaid Inc</t>
  </si>
  <si>
    <t>NWL</t>
  </si>
  <si>
    <t>NEM UN Equity</t>
  </si>
  <si>
    <t>Newmont Mining Corp</t>
  </si>
  <si>
    <t>NEM</t>
  </si>
  <si>
    <t>FOXA UW Equity</t>
  </si>
  <si>
    <t>Twenty-First Century Fox Inc</t>
  </si>
  <si>
    <t>FOXA</t>
  </si>
  <si>
    <t>NKE UN Equity</t>
  </si>
  <si>
    <t>NIKE Inc</t>
  </si>
  <si>
    <t>NKE</t>
  </si>
  <si>
    <t>NI UN Equity</t>
  </si>
  <si>
    <t>NiSource Inc</t>
  </si>
  <si>
    <t>NI</t>
  </si>
  <si>
    <t>NBL UN Equity</t>
  </si>
  <si>
    <t>Noble Energy Inc</t>
  </si>
  <si>
    <t>NBL</t>
  </si>
  <si>
    <t>NSC UN Equity</t>
  </si>
  <si>
    <t>Norfolk Southern Corp</t>
  </si>
  <si>
    <t>NSC</t>
  </si>
  <si>
    <t>ES UN Equity</t>
  </si>
  <si>
    <t>Eversource Energy</t>
  </si>
  <si>
    <t>NOC UN Equity</t>
  </si>
  <si>
    <t>Northrop Grumman Corp</t>
  </si>
  <si>
    <t>NOC</t>
  </si>
  <si>
    <t>WFC UN Equity</t>
  </si>
  <si>
    <t>Wells Fargo &amp; Co</t>
  </si>
  <si>
    <t>WFC</t>
  </si>
  <si>
    <t>NUE UN Equity</t>
  </si>
  <si>
    <t>Nucor Corp</t>
  </si>
  <si>
    <t>NUE</t>
  </si>
  <si>
    <t>PVH UN Equity</t>
  </si>
  <si>
    <t>PVH Corp</t>
  </si>
  <si>
    <t>PVH</t>
  </si>
  <si>
    <t>OXY UN Equity</t>
  </si>
  <si>
    <t>Occidental Petroleum Corp</t>
  </si>
  <si>
    <t>OXY</t>
  </si>
  <si>
    <t>OMC UN Equity</t>
  </si>
  <si>
    <t>Omnicom Group Inc</t>
  </si>
  <si>
    <t>OMC</t>
  </si>
  <si>
    <t>OKE UN Equity</t>
  </si>
  <si>
    <t>ONEOK Inc</t>
  </si>
  <si>
    <t>OKE</t>
  </si>
  <si>
    <t>OI UN Equity</t>
  </si>
  <si>
    <t>Owens-Illinois Inc</t>
  </si>
  <si>
    <t>OI</t>
  </si>
  <si>
    <t>PCG UN Equity</t>
  </si>
  <si>
    <t>PG&amp;E Corp</t>
  </si>
  <si>
    <t>PCG</t>
  </si>
  <si>
    <t>PH UN Equity</t>
  </si>
  <si>
    <t>Parker-Hannifin Corp</t>
  </si>
  <si>
    <t>PH</t>
  </si>
  <si>
    <t>PPL UN Equity</t>
  </si>
  <si>
    <t>PPL Corp</t>
  </si>
  <si>
    <t>PEP UN Equity</t>
  </si>
  <si>
    <t>PepsiCo Inc</t>
  </si>
  <si>
    <t>PEP</t>
  </si>
  <si>
    <t>EXC UN Equity</t>
  </si>
  <si>
    <t>Exelon Corp</t>
  </si>
  <si>
    <t>EXC</t>
  </si>
  <si>
    <t>COP UN Equity</t>
  </si>
  <si>
    <t>ConocoPhillips</t>
  </si>
  <si>
    <t>COP</t>
  </si>
  <si>
    <t>PHM UN Equity</t>
  </si>
  <si>
    <t>PulteGroup Inc</t>
  </si>
  <si>
    <t>PHM</t>
  </si>
  <si>
    <t>PNW UN Equity</t>
  </si>
  <si>
    <t>Pinnacle West Capital Corp</t>
  </si>
  <si>
    <t>PBI UN Equity</t>
  </si>
  <si>
    <t>Pitney Bowes Inc</t>
  </si>
  <si>
    <t>PBI</t>
  </si>
  <si>
    <t>PCL UN Equity</t>
  </si>
  <si>
    <t>Plum Creek Timber Co Inc</t>
  </si>
  <si>
    <t>PCL</t>
  </si>
  <si>
    <t>PNC UN Equity</t>
  </si>
  <si>
    <t>PNC Financial Services Group Inc/The</t>
  </si>
  <si>
    <t>PNC</t>
  </si>
  <si>
    <t>PPG UN Equity</t>
  </si>
  <si>
    <t>PPG Industries Inc</t>
  </si>
  <si>
    <t>PPG</t>
  </si>
  <si>
    <t>PX UN Equity</t>
  </si>
  <si>
    <t>Praxair Inc</t>
  </si>
  <si>
    <t>PX</t>
  </si>
  <si>
    <t>PCP UN Equity</t>
  </si>
  <si>
    <t>Precision Castparts Corp</t>
  </si>
  <si>
    <t>PCP</t>
  </si>
  <si>
    <t>PGR UN Equity</t>
  </si>
  <si>
    <t>Progressive Corp/The</t>
  </si>
  <si>
    <t>PGR</t>
  </si>
  <si>
    <t>PEG UN Equity</t>
  </si>
  <si>
    <t>Public Service Enterprise Group Inc</t>
  </si>
  <si>
    <t>PEG</t>
  </si>
  <si>
    <t>RTN UN Equity</t>
  </si>
  <si>
    <t>Raytheon Co</t>
  </si>
  <si>
    <t>RTN</t>
  </si>
  <si>
    <t>RHI UN Equity</t>
  </si>
  <si>
    <t>Robert Half International Inc</t>
  </si>
  <si>
    <t>RHI</t>
  </si>
  <si>
    <t>R UN Equity</t>
  </si>
  <si>
    <t>Ryder System Inc</t>
  </si>
  <si>
    <t>R</t>
  </si>
  <si>
    <t>SCG UN Equity</t>
  </si>
  <si>
    <t>SCANA Corp</t>
  </si>
  <si>
    <t>SCG</t>
  </si>
  <si>
    <t>EIX UN Equity</t>
  </si>
  <si>
    <t>Edison International</t>
  </si>
  <si>
    <t>EIX</t>
  </si>
  <si>
    <t>SLB UN Equity</t>
  </si>
  <si>
    <t>Schlumberger Ltd</t>
  </si>
  <si>
    <t>SLB</t>
  </si>
  <si>
    <t>SCHW UN Equity</t>
  </si>
  <si>
    <t>Charles Schwab Corp/The</t>
  </si>
  <si>
    <t>SCHW</t>
  </si>
  <si>
    <t>SHW UN Equity</t>
  </si>
  <si>
    <t>Sherwin-Williams Co/The</t>
  </si>
  <si>
    <t>SHW</t>
  </si>
  <si>
    <t>SJM UN Equity</t>
  </si>
  <si>
    <t>JM Smucker Co/The</t>
  </si>
  <si>
    <t>SJM</t>
  </si>
  <si>
    <t>SNA UN Equity</t>
  </si>
  <si>
    <t>Snap-on Inc</t>
  </si>
  <si>
    <t>SNA</t>
  </si>
  <si>
    <t>AME UN Equity</t>
  </si>
  <si>
    <t>AMETEK Inc</t>
  </si>
  <si>
    <t>AME</t>
  </si>
  <si>
    <t>SO UN Equity</t>
  </si>
  <si>
    <t>Southern Co/The</t>
  </si>
  <si>
    <t>BBT UN Equity</t>
  </si>
  <si>
    <t>BB&amp;T Corp</t>
  </si>
  <si>
    <t>BBT</t>
  </si>
  <si>
    <t>LUV UN Equity</t>
  </si>
  <si>
    <t>Southwest Airlines Co</t>
  </si>
  <si>
    <t>LUV</t>
  </si>
  <si>
    <t>SWN UN Equity</t>
  </si>
  <si>
    <t>Southwestern Energy Co</t>
  </si>
  <si>
    <t>SWN</t>
  </si>
  <si>
    <t>SWK UN Equity</t>
  </si>
  <si>
    <t>Stanley Black &amp; Decker Inc</t>
  </si>
  <si>
    <t>SWK</t>
  </si>
  <si>
    <t>PSA UN Equity</t>
  </si>
  <si>
    <t>Public Storage</t>
  </si>
  <si>
    <t>PSA</t>
  </si>
  <si>
    <t>STI UN Equity</t>
  </si>
  <si>
    <t>SunTrust Banks Inc</t>
  </si>
  <si>
    <t>STI</t>
  </si>
  <si>
    <t>SYY UN Equity</t>
  </si>
  <si>
    <t>Sysco Corp</t>
  </si>
  <si>
    <t>SYY</t>
  </si>
  <si>
    <t>TE UN Equity</t>
  </si>
  <si>
    <t>TECO Energy Inc</t>
  </si>
  <si>
    <t>TE</t>
  </si>
  <si>
    <t>TSO UN Equity</t>
  </si>
  <si>
    <t>Tesoro Corp</t>
  </si>
  <si>
    <t>TSO</t>
  </si>
  <si>
    <t>TXN UW Equity</t>
  </si>
  <si>
    <t>Texas Instruments Inc</t>
  </si>
  <si>
    <t>TXN</t>
  </si>
  <si>
    <t>TXT UN Equity</t>
  </si>
  <si>
    <t>Textron Inc</t>
  </si>
  <si>
    <t>TXT</t>
  </si>
  <si>
    <t>TMO UN Equity</t>
  </si>
  <si>
    <t>Thermo Fisher Scientific Inc</t>
  </si>
  <si>
    <t>TMO</t>
  </si>
  <si>
    <t>TIF UN Equity</t>
  </si>
  <si>
    <t>Tiffany &amp; Co</t>
  </si>
  <si>
    <t>TIF</t>
  </si>
  <si>
    <t>TJX UN Equity</t>
  </si>
  <si>
    <t>TJX Cos Inc/The</t>
  </si>
  <si>
    <t>TJX</t>
  </si>
  <si>
    <t>TMK UN Equity</t>
  </si>
  <si>
    <t>Torchmark Corp</t>
  </si>
  <si>
    <t>TMK</t>
  </si>
  <si>
    <t>TSS UN Equity</t>
  </si>
  <si>
    <t>Total System Services Inc</t>
  </si>
  <si>
    <t>TSS</t>
  </si>
  <si>
    <t>TYC UN Equity</t>
  </si>
  <si>
    <t>Tyco International Plc</t>
  </si>
  <si>
    <t>TYC</t>
  </si>
  <si>
    <t>UNP UN Equity</t>
  </si>
  <si>
    <t>Union Pacific Corp</t>
  </si>
  <si>
    <t>UNP</t>
  </si>
  <si>
    <t>UNH UN Equity</t>
  </si>
  <si>
    <t>UnitedHealth Group Inc</t>
  </si>
  <si>
    <t>UNH</t>
  </si>
  <si>
    <t>UNM UN Equity</t>
  </si>
  <si>
    <t>Unum Group</t>
  </si>
  <si>
    <t>UNM</t>
  </si>
  <si>
    <t>MRO UN Equity</t>
  </si>
  <si>
    <t>Marathon Oil Corp</t>
  </si>
  <si>
    <t>MRO</t>
  </si>
  <si>
    <t>VAR UN Equity</t>
  </si>
  <si>
    <t>Varian Medical Systems Inc</t>
  </si>
  <si>
    <t>VAR</t>
  </si>
  <si>
    <t>VTR UN Equity</t>
  </si>
  <si>
    <t>Ventas Inc</t>
  </si>
  <si>
    <t>VTR</t>
  </si>
  <si>
    <t>VFC UN Equity</t>
  </si>
  <si>
    <t>VF Corp</t>
  </si>
  <si>
    <t>VFC</t>
  </si>
  <si>
    <t>VNO UN Equity</t>
  </si>
  <si>
    <t>Vornado Realty Trust</t>
  </si>
  <si>
    <t>VNO</t>
  </si>
  <si>
    <t>ADT UN Equity</t>
  </si>
  <si>
    <t>ADT Corp/The</t>
  </si>
  <si>
    <t>ADT</t>
  </si>
  <si>
    <t>VMC UN Equity</t>
  </si>
  <si>
    <t>Vulcan Materials Co</t>
  </si>
  <si>
    <t>VMC</t>
  </si>
  <si>
    <t>WY UN Equity</t>
  </si>
  <si>
    <t>Weyerhaeuser Co</t>
  </si>
  <si>
    <t>WY</t>
  </si>
  <si>
    <t>WHR UN Equity</t>
  </si>
  <si>
    <t>Whirlpool Corp</t>
  </si>
  <si>
    <t>WHR</t>
  </si>
  <si>
    <t>WMB UN Equity</t>
  </si>
  <si>
    <t>Williams Cos Inc/The</t>
  </si>
  <si>
    <t>WMB</t>
  </si>
  <si>
    <t>WEC UN Equity</t>
  </si>
  <si>
    <t>WEC Energy Group Inc</t>
  </si>
  <si>
    <t>WEC</t>
  </si>
  <si>
    <t>XRX UN Equity</t>
  </si>
  <si>
    <t>Xerox Corp</t>
  </si>
  <si>
    <t>XRX</t>
  </si>
  <si>
    <t>ADBE UW Equity</t>
  </si>
  <si>
    <t>Adobe Systems Inc</t>
  </si>
  <si>
    <t>ADBE</t>
  </si>
  <si>
    <t>AES UN Equity</t>
  </si>
  <si>
    <t>AES Corp/VA</t>
  </si>
  <si>
    <t>AES</t>
  </si>
  <si>
    <t>AMGN UW Equity</t>
  </si>
  <si>
    <t>Amgen Inc</t>
  </si>
  <si>
    <t>AMGN</t>
  </si>
  <si>
    <t>AAPL UW Equity</t>
  </si>
  <si>
    <t>Apple Inc</t>
  </si>
  <si>
    <t>AAPL</t>
  </si>
  <si>
    <t>ADSK UW Equity</t>
  </si>
  <si>
    <t>Autodesk Inc</t>
  </si>
  <si>
    <t>ADSK</t>
  </si>
  <si>
    <t>CTAS UW Equity</t>
  </si>
  <si>
    <t>Cintas Corp</t>
  </si>
  <si>
    <t>CTAS</t>
  </si>
  <si>
    <t>CMCSA UW Equity</t>
  </si>
  <si>
    <t>Comcast Corp</t>
  </si>
  <si>
    <t>CMCSA</t>
  </si>
  <si>
    <t>TAP UN Equity</t>
  </si>
  <si>
    <t>Molson Coors Brewing Co</t>
  </si>
  <si>
    <t>TAP</t>
  </si>
  <si>
    <t>KLAC UW Equity</t>
  </si>
  <si>
    <t>KLA-Tencor Corp</t>
  </si>
  <si>
    <t>KLAC</t>
  </si>
  <si>
    <t>MAR UW Equity</t>
  </si>
  <si>
    <t>Marriott International Inc/MD</t>
  </si>
  <si>
    <t>MAR</t>
  </si>
  <si>
    <t>MKC UN Equity</t>
  </si>
  <si>
    <t>McCormick &amp; Co Inc/MD</t>
  </si>
  <si>
    <t>MKC</t>
  </si>
  <si>
    <t>JWN UN Equity</t>
  </si>
  <si>
    <t>Nordstrom Inc</t>
  </si>
  <si>
    <t>JWN</t>
  </si>
  <si>
    <t>PCAR UW Equity</t>
  </si>
  <si>
    <t>PACCAR Inc</t>
  </si>
  <si>
    <t>PCAR</t>
  </si>
  <si>
    <t>COST UW Equity</t>
  </si>
  <si>
    <t>Costco Wholesale Corp</t>
  </si>
  <si>
    <t>COST</t>
  </si>
  <si>
    <t>SIAL UW Equity</t>
  </si>
  <si>
    <t>Sigma-Aldrich Corp</t>
  </si>
  <si>
    <t>SIAL</t>
  </si>
  <si>
    <t>STJ UN Equity</t>
  </si>
  <si>
    <t>St Jude Medical Inc</t>
  </si>
  <si>
    <t>STJ</t>
  </si>
  <si>
    <t>SYK UN Equity</t>
  </si>
  <si>
    <t>Stryker Corp</t>
  </si>
  <si>
    <t>SYK</t>
  </si>
  <si>
    <t>TSN UN Equity</t>
  </si>
  <si>
    <t>Tyson Foods Inc</t>
  </si>
  <si>
    <t>TSN</t>
  </si>
  <si>
    <t>ALTR UW Equity</t>
  </si>
  <si>
    <t>Altera Corp</t>
  </si>
  <si>
    <t>ALTR</t>
  </si>
  <si>
    <t>AMAT UW Equity</t>
  </si>
  <si>
    <t>Applied Materials Inc</t>
  </si>
  <si>
    <t>AMAT</t>
  </si>
  <si>
    <t>TWX UN Equity</t>
  </si>
  <si>
    <t>Time Warner Inc</t>
  </si>
  <si>
    <t>TWX</t>
  </si>
  <si>
    <t>BBBY UW Equity</t>
  </si>
  <si>
    <t>Bed Bath &amp; Beyond Inc</t>
  </si>
  <si>
    <t>BBBY</t>
  </si>
  <si>
    <t>AAL UW Equity</t>
  </si>
  <si>
    <t>American Airlines Group Inc</t>
  </si>
  <si>
    <t>AAL</t>
  </si>
  <si>
    <t>CAH UN Equity</t>
  </si>
  <si>
    <t>Cardinal Health Inc</t>
  </si>
  <si>
    <t>CAH</t>
  </si>
  <si>
    <t>CELG UW Equity</t>
  </si>
  <si>
    <t>Celgene Corp</t>
  </si>
  <si>
    <t>CELG</t>
  </si>
  <si>
    <t>CERN UW Equity</t>
  </si>
  <si>
    <t>Cerner Corp</t>
  </si>
  <si>
    <t>CERN</t>
  </si>
  <si>
    <t>CINF UW Equity</t>
  </si>
  <si>
    <t>Cincinnati Financial Corp</t>
  </si>
  <si>
    <t>CINF</t>
  </si>
  <si>
    <t>CVC UN Equity</t>
  </si>
  <si>
    <t>Cablevision Systems Corp</t>
  </si>
  <si>
    <t>CVC</t>
  </si>
  <si>
    <t>DHI UN Equity</t>
  </si>
  <si>
    <t>DR Horton Inc</t>
  </si>
  <si>
    <t>DHI</t>
  </si>
  <si>
    <t>FLS UN Equity</t>
  </si>
  <si>
    <t>Flowserve Corp</t>
  </si>
  <si>
    <t>FLS</t>
  </si>
  <si>
    <t>EA UW Equity</t>
  </si>
  <si>
    <t>Electronic Arts Inc</t>
  </si>
  <si>
    <t>EA</t>
  </si>
  <si>
    <t>ESRX UW Equity</t>
  </si>
  <si>
    <t>Express Scripts Holding Co</t>
  </si>
  <si>
    <t>ESRX</t>
  </si>
  <si>
    <t>EXPD UW Equity</t>
  </si>
  <si>
    <t>Expeditors International of Washington Inc</t>
  </si>
  <si>
    <t>EXPD</t>
  </si>
  <si>
    <t>FAST UW Equity</t>
  </si>
  <si>
    <t>Fastenal Co</t>
  </si>
  <si>
    <t>FAST</t>
  </si>
  <si>
    <t>MTB UN Equity</t>
  </si>
  <si>
    <t>M&amp;T Bank Corp</t>
  </si>
  <si>
    <t>MTB</t>
  </si>
  <si>
    <t>FISV UW Equity</t>
  </si>
  <si>
    <t>Fiserv Inc</t>
  </si>
  <si>
    <t>FISV</t>
  </si>
  <si>
    <t>FITB UW Equity</t>
  </si>
  <si>
    <t>Fifth Third Bancorp</t>
  </si>
  <si>
    <t>FITB</t>
  </si>
  <si>
    <t>GILD UW Equity</t>
  </si>
  <si>
    <t>Gilead Sciences Inc</t>
  </si>
  <si>
    <t>GILD</t>
  </si>
  <si>
    <t>HAS UW Equity</t>
  </si>
  <si>
    <t>Hasbro Inc</t>
  </si>
  <si>
    <t>HAS</t>
  </si>
  <si>
    <t>HBAN UW Equity</t>
  </si>
  <si>
    <t>Huntington Bancshares Inc/OH</t>
  </si>
  <si>
    <t>HBAN</t>
  </si>
  <si>
    <t>HCN UN Equity</t>
  </si>
  <si>
    <t>Health Care REIT Inc</t>
  </si>
  <si>
    <t>HCN</t>
  </si>
  <si>
    <t>BIIB UW Equity</t>
  </si>
  <si>
    <t>Biogen Inc</t>
  </si>
  <si>
    <t>BIIB</t>
  </si>
  <si>
    <t>LLTC UW Equity</t>
  </si>
  <si>
    <t>Linear Technology Corp</t>
  </si>
  <si>
    <t>LLTC</t>
  </si>
  <si>
    <t>RRC UN Equity</t>
  </si>
  <si>
    <t>Range Resources Corp</t>
  </si>
  <si>
    <t>RRC</t>
  </si>
  <si>
    <t>NTRS UW Equity</t>
  </si>
  <si>
    <t>Northern Trust Corp</t>
  </si>
  <si>
    <t>NTRS</t>
  </si>
  <si>
    <t>PAYX UW Equity</t>
  </si>
  <si>
    <t>Paychex Inc</t>
  </si>
  <si>
    <t>PAYX</t>
  </si>
  <si>
    <t>PBCT UW Equity</t>
  </si>
  <si>
    <t>People's United Financial Inc</t>
  </si>
  <si>
    <t>PBCT</t>
  </si>
  <si>
    <t>PDCO UW Equity</t>
  </si>
  <si>
    <t>Patterson Cos Inc</t>
  </si>
  <si>
    <t>PDCO</t>
  </si>
  <si>
    <t>PLL UN Equity</t>
  </si>
  <si>
    <t>Pall Corp</t>
  </si>
  <si>
    <t>PLL</t>
  </si>
  <si>
    <t>QCOM UW Equity</t>
  </si>
  <si>
    <t>QUALCOMM Inc</t>
  </si>
  <si>
    <t>QCOM</t>
  </si>
  <si>
    <t>ROP UN Equity</t>
  </si>
  <si>
    <t>Roper Technologies Inc</t>
  </si>
  <si>
    <t>ROP</t>
  </si>
  <si>
    <t>ROST UW Equity</t>
  </si>
  <si>
    <t>Ross Stores Inc</t>
  </si>
  <si>
    <t>ROST</t>
  </si>
  <si>
    <t>AN UN Equity</t>
  </si>
  <si>
    <t>AutoNation Inc</t>
  </si>
  <si>
    <t>AN</t>
  </si>
  <si>
    <t>SBUX UW Equity</t>
  </si>
  <si>
    <t>Starbucks Corp</t>
  </si>
  <si>
    <t>SBUX</t>
  </si>
  <si>
    <t>KEY UN Equity</t>
  </si>
  <si>
    <t>KeyCorp</t>
  </si>
  <si>
    <t>SPLS UW Equity</t>
  </si>
  <si>
    <t>Staples Inc</t>
  </si>
  <si>
    <t>SPLS</t>
  </si>
  <si>
    <t>STT UN Equity</t>
  </si>
  <si>
    <t>State Street Corp</t>
  </si>
  <si>
    <t>STT</t>
  </si>
  <si>
    <t>USB UN Equity</t>
  </si>
  <si>
    <t>US Bancorp</t>
  </si>
  <si>
    <t>USB</t>
  </si>
  <si>
    <t>SYMC UW Equity</t>
  </si>
  <si>
    <t>Symantec Corp</t>
  </si>
  <si>
    <t>SYMC</t>
  </si>
  <si>
    <t>TROW UW Equity</t>
  </si>
  <si>
    <t>T Rowe Price Group Inc</t>
  </si>
  <si>
    <t>TROW</t>
  </si>
  <si>
    <t>WM UN Equity</t>
  </si>
  <si>
    <t>Waste Management Inc</t>
  </si>
  <si>
    <t>WM</t>
  </si>
  <si>
    <t>CBS UN Equity</t>
  </si>
  <si>
    <t>CBS Corp</t>
  </si>
  <si>
    <t>CBS</t>
  </si>
  <si>
    <t>AGN UN Equity</t>
  </si>
  <si>
    <t>Allergan plc</t>
  </si>
  <si>
    <t>AGN</t>
  </si>
  <si>
    <t>WFM UW Equity</t>
  </si>
  <si>
    <t>Whole Foods Market Inc</t>
  </si>
  <si>
    <t>WFM</t>
  </si>
  <si>
    <t>STZ UN Equity</t>
  </si>
  <si>
    <t>Constellation Brands Inc</t>
  </si>
  <si>
    <t>STZ</t>
  </si>
  <si>
    <t>XLNX UW Equity</t>
  </si>
  <si>
    <t>Xilinx Inc</t>
  </si>
  <si>
    <t>XLNX</t>
  </si>
  <si>
    <t>XRAY UW Equity</t>
  </si>
  <si>
    <t>DENTSPLY International Inc</t>
  </si>
  <si>
    <t>XRAY</t>
  </si>
  <si>
    <t>ZION UW Equity</t>
  </si>
  <si>
    <t>Zions Bancorporation</t>
  </si>
  <si>
    <t>ZION</t>
  </si>
  <si>
    <t>IVZ UN Equity</t>
  </si>
  <si>
    <t>Invesco Ltd</t>
  </si>
  <si>
    <t>IVZ</t>
  </si>
  <si>
    <t>INTU UW Equity</t>
  </si>
  <si>
    <t>Intuit Inc</t>
  </si>
  <si>
    <t>INTU</t>
  </si>
  <si>
    <t>MS UN Equity</t>
  </si>
  <si>
    <t>Morgan Stanley</t>
  </si>
  <si>
    <t>MS</t>
  </si>
  <si>
    <t>MCHP UW Equity</t>
  </si>
  <si>
    <t>Microchip Technology Inc</t>
  </si>
  <si>
    <t>MCHP</t>
  </si>
  <si>
    <t>ACE UN Equity</t>
  </si>
  <si>
    <t>ACE Ltd</t>
  </si>
  <si>
    <t>ACE</t>
  </si>
  <si>
    <t>CHK UN Equity</t>
  </si>
  <si>
    <t>Chesapeake Energy Corp</t>
  </si>
  <si>
    <t>CHK</t>
  </si>
  <si>
    <t>ORLY UW Equity</t>
  </si>
  <si>
    <t>O'Reilly Automotive Inc</t>
  </si>
  <si>
    <t>ORLY</t>
  </si>
  <si>
    <t>ALL UN Equity</t>
  </si>
  <si>
    <t>Allstate Corp/The</t>
  </si>
  <si>
    <t>ALL</t>
  </si>
  <si>
    <t>FLIR UW Equity</t>
  </si>
  <si>
    <t>FLIR Systems Inc</t>
  </si>
  <si>
    <t>FLIR</t>
  </si>
  <si>
    <t>EQR UN Equity</t>
  </si>
  <si>
    <t>Equity Residential</t>
  </si>
  <si>
    <t>EQR</t>
  </si>
  <si>
    <t>BWA UN Equity</t>
  </si>
  <si>
    <t>BorgWarner Inc</t>
  </si>
  <si>
    <t>BWA</t>
  </si>
  <si>
    <t>NFX UN Equity</t>
  </si>
  <si>
    <t>Newfield Exploration Co</t>
  </si>
  <si>
    <t>NFX</t>
  </si>
  <si>
    <t>URBN UW Equity</t>
  </si>
  <si>
    <t>Urban Outfitters Inc</t>
  </si>
  <si>
    <t>URBN</t>
  </si>
  <si>
    <t>SPG UN Equity</t>
  </si>
  <si>
    <t>Simon Property Group Inc</t>
  </si>
  <si>
    <t>SPG</t>
  </si>
  <si>
    <t>EMN UN Equity</t>
  </si>
  <si>
    <t>Eastman Chemical Co</t>
  </si>
  <si>
    <t>EMN</t>
  </si>
  <si>
    <t>AVB UN Equity</t>
  </si>
  <si>
    <t>AvalonBay Communities Inc</t>
  </si>
  <si>
    <t>AVB</t>
  </si>
  <si>
    <t>PRU UN Equity</t>
  </si>
  <si>
    <t>Prudential Financial Inc</t>
  </si>
  <si>
    <t>PRU</t>
  </si>
  <si>
    <t>UPS UN Equity</t>
  </si>
  <si>
    <t>United Parcel Service Inc</t>
  </si>
  <si>
    <t>UPS</t>
  </si>
  <si>
    <t>AIV UN Equity</t>
  </si>
  <si>
    <t>Apartment Investment &amp; Management Co</t>
  </si>
  <si>
    <t>AIV</t>
  </si>
  <si>
    <t>WBA UW Equity</t>
  </si>
  <si>
    <t>Walgreens Boots Alliance Inc</t>
  </si>
  <si>
    <t>WBA</t>
  </si>
  <si>
    <t>MCK UN Equity</t>
  </si>
  <si>
    <t>McKesson Corp</t>
  </si>
  <si>
    <t>MCK</t>
  </si>
  <si>
    <t>LMT UN Equity</t>
  </si>
  <si>
    <t>Lockheed Martin Corp</t>
  </si>
  <si>
    <t>LMT</t>
  </si>
  <si>
    <t>ABC UN Equity</t>
  </si>
  <si>
    <t>AmerisourceBergen Corp</t>
  </si>
  <si>
    <t>ABC</t>
  </si>
  <si>
    <t>CAM UN Equity</t>
  </si>
  <si>
    <t>Cameron International Corp</t>
  </si>
  <si>
    <t>CAM</t>
  </si>
  <si>
    <t>COF UN Equity</t>
  </si>
  <si>
    <t>Capital One Financial Corp</t>
  </si>
  <si>
    <t>COF</t>
  </si>
  <si>
    <t>WAT UN Equity</t>
  </si>
  <si>
    <t>Waters Corp</t>
  </si>
  <si>
    <t>WAT</t>
  </si>
  <si>
    <t>DLTR UW Equity</t>
  </si>
  <si>
    <t>Dollar Tree Inc</t>
  </si>
  <si>
    <t>DLTR</t>
  </si>
  <si>
    <t>DRI UN Equity</t>
  </si>
  <si>
    <t>Darden Restaurants Inc</t>
  </si>
  <si>
    <t>DRI</t>
  </si>
  <si>
    <t>SNDK UW Equity</t>
  </si>
  <si>
    <t>SanDisk Corp</t>
  </si>
  <si>
    <t>SNDK</t>
  </si>
  <si>
    <t>DO UN Equity</t>
  </si>
  <si>
    <t>Diamond Offshore Drilling Inc</t>
  </si>
  <si>
    <t>DO</t>
  </si>
  <si>
    <t>NTAP UW Equity</t>
  </si>
  <si>
    <t>NetApp Inc</t>
  </si>
  <si>
    <t>NTAP</t>
  </si>
  <si>
    <t>CTXS UW Equity</t>
  </si>
  <si>
    <t>Citrix Systems Inc</t>
  </si>
  <si>
    <t>CTXS</t>
  </si>
  <si>
    <t>GT UW Equity</t>
  </si>
  <si>
    <t>Goodyear Tire &amp; Rubber Co/The</t>
  </si>
  <si>
    <t>GT</t>
  </si>
  <si>
    <t>DVA UN Equity</t>
  </si>
  <si>
    <t>DaVita HealthCare Partners Inc</t>
  </si>
  <si>
    <t>DVA</t>
  </si>
  <si>
    <t>HIG UN Equity</t>
  </si>
  <si>
    <t>Hartford Financial Services Group Inc/The</t>
  </si>
  <si>
    <t>HIG</t>
  </si>
  <si>
    <t>IRM UN Equity</t>
  </si>
  <si>
    <t>Iron Mountain Inc</t>
  </si>
  <si>
    <t>IRM</t>
  </si>
  <si>
    <t>EL UN Equity</t>
  </si>
  <si>
    <t>Estee Lauder Cos Inc/The</t>
  </si>
  <si>
    <t>EL</t>
  </si>
  <si>
    <t>YHOO UW Equity</t>
  </si>
  <si>
    <t>Yahoo! Inc</t>
  </si>
  <si>
    <t>YHOO</t>
  </si>
  <si>
    <t>PFG UN Equity</t>
  </si>
  <si>
    <t>Principal Financial Group Inc</t>
  </si>
  <si>
    <t>PFG</t>
  </si>
  <si>
    <t>SRCL UW Equity</t>
  </si>
  <si>
    <t>Stericycle Inc</t>
  </si>
  <si>
    <t>SRCL</t>
  </si>
  <si>
    <t>UHS UN Equity</t>
  </si>
  <si>
    <t>Universal Health Services Inc</t>
  </si>
  <si>
    <t>UHS</t>
  </si>
  <si>
    <t>ETFC UW Equity</t>
  </si>
  <si>
    <t>E*TRADE Financial Corp</t>
  </si>
  <si>
    <t>ETFC</t>
  </si>
  <si>
    <t>SWKS UW Equity</t>
  </si>
  <si>
    <t>Skyworks Solutions Inc</t>
  </si>
  <si>
    <t>SWKS</t>
  </si>
  <si>
    <t>NOV UN Equity</t>
  </si>
  <si>
    <t>National Oilwell Varco Inc</t>
  </si>
  <si>
    <t>NOV</t>
  </si>
  <si>
    <t>DGX UN Equity</t>
  </si>
  <si>
    <t>Quest Diagnostics Inc</t>
  </si>
  <si>
    <t>DGX</t>
  </si>
  <si>
    <t>ROK UN Equity</t>
  </si>
  <si>
    <t>Rockwell Automation Inc</t>
  </si>
  <si>
    <t>ROK</t>
  </si>
  <si>
    <t>KHC UW Equity</t>
  </si>
  <si>
    <t>Kraft Heinz Co/The</t>
  </si>
  <si>
    <t>KHC</t>
  </si>
  <si>
    <t>AMT UN Equity</t>
  </si>
  <si>
    <t>American Tower Corp</t>
  </si>
  <si>
    <t>AMT</t>
  </si>
  <si>
    <t>REGN UW Equity</t>
  </si>
  <si>
    <t>Regeneron Pharmaceuticals Inc</t>
  </si>
  <si>
    <t>REGN</t>
  </si>
  <si>
    <t>AMZN UW Equity</t>
  </si>
  <si>
    <t>Amazon.com Inc</t>
  </si>
  <si>
    <t>AMZN</t>
  </si>
  <si>
    <t>RL UN Equity</t>
  </si>
  <si>
    <t>Ralph Lauren Corp</t>
  </si>
  <si>
    <t>RL</t>
  </si>
  <si>
    <t>BXP UN Equity</t>
  </si>
  <si>
    <t>Boston Properties Inc</t>
  </si>
  <si>
    <t>BXP</t>
  </si>
  <si>
    <t>APH UN Equity</t>
  </si>
  <si>
    <t>Amphenol Corp</t>
  </si>
  <si>
    <t>APH</t>
  </si>
  <si>
    <t>PXD UN Equity</t>
  </si>
  <si>
    <t>Pioneer Natural Resources Co</t>
  </si>
  <si>
    <t>PXD</t>
  </si>
  <si>
    <t>VLO UN Equity</t>
  </si>
  <si>
    <t>Valero Energy Corp</t>
  </si>
  <si>
    <t>VLO</t>
  </si>
  <si>
    <t>LLL UN Equity</t>
  </si>
  <si>
    <t>L-3 Communications Holdings Inc</t>
  </si>
  <si>
    <t>LLL</t>
  </si>
  <si>
    <t>WU UN Equity</t>
  </si>
  <si>
    <t>Western Union Co/The</t>
  </si>
  <si>
    <t>WU</t>
  </si>
  <si>
    <t>CHRW UW Equity</t>
  </si>
  <si>
    <t>CH Robinson Worldwide Inc</t>
  </si>
  <si>
    <t>CHRW</t>
  </si>
  <si>
    <t>ACN UN Equity</t>
  </si>
  <si>
    <t>Accenture PLC</t>
  </si>
  <si>
    <t>ACN</t>
  </si>
  <si>
    <t>YUM UN Equity</t>
  </si>
  <si>
    <t>Yum! Brands Inc</t>
  </si>
  <si>
    <t>YUM</t>
  </si>
  <si>
    <t>PLD UN Equity</t>
  </si>
  <si>
    <t>Prologis Inc</t>
  </si>
  <si>
    <t>PLD</t>
  </si>
  <si>
    <t>FE UN Equity</t>
  </si>
  <si>
    <t>FirstEnergy Corp</t>
  </si>
  <si>
    <t>FE</t>
  </si>
  <si>
    <t>VRSN UW Equity</t>
  </si>
  <si>
    <t>VeriSign Inc</t>
  </si>
  <si>
    <t>VRSN</t>
  </si>
  <si>
    <t>PWR UN Equity</t>
  </si>
  <si>
    <t>Quanta Services Inc</t>
  </si>
  <si>
    <t>PWR</t>
  </si>
  <si>
    <t>HSIC UW Equity</t>
  </si>
  <si>
    <t>Henry Schein Inc</t>
  </si>
  <si>
    <t>HSIC</t>
  </si>
  <si>
    <t>AEE UN Equity</t>
  </si>
  <si>
    <t>Ameren Corp</t>
  </si>
  <si>
    <t>AEE</t>
  </si>
  <si>
    <t>BRCM UW Equity</t>
  </si>
  <si>
    <t>Broadcom Corp</t>
  </si>
  <si>
    <t>BRCM</t>
  </si>
  <si>
    <t>NVDA UW Equity</t>
  </si>
  <si>
    <t>NVIDIA Corp</t>
  </si>
  <si>
    <t>NVDA</t>
  </si>
  <si>
    <t>SEE UN Equity</t>
  </si>
  <si>
    <t>Sealed Air Corp</t>
  </si>
  <si>
    <t>SEE</t>
  </si>
  <si>
    <t>CTSH UW Equity</t>
  </si>
  <si>
    <t>Cognizant Technology Solutions Corp</t>
  </si>
  <si>
    <t>CTSH</t>
  </si>
  <si>
    <t>ISRG UW Equity</t>
  </si>
  <si>
    <t>Intuitive Surgical Inc</t>
  </si>
  <si>
    <t>ISRG</t>
  </si>
  <si>
    <t>CNX UN Equity</t>
  </si>
  <si>
    <t>CONSOL Energy Inc</t>
  </si>
  <si>
    <t>CNX</t>
  </si>
  <si>
    <t>AMG UN Equity</t>
  </si>
  <si>
    <t>Affiliated Managers Group Inc</t>
  </si>
  <si>
    <t>AMG</t>
  </si>
  <si>
    <t>AET UN Equity</t>
  </si>
  <si>
    <t>Aetna Inc</t>
  </si>
  <si>
    <t>AET</t>
  </si>
  <si>
    <t>RSG UN Equity</t>
  </si>
  <si>
    <t>Republic Services Inc</t>
  </si>
  <si>
    <t>RSG</t>
  </si>
  <si>
    <t>EBAY UW Equity</t>
  </si>
  <si>
    <t>eBay Inc</t>
  </si>
  <si>
    <t>EBAY</t>
  </si>
  <si>
    <t>GS UN Equity</t>
  </si>
  <si>
    <t>Goldman Sachs Group Inc/The</t>
  </si>
  <si>
    <t>GS</t>
  </si>
  <si>
    <t>SRE UN Equity</t>
  </si>
  <si>
    <t>Sempra Energy</t>
  </si>
  <si>
    <t>SRE</t>
  </si>
  <si>
    <t>MCO UN Equity</t>
  </si>
  <si>
    <t>Moody's Corp</t>
  </si>
  <si>
    <t>MCO</t>
  </si>
  <si>
    <t>PCLN UW Equity</t>
  </si>
  <si>
    <t>Priceline Group Inc/The</t>
  </si>
  <si>
    <t>PCLN</t>
  </si>
  <si>
    <t>FFIV UW Equity</t>
  </si>
  <si>
    <t>F5 Networks Inc</t>
  </si>
  <si>
    <t>FFIV</t>
  </si>
  <si>
    <t>AKAM UW Equity</t>
  </si>
  <si>
    <t>Akamai Technologies Inc</t>
  </si>
  <si>
    <t>AKAM</t>
  </si>
  <si>
    <t>RAI UN Equity</t>
  </si>
  <si>
    <t>Reynolds American Inc</t>
  </si>
  <si>
    <t>RAI</t>
  </si>
  <si>
    <t>DVN UN Equity</t>
  </si>
  <si>
    <t>Devon Energy Corp</t>
  </si>
  <si>
    <t>DVN</t>
  </si>
  <si>
    <t>GOOGL UW Equity</t>
  </si>
  <si>
    <t>Google Inc</t>
  </si>
  <si>
    <t>GOOGL</t>
  </si>
  <si>
    <t>RHT UN Equity</t>
  </si>
  <si>
    <t>Red Hat Inc</t>
  </si>
  <si>
    <t>RHT</t>
  </si>
  <si>
    <t>HCBK UW Equity</t>
  </si>
  <si>
    <t>Hudson City Bancorp Inc</t>
  </si>
  <si>
    <t>HCBK</t>
  </si>
  <si>
    <t>ALLE UN Equity</t>
  </si>
  <si>
    <t>Allegion PLC</t>
  </si>
  <si>
    <t>ALLE</t>
  </si>
  <si>
    <t>NFLX UW Equity</t>
  </si>
  <si>
    <t>Netflix Inc</t>
  </si>
  <si>
    <t>NFLX</t>
  </si>
  <si>
    <t>A UN Equity</t>
  </si>
  <si>
    <t>Agilent Technologies Inc</t>
  </si>
  <si>
    <t>A</t>
  </si>
  <si>
    <t>ANTM UN Equity</t>
  </si>
  <si>
    <t>Anthem Inc</t>
  </si>
  <si>
    <t>ANTM</t>
  </si>
  <si>
    <t>CME UW Equity</t>
  </si>
  <si>
    <t>CME Group Inc/IL</t>
  </si>
  <si>
    <t>CME</t>
  </si>
  <si>
    <t>JNPR UN Equity</t>
  </si>
  <si>
    <t>Juniper Networks Inc</t>
  </si>
  <si>
    <t>JNPR</t>
  </si>
  <si>
    <t>BLK UN Equity</t>
  </si>
  <si>
    <t>BlackRock Inc</t>
  </si>
  <si>
    <t>BLK</t>
  </si>
  <si>
    <t>DTE UN Equity</t>
  </si>
  <si>
    <t>DTE Energy Co</t>
  </si>
  <si>
    <t>DTE</t>
  </si>
  <si>
    <t>NDAQ UW Equity</t>
  </si>
  <si>
    <t>NASDAQ OMX Group Inc/The</t>
  </si>
  <si>
    <t>NDAQ</t>
  </si>
  <si>
    <t>PM UN Equity</t>
  </si>
  <si>
    <t>Philip Morris International Inc</t>
  </si>
  <si>
    <t>PM</t>
  </si>
  <si>
    <t>TWC UN Equity</t>
  </si>
  <si>
    <t>Time Warner Cable Inc</t>
  </si>
  <si>
    <t>TWC</t>
  </si>
  <si>
    <t>CRM UN Equity</t>
  </si>
  <si>
    <t>salesforce.com inc</t>
  </si>
  <si>
    <t>CRM</t>
  </si>
  <si>
    <t>MET UN Equity</t>
  </si>
  <si>
    <t>MetLife Inc</t>
  </si>
  <si>
    <t>MET</t>
  </si>
  <si>
    <t>MON UN Equity</t>
  </si>
  <si>
    <t>Monsanto Co</t>
  </si>
  <si>
    <t>MON</t>
  </si>
  <si>
    <t>COH UN Equity</t>
  </si>
  <si>
    <t>Coach Inc</t>
  </si>
  <si>
    <t>COH</t>
  </si>
  <si>
    <t>FLR UN Equity</t>
  </si>
  <si>
    <t>Fluor Corp</t>
  </si>
  <si>
    <t>FLR</t>
  </si>
  <si>
    <t>DNB UN Equity</t>
  </si>
  <si>
    <t>Dun &amp; Bradstreet Corp/The</t>
  </si>
  <si>
    <t>DNB</t>
  </si>
  <si>
    <t>EW UN Equity</t>
  </si>
  <si>
    <t>Edwards Lifesciences Corp</t>
  </si>
  <si>
    <t>EW</t>
  </si>
  <si>
    <t>AMP UN Equity</t>
  </si>
  <si>
    <t>Ameriprise Financial Inc</t>
  </si>
  <si>
    <t>AMP</t>
  </si>
  <si>
    <t>XEL UN Equity</t>
  </si>
  <si>
    <t>Xcel Energy Inc</t>
  </si>
  <si>
    <t>XEL</t>
  </si>
  <si>
    <t>COL UN Equity</t>
  </si>
  <si>
    <t>Rockwell Collins Inc</t>
  </si>
  <si>
    <t>COL</t>
  </si>
  <si>
    <t>FTI UN Equity</t>
  </si>
  <si>
    <t>FMC Technologies Inc</t>
  </si>
  <si>
    <t>FTI</t>
  </si>
  <si>
    <t>ZBH UN Equity</t>
  </si>
  <si>
    <t>Zimmer Biomet Holdings Inc</t>
  </si>
  <si>
    <t>ZBH</t>
  </si>
  <si>
    <t>CBG UN Equity</t>
  </si>
  <si>
    <t>CBRE Group Inc</t>
  </si>
  <si>
    <t>CBG</t>
  </si>
  <si>
    <t>MA UN Equity</t>
  </si>
  <si>
    <t>MasterCard Inc</t>
  </si>
  <si>
    <t>MA</t>
  </si>
  <si>
    <t>SIG UN Equity</t>
  </si>
  <si>
    <t>Signet Jewelers Ltd</t>
  </si>
  <si>
    <t>SIG</t>
  </si>
  <si>
    <t>GME UN Equity</t>
  </si>
  <si>
    <t>GameStop Corp</t>
  </si>
  <si>
    <t>GME</t>
  </si>
  <si>
    <t>KMX UN Equity</t>
  </si>
  <si>
    <t>CarMax Inc</t>
  </si>
  <si>
    <t>KMX</t>
  </si>
  <si>
    <t>ICE UN Equity</t>
  </si>
  <si>
    <t>Intercontinental Exchange Inc</t>
  </si>
  <si>
    <t>ICE</t>
  </si>
  <si>
    <t>FIS UN Equity</t>
  </si>
  <si>
    <t>Fidelity National Information Services Inc</t>
  </si>
  <si>
    <t>FIS</t>
  </si>
  <si>
    <t>CMG UN Equity</t>
  </si>
  <si>
    <t>Chipotle Mexican Grill Inc</t>
  </si>
  <si>
    <t>CMG</t>
  </si>
  <si>
    <t>POM UN Equity</t>
  </si>
  <si>
    <t>Pepco Holdings Inc</t>
  </si>
  <si>
    <t>POM</t>
  </si>
  <si>
    <t>WYNN UW Equity</t>
  </si>
  <si>
    <t>Wynn Resorts Ltd</t>
  </si>
  <si>
    <t>WYNN</t>
  </si>
  <si>
    <t>HSP UN Equity</t>
  </si>
  <si>
    <t>Hospira Inc</t>
  </si>
  <si>
    <t>HSP</t>
  </si>
  <si>
    <t>AIZ UN Equity</t>
  </si>
  <si>
    <t>Assurant Inc</t>
  </si>
  <si>
    <t>AIZ</t>
  </si>
  <si>
    <t>NRG UN Equity</t>
  </si>
  <si>
    <t>NRG Energy Inc</t>
  </si>
  <si>
    <t>NRG</t>
  </si>
  <si>
    <t>GNW UN Equity</t>
  </si>
  <si>
    <t>Genworth Financial Inc</t>
  </si>
  <si>
    <t>GNW</t>
  </si>
  <si>
    <t>RF UN Equity</t>
  </si>
  <si>
    <t>Regions Financial Corp</t>
  </si>
  <si>
    <t>RF</t>
  </si>
  <si>
    <t>MNST UW Equity</t>
  </si>
  <si>
    <t>Monster Beverage Corp</t>
  </si>
  <si>
    <t>MNST</t>
  </si>
  <si>
    <t>TDC UN Equity</t>
  </si>
  <si>
    <t>Teradata Corp</t>
  </si>
  <si>
    <t>TDC</t>
  </si>
  <si>
    <t>MOS UN Equity</t>
  </si>
  <si>
    <t>Mosaic Co/The</t>
  </si>
  <si>
    <t>MOS</t>
  </si>
  <si>
    <t>EXPE UW Equity</t>
  </si>
  <si>
    <t>Expedia Inc</t>
  </si>
  <si>
    <t>EXPE</t>
  </si>
  <si>
    <t>DISCA UW Equity</t>
  </si>
  <si>
    <t>Discovery Communications Inc</t>
  </si>
  <si>
    <t>DISCA</t>
  </si>
  <si>
    <t>CF UN Equity</t>
  </si>
  <si>
    <t>CF Industries Holdings Inc</t>
  </si>
  <si>
    <t>VIAB UW Equity</t>
  </si>
  <si>
    <t>Viacom Inc</t>
  </si>
  <si>
    <t>VIAB</t>
  </si>
  <si>
    <t>WYN UN Equity</t>
  </si>
  <si>
    <t>Wyndham Worldwide Corp</t>
  </si>
  <si>
    <t>WYN</t>
  </si>
  <si>
    <t>GOOG UW Equity</t>
  </si>
  <si>
    <t>GOOG</t>
  </si>
  <si>
    <t>SE UN Equity</t>
  </si>
  <si>
    <t>Spectra Energy Corp</t>
  </si>
  <si>
    <t>SE</t>
  </si>
  <si>
    <t>FSLR UW Equity</t>
  </si>
  <si>
    <t>First Solar Inc</t>
  </si>
  <si>
    <t>FSLR</t>
  </si>
  <si>
    <t>MJN UN Equity</t>
  </si>
  <si>
    <t>Mead Johnson Nutrition Co</t>
  </si>
  <si>
    <t>MJN</t>
  </si>
  <si>
    <t>ESV UN Equity</t>
  </si>
  <si>
    <t>Ensco PLC</t>
  </si>
  <si>
    <t>ESV</t>
  </si>
  <si>
    <t>TEL UN Equity</t>
  </si>
  <si>
    <t>TE Connectivity Ltd</t>
  </si>
  <si>
    <t>TEL</t>
  </si>
  <si>
    <t>DFS UN Equity</t>
  </si>
  <si>
    <t>Discover Financial Services</t>
  </si>
  <si>
    <t>DFS</t>
  </si>
  <si>
    <t>TRIP UW Equity</t>
  </si>
  <si>
    <t>TripAdvisor Inc</t>
  </si>
  <si>
    <t>TRIP</t>
  </si>
  <si>
    <t>DPS UN Equity</t>
  </si>
  <si>
    <t>Dr Pepper Snapple Group Inc</t>
  </si>
  <si>
    <t>DPS</t>
  </si>
  <si>
    <t>SNI UN Equity</t>
  </si>
  <si>
    <t>Scripps Networks Interactive Inc</t>
  </si>
  <si>
    <t>SNI</t>
  </si>
  <si>
    <t>V UN Equity</t>
  </si>
  <si>
    <t>Visa Inc</t>
  </si>
  <si>
    <t>V</t>
  </si>
  <si>
    <t>XYL UN Equity</t>
  </si>
  <si>
    <t>Xylem Inc/NY</t>
  </si>
  <si>
    <t>XYL</t>
  </si>
  <si>
    <t>MPC UN Equity</t>
  </si>
  <si>
    <t>Marathon Petroleum Corp</t>
  </si>
  <si>
    <t>MPC</t>
  </si>
  <si>
    <t>LVLT UN Equity</t>
  </si>
  <si>
    <t>Level 3 Communications Inc</t>
  </si>
  <si>
    <t>LVLT</t>
  </si>
  <si>
    <t>TSCO UW Equity</t>
  </si>
  <si>
    <t>Tractor Supply Co</t>
  </si>
  <si>
    <t>TSCO</t>
  </si>
  <si>
    <t>RIG UN Equity</t>
  </si>
  <si>
    <t>Transocean Ltd</t>
  </si>
  <si>
    <t>RIG</t>
  </si>
  <si>
    <t>ESS UN Equity</t>
  </si>
  <si>
    <t>Essex Property Trust Inc</t>
  </si>
  <si>
    <t>ESS</t>
  </si>
  <si>
    <t>GGP UN Equity</t>
  </si>
  <si>
    <t>General Growth Properties Inc</t>
  </si>
  <si>
    <t>GGP</t>
  </si>
  <si>
    <t>O UN Equity</t>
  </si>
  <si>
    <t>Realty Income Corp</t>
  </si>
  <si>
    <t>O</t>
  </si>
  <si>
    <t>STX UW Equity</t>
  </si>
  <si>
    <t>Seagate Technology PLC</t>
  </si>
  <si>
    <t>STX</t>
  </si>
  <si>
    <t>WRK UN Equity</t>
  </si>
  <si>
    <t>WestRock Co</t>
  </si>
  <si>
    <t>WRK</t>
  </si>
  <si>
    <t>WDC UW Equity</t>
  </si>
  <si>
    <t>Western Digital Corp</t>
  </si>
  <si>
    <t>WDC</t>
  </si>
  <si>
    <t>FOSL UW Equity</t>
  </si>
  <si>
    <t>Fossil Group Inc</t>
  </si>
  <si>
    <t>FOSL</t>
  </si>
  <si>
    <t>JBHT UW Equity</t>
  </si>
  <si>
    <t>JB Hunt Transport Services Inc</t>
  </si>
  <si>
    <t>JBHT</t>
  </si>
  <si>
    <t>LRCX UW Equity</t>
  </si>
  <si>
    <t>Lam Research Corp</t>
  </si>
  <si>
    <t>LRCX</t>
  </si>
  <si>
    <t>MHK UN Equity</t>
  </si>
  <si>
    <t>Mohawk Industries Inc</t>
  </si>
  <si>
    <t>MHK</t>
  </si>
  <si>
    <t>PNR UN Equity</t>
  </si>
  <si>
    <t>Pentair PLC</t>
  </si>
  <si>
    <t>PNR</t>
  </si>
  <si>
    <t>VRTX UW Equity</t>
  </si>
  <si>
    <t>Vertex Pharmaceuticals Inc</t>
  </si>
  <si>
    <t>VRTX</t>
  </si>
  <si>
    <t>FB UW Equity</t>
  </si>
  <si>
    <t>Facebook Inc</t>
  </si>
  <si>
    <t>FB</t>
  </si>
  <si>
    <t>URI UN Equity</t>
  </si>
  <si>
    <t>United Rentals Inc</t>
  </si>
  <si>
    <t>URI</t>
  </si>
  <si>
    <t>BXLT UN Equity</t>
  </si>
  <si>
    <t>Baxalta Inc</t>
  </si>
  <si>
    <t>BXLT</t>
  </si>
  <si>
    <t>DAL UN Equity</t>
  </si>
  <si>
    <t>Delta Air Lines Inc</t>
  </si>
  <si>
    <t>DAL</t>
  </si>
  <si>
    <t>NAVI UW Equity</t>
  </si>
  <si>
    <t>Navient Corp</t>
  </si>
  <si>
    <t>NAVI</t>
  </si>
  <si>
    <t>MNK UN Equity</t>
  </si>
  <si>
    <t>Mallinckrodt PLC</t>
  </si>
  <si>
    <t>MNK</t>
  </si>
  <si>
    <t>GMCR UW Equity</t>
  </si>
  <si>
    <t>Keurig Green Mountain Inc</t>
  </si>
  <si>
    <t>GMCR</t>
  </si>
  <si>
    <t>MAC UN Equity</t>
  </si>
  <si>
    <t>Macerich Co/The</t>
  </si>
  <si>
    <t>MAC</t>
  </si>
  <si>
    <t>MLM UN Equity</t>
  </si>
  <si>
    <t>Martin Marietta Materials Inc</t>
  </si>
  <si>
    <t>MLM</t>
  </si>
  <si>
    <t>PYPL UW Equity</t>
  </si>
  <si>
    <t>PayPal Holdings Inc</t>
  </si>
  <si>
    <t>PYPL</t>
  </si>
  <si>
    <t>ALXN UW Equity</t>
  </si>
  <si>
    <t>Alexion Pharmaceuticals Inc</t>
  </si>
  <si>
    <t>ALXN</t>
  </si>
  <si>
    <t>CPGX UN Equity</t>
  </si>
  <si>
    <t>Columbia Pipeline Group Inc</t>
  </si>
  <si>
    <t>CPGX</t>
  </si>
  <si>
    <t>ENDP UW Equity</t>
  </si>
  <si>
    <t>Endo International PLC</t>
  </si>
  <si>
    <t>ENDP</t>
  </si>
  <si>
    <t>NWSA UW Equity</t>
  </si>
  <si>
    <t>News Corp</t>
  </si>
  <si>
    <t>NWSA</t>
  </si>
  <si>
    <t>CCI UN Equity</t>
  </si>
  <si>
    <t>Crown Castle International Corp</t>
  </si>
  <si>
    <t>CCI</t>
  </si>
  <si>
    <t>DLPH UN Equity</t>
  </si>
  <si>
    <t>Delphi Automotive PLC</t>
  </si>
  <si>
    <t>DLPH</t>
  </si>
  <si>
    <t>AAP UN Equity</t>
  </si>
  <si>
    <t>Advance Auto Parts Inc</t>
  </si>
  <si>
    <t>AAP</t>
  </si>
  <si>
    <t>KORS UN Equity</t>
  </si>
  <si>
    <t>Michael Kors Holdings Ltd</t>
  </si>
  <si>
    <t>KORS</t>
  </si>
  <si>
    <t>ADS UN Equity</t>
  </si>
  <si>
    <t>Alliance Data Systems Corp</t>
  </si>
  <si>
    <t>ADS</t>
  </si>
  <si>
    <t>GRMN UW Equity</t>
  </si>
  <si>
    <t>Garmin Ltd</t>
  </si>
  <si>
    <t>GRMN</t>
  </si>
  <si>
    <t>XEC UN Equity</t>
  </si>
  <si>
    <t>Cimarex Energy Co</t>
  </si>
  <si>
    <t>XEC</t>
  </si>
  <si>
    <t>ZTS UN Equity</t>
  </si>
  <si>
    <t>Zoetis Inc</t>
  </si>
  <si>
    <t>ZTS</t>
  </si>
  <si>
    <t>EQIX UW Equity</t>
  </si>
  <si>
    <t>Equinix Inc</t>
  </si>
  <si>
    <t>EQIX</t>
  </si>
  <si>
    <t>DISCK UW Equity</t>
  </si>
  <si>
    <t>DISCK</t>
  </si>
  <si>
    <t>Start Date:</t>
  </si>
  <si>
    <t>End Date:</t>
  </si>
  <si>
    <t>Relative Index (US):</t>
  </si>
  <si>
    <t>SPX</t>
  </si>
  <si>
    <t>Relative Index (CAN):</t>
  </si>
  <si>
    <t>SPTSX</t>
  </si>
  <si>
    <t>Period:</t>
  </si>
  <si>
    <t>W</t>
  </si>
  <si>
    <t>Bloomberg Beta</t>
  </si>
  <si>
    <t>Raw</t>
  </si>
  <si>
    <t>Adjusted</t>
  </si>
  <si>
    <t>GAS US Equity</t>
  </si>
  <si>
    <t>ATO US Equity</t>
  </si>
  <si>
    <t>LG US Equity</t>
  </si>
  <si>
    <t>NJR US Equity</t>
  </si>
  <si>
    <t>NI US Equity</t>
  </si>
  <si>
    <t>NWN US Equity</t>
  </si>
  <si>
    <t>PNY US Equity</t>
  </si>
  <si>
    <t>SJI US Equity</t>
  </si>
  <si>
    <t>SWX US Equity</t>
  </si>
  <si>
    <t>UGI US Equity</t>
  </si>
  <si>
    <t>WGL US Equity</t>
  </si>
  <si>
    <t>LNT US Equity</t>
  </si>
  <si>
    <t>AEE US Equity</t>
  </si>
  <si>
    <t>AEP US Equity</t>
  </si>
  <si>
    <t>AVA US Equity</t>
  </si>
  <si>
    <t>BKH US Equity</t>
  </si>
  <si>
    <t>CNP US Equity</t>
  </si>
  <si>
    <t>CNL US Equity</t>
  </si>
  <si>
    <t>CMS US Equity</t>
  </si>
  <si>
    <t>ED US Equity</t>
  </si>
  <si>
    <t>D US Equity</t>
  </si>
  <si>
    <t>DTE US Equity</t>
  </si>
  <si>
    <t>EIX US Equity</t>
  </si>
  <si>
    <t>EE US Equity</t>
  </si>
  <si>
    <t>EDE US Equity</t>
  </si>
  <si>
    <t>ETR US Equity</t>
  </si>
  <si>
    <t>EXC US Equity</t>
  </si>
  <si>
    <t>FE US Equity</t>
  </si>
  <si>
    <t>HE US Equity</t>
  </si>
  <si>
    <t>IDA US Equity</t>
  </si>
  <si>
    <t>TEG US Equity</t>
  </si>
  <si>
    <t>ITC US Equity</t>
  </si>
  <si>
    <t>MGEE US Equity</t>
  </si>
  <si>
    <t>NEE US Equity</t>
  </si>
  <si>
    <t>NWE US Equity</t>
  </si>
  <si>
    <t>OTTR US Equity</t>
  </si>
  <si>
    <t>POM US Equity</t>
  </si>
  <si>
    <t>PCG US Equity</t>
  </si>
  <si>
    <t>PNM US Equity</t>
  </si>
  <si>
    <t>POR US Equity</t>
  </si>
  <si>
    <t>PPL US Equity</t>
  </si>
  <si>
    <t>PEG US Equity</t>
  </si>
  <si>
    <t>SCG US Equity</t>
  </si>
  <si>
    <t>SRE US Equity</t>
  </si>
  <si>
    <t>TE US Equity</t>
  </si>
  <si>
    <t>UIL US Equity</t>
  </si>
  <si>
    <t>VVC US Equity</t>
  </si>
  <si>
    <t>WEC US Equity</t>
  </si>
  <si>
    <t>XEL US Equity</t>
  </si>
  <si>
    <t>FTS CN Equity</t>
  </si>
  <si>
    <t>TRP CN Equity</t>
  </si>
  <si>
    <t>S5UTIL Index</t>
  </si>
  <si>
    <t>STUTIL Index</t>
  </si>
  <si>
    <t>Updated:</t>
  </si>
  <si>
    <t>Company</t>
  </si>
  <si>
    <t>Bloomberg Earnings Growth</t>
  </si>
  <si>
    <t>Yahoo! Finance Earnings Growth</t>
  </si>
  <si>
    <t>Zacks Earnings Growth</t>
  </si>
  <si>
    <t>Value Line Earnings Growth</t>
  </si>
  <si>
    <t>Value Line Dividends Growth</t>
  </si>
  <si>
    <t>Value Line Book Value Growth</t>
  </si>
  <si>
    <t>"All Div'ds to Net Prof" Projection Year 1</t>
  </si>
  <si>
    <t>"All Div'ds to Net Prof" Projection Year 2</t>
  </si>
  <si>
    <t>"All Div'ds to Net Prof" Projection Years 3-5</t>
  </si>
  <si>
    <t>Average Retention Ratio</t>
  </si>
  <si>
    <t>"Return on Com Equity" Projection Year 1</t>
  </si>
  <si>
    <t>"Return on Com Equity" Projection Year 2</t>
  </si>
  <si>
    <t>"Return on Com Equity" Projection Years 3-5</t>
  </si>
  <si>
    <t>Average Return on Common Equity</t>
  </si>
  <si>
    <t>B x R</t>
  </si>
  <si>
    <t>"Common Shs Outst'g" Historical Year 0</t>
  </si>
  <si>
    <t>"Common Shs Outst'g" Projection Years 3-5</t>
  </si>
  <si>
    <t>Common Shares Outst'g Growth Rate</t>
  </si>
  <si>
    <t>"Price" Projection Years 3-5 High</t>
  </si>
  <si>
    <t>"Price" Projection Years 3-5 Low</t>
  </si>
  <si>
    <t>Price Projection Years 3-5 Mid</t>
  </si>
  <si>
    <t>"Book Value per sh" Projection Years 3-5</t>
  </si>
  <si>
    <t>Market-to-Book Ratio</t>
  </si>
  <si>
    <t>S x V</t>
  </si>
  <si>
    <t>BR + SV</t>
  </si>
  <si>
    <t>Value Line Date</t>
  </si>
  <si>
    <t>AGL Resources Inc.</t>
  </si>
  <si>
    <t>N/A</t>
  </si>
  <si>
    <t>Atmos Energy Corporation</t>
  </si>
  <si>
    <t>ATO</t>
  </si>
  <si>
    <t>Laclede Group, Inc. (The)</t>
  </si>
  <si>
    <t>LG</t>
  </si>
  <si>
    <t>New Jersey Resources Corporation</t>
  </si>
  <si>
    <t>NJR</t>
  </si>
  <si>
    <t>NiSource Inc.</t>
  </si>
  <si>
    <t>Negative</t>
  </si>
  <si>
    <t>Northwest Natural Gas Company</t>
  </si>
  <si>
    <t>NWN</t>
  </si>
  <si>
    <t>Piedmont Natural Gas Company, Inc.</t>
  </si>
  <si>
    <t>PNY</t>
  </si>
  <si>
    <t>South Jersey Industries, Inc.</t>
  </si>
  <si>
    <t>SJI</t>
  </si>
  <si>
    <t>Southwest Gas Corporation</t>
  </si>
  <si>
    <t>SWX</t>
  </si>
  <si>
    <t>UGI Corporation</t>
  </si>
  <si>
    <t>UGI</t>
  </si>
  <si>
    <t>WGL Holdings, Inc.</t>
  </si>
  <si>
    <t>WGL</t>
  </si>
  <si>
    <t>ALLETE, Inc.</t>
  </si>
  <si>
    <t>Alliant Energy Corporation</t>
  </si>
  <si>
    <t>LNT</t>
  </si>
  <si>
    <t>Ameren Corporation</t>
  </si>
  <si>
    <t>American Electric Power Company, Inc.</t>
  </si>
  <si>
    <t>Avista Corporation</t>
  </si>
  <si>
    <t>AVA</t>
  </si>
  <si>
    <t>Black Hills Corporation</t>
  </si>
  <si>
    <t>BKH</t>
  </si>
  <si>
    <t>CenterPoint Energy, Inc.</t>
  </si>
  <si>
    <t>Cleco Corporation</t>
  </si>
  <si>
    <t>CNL</t>
  </si>
  <si>
    <t>CMS Energy Corporation</t>
  </si>
  <si>
    <t>Consolidated Edison, Inc.</t>
  </si>
  <si>
    <t>Dominion Resources, Inc.</t>
  </si>
  <si>
    <t>DTE Energy Company</t>
  </si>
  <si>
    <t>Duke Energy Corporation</t>
  </si>
  <si>
    <t>El Paso Electric Company</t>
  </si>
  <si>
    <t>EE</t>
  </si>
  <si>
    <t>Empire District Electric Company</t>
  </si>
  <si>
    <t>EDE</t>
  </si>
  <si>
    <t>Entergy Corporation</t>
  </si>
  <si>
    <t>Exelon Corporation</t>
  </si>
  <si>
    <t>FirstEnergy Corporation</t>
  </si>
  <si>
    <t>Great Plains Energy Inc.</t>
  </si>
  <si>
    <t>Hawaiian Electric Industries, Inc.</t>
  </si>
  <si>
    <t>HE</t>
  </si>
  <si>
    <t>IDACORP, Inc.</t>
  </si>
  <si>
    <t>IDA</t>
  </si>
  <si>
    <t>ITC Holdings Corporation</t>
  </si>
  <si>
    <t>ITC</t>
  </si>
  <si>
    <t>MGE Energy, Inc.</t>
  </si>
  <si>
    <t>MGEE</t>
  </si>
  <si>
    <t>NextEra Energy, Inc.</t>
  </si>
  <si>
    <t>NorthWestern Corporation</t>
  </si>
  <si>
    <t>NWE</t>
  </si>
  <si>
    <t>OGE Energy Corporation</t>
  </si>
  <si>
    <t>Otter Tail Corporation</t>
  </si>
  <si>
    <t>OTTR</t>
  </si>
  <si>
    <t>Pepco Holdings, Inc.</t>
  </si>
  <si>
    <t>Nil</t>
  </si>
  <si>
    <t>NMF</t>
  </si>
  <si>
    <t>PG&amp;E Corporation</t>
  </si>
  <si>
    <t>Pinnacle West Capital Corporation</t>
  </si>
  <si>
    <t>PNM Resources, Inc.</t>
  </si>
  <si>
    <t>PNM</t>
  </si>
  <si>
    <t>Portland General Electric Company</t>
  </si>
  <si>
    <t>POR</t>
  </si>
  <si>
    <t>PPL Corporation</t>
  </si>
  <si>
    <t>Public Service Enterprise Group Inc.</t>
  </si>
  <si>
    <t>SCANA Corporation</t>
  </si>
  <si>
    <t>Southern Company</t>
  </si>
  <si>
    <t>TECO Energy, Inc.</t>
  </si>
  <si>
    <t>UIL Holdings Corporation</t>
  </si>
  <si>
    <t>UIL</t>
  </si>
  <si>
    <t>Vectren Corporation</t>
  </si>
  <si>
    <t>VVC</t>
  </si>
  <si>
    <t>Westar Energy, Inc.</t>
  </si>
  <si>
    <t>Wisconsin Energy Corporation</t>
  </si>
  <si>
    <t>Xcel Energy Inc.</t>
  </si>
  <si>
    <t>Canadian Utilities Limited</t>
  </si>
  <si>
    <t>Emera Inc.</t>
  </si>
  <si>
    <t>Enbridge Inc.</t>
  </si>
  <si>
    <t>Fortis Inc.</t>
  </si>
  <si>
    <t>TransCanada Corporation</t>
  </si>
  <si>
    <t>Val</t>
  </si>
  <si>
    <t>CANADIAN PROXY GROUP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</si>
  <si>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</si>
  <si>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</si>
  <si>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</si>
  <si>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</si>
  <si>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</si>
  <si>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</si>
  <si>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</si>
  <si>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</si>
  <si>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</si>
  <si>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</si>
  <si>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</si>
  <si>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</si>
  <si>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</si>
  <si>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</si>
  <si>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S&amp;P Rating</t>
  </si>
  <si>
    <t>Pays Dividends (Yes/No)</t>
  </si>
  <si>
    <t>Postive Earnings Growth by more than one Analyst (Yes/No)</t>
  </si>
  <si>
    <t>Total Electric Customers</t>
  </si>
  <si>
    <t>Total Gas Customers</t>
  </si>
  <si>
    <t>Total Assets (C$ Million)</t>
  </si>
  <si>
    <t>Market Cap (C$ Million)</t>
  </si>
  <si>
    <t>Owned Generation Assets (Yes/No)</t>
  </si>
  <si>
    <t>Regulated Generation Assets (Yes/No)</t>
  </si>
  <si>
    <t>Owned Capacity - Unregulated (MW)</t>
  </si>
  <si>
    <t>Regulated Generation/ Total Sales (2018)</t>
  </si>
  <si>
    <t>Regulated Income / Total Income (%) (SNL)</t>
  </si>
  <si>
    <t>Utility Income / Total Regulated Income (%)</t>
  </si>
  <si>
    <t>Involved in Merger (Yes/No)</t>
  </si>
  <si>
    <t>Algonquin Power &amp; Utilities Corp.</t>
  </si>
  <si>
    <t>BBB</t>
  </si>
  <si>
    <t>Yes</t>
  </si>
  <si>
    <t>Not Available</t>
  </si>
  <si>
    <t>No</t>
  </si>
  <si>
    <t>AltaGas Ltd.</t>
  </si>
  <si>
    <t>BBB-</t>
  </si>
  <si>
    <t>A-</t>
  </si>
  <si>
    <t>BBB+</t>
  </si>
  <si>
    <t>Hydro One Ltd.</t>
  </si>
  <si>
    <t>H</t>
  </si>
  <si>
    <t>Notes:</t>
  </si>
  <si>
    <t>[1] Source: S&amp;P</t>
  </si>
  <si>
    <t>[2] Source: Bloomberg Professional</t>
  </si>
  <si>
    <t xml:space="preserve">[3] Source: Value Line, Zacks and Yahoo Finance </t>
  </si>
  <si>
    <t>[4] SNL, Company websites, Annual reports, and Investor Presentations</t>
  </si>
  <si>
    <t>[5] SNL, Company websites, Annual reports, and Investor Presentations</t>
  </si>
  <si>
    <t>[6] SNL, Company websites, Annual reports, and Investor Presentations</t>
  </si>
  <si>
    <t>[7] SNL, Company websites, Annual reports, and Investor Presentations</t>
  </si>
  <si>
    <t>[8] SNL, Company websites, Annual reports, and Investor Presentations</t>
  </si>
  <si>
    <t>[9] SNL, Company websites, Annual reports, and Investor Presentations</t>
  </si>
  <si>
    <t>[10] SNL, Company websites, Annual reports, and Investor Presentations</t>
  </si>
  <si>
    <t>[11] SNL, Company websites, Annual reports, and Investor Presentations</t>
  </si>
  <si>
    <t>[12] Source: SNL Financial, 3-year Average for 2016-2018</t>
  </si>
  <si>
    <t>[13] Source: SNL Financial, 3-year Average for 2016-2018</t>
  </si>
  <si>
    <t>[14] Source: SNL Financial</t>
  </si>
  <si>
    <t>U.S. ELECTRIC PROXY GROUP</t>
  </si>
  <si>
    <t>Total Assets (USD$ Million)</t>
  </si>
  <si>
    <t>Market Cap (USD$ Million)</t>
  </si>
  <si>
    <t>Owned Generation/ Total Sales (2018)</t>
  </si>
  <si>
    <t>Utility Elect. Income / Total Regulated Income (%)</t>
  </si>
  <si>
    <t>8.900,000</t>
  </si>
  <si>
    <t>Evergy, Inc.</t>
  </si>
  <si>
    <t>EVRG</t>
  </si>
  <si>
    <t>[6] Source: Bloomberg, Quarter End 9/30/2019</t>
  </si>
  <si>
    <t>[7] Source: Bloomberg, Quarter End 9/30/2019</t>
  </si>
  <si>
    <t>[8] Source: SNL</t>
  </si>
  <si>
    <t>[9] Source: SNL</t>
  </si>
  <si>
    <t>[10] Source: SNL</t>
  </si>
  <si>
    <t>[11] Source: SNL, Data as of June 2018; Investor Presentations</t>
  </si>
  <si>
    <t>U.S. GAS PROXY GROUP</t>
  </si>
  <si>
    <t>Gas Utility Dist. Income / Total Regulated Income (%)</t>
  </si>
  <si>
    <t>A+</t>
  </si>
  <si>
    <t/>
  </si>
  <si>
    <t>ONE Gas, Inc.</t>
  </si>
  <si>
    <t>OGS</t>
  </si>
  <si>
    <t>Spire, Inc.</t>
  </si>
  <si>
    <t>SR</t>
  </si>
  <si>
    <t>NORTH AMERICA ELECTRIC PROXY GROUP</t>
  </si>
  <si>
    <t>[15]</t>
  </si>
  <si>
    <t>Total Electric/Gas Customers</t>
  </si>
  <si>
    <t>Total Assets (US/ CAD Million)</t>
  </si>
  <si>
    <t>Market Cap (US$ or CAD Million)</t>
  </si>
  <si>
    <t>Regulated Income / Total Income (%)</t>
  </si>
  <si>
    <t>Regulated Gas Income / Total Regulated Income (%)</t>
  </si>
  <si>
    <t>HydroOne Inc.</t>
  </si>
  <si>
    <t>ROE Results - Four-Model Average (as filed)</t>
  </si>
  <si>
    <t xml:space="preserve"> </t>
  </si>
  <si>
    <t>Canadian</t>
  </si>
  <si>
    <t>U.S. Electric</t>
  </si>
  <si>
    <t>U.S. Gas</t>
  </si>
  <si>
    <t>North American Electric</t>
  </si>
  <si>
    <t>North American Gas</t>
  </si>
  <si>
    <t>North American Combined</t>
  </si>
  <si>
    <t>Constant Growth DCF</t>
  </si>
  <si>
    <t>Multi-Stage DCF</t>
  </si>
  <si>
    <t>CAPM - Average MRP</t>
  </si>
  <si>
    <t>Risk Premium - Long-Term Projected Bond</t>
  </si>
  <si>
    <t>MEAN</t>
  </si>
  <si>
    <t>ROE Results - Three-Model Average (as filed)</t>
  </si>
  <si>
    <t>CAPM - Historical MRP</t>
  </si>
  <si>
    <t>No. of Companies</t>
  </si>
  <si>
    <t>*9.81% Risk Premium - Long-Term Projected bond result for the U.S. Electric Proxy Group is the result of running the risk premium on only distribution electric companies (as opposed to distribution + integrated companies).</t>
  </si>
  <si>
    <t>Company Name</t>
  </si>
  <si>
    <t>Publicly-traded Canadian gas or electric</t>
  </si>
  <si>
    <t>Investment grade credit rating</t>
  </si>
  <si>
    <t>AltaGas Limited</t>
  </si>
  <si>
    <t>A-*</t>
  </si>
  <si>
    <t>Excl.</t>
  </si>
  <si>
    <t>Fortis, Inc.</t>
  </si>
  <si>
    <t>Hydro One, Ltd.</t>
  </si>
  <si>
    <t>A**</t>
  </si>
  <si>
    <t>*Credit rating from Fitch</t>
  </si>
  <si>
    <t>**Upgraded from A- to A from S&amp;P on June 10, 2024</t>
  </si>
  <si>
    <t>Publicly-traded U.S. elec distribution from VL</t>
  </si>
  <si>
    <t>Credit Rating BBB+ or Baa1 and better</t>
  </si>
  <si>
    <t>Pays dividends</t>
  </si>
  <si>
    <t>Positive earnings growth from at least two sources</t>
  </si>
  <si>
    <t>70%+ of operating income from regulated operations</t>
  </si>
  <si>
    <t>80%+ of regulated operating income from elec operations</t>
  </si>
  <si>
    <t>No mergers</t>
  </si>
  <si>
    <t>Publicly-traded U.S. gas distribution from VL</t>
  </si>
  <si>
    <t>65%+ of operating income from regulated operations</t>
  </si>
  <si>
    <t>90%+ of regulated operating income from gas operations</t>
  </si>
  <si>
    <t>Atmos Energy Corp.</t>
  </si>
  <si>
    <t>NORTH AMERICAN ELECTRIC GROUP</t>
  </si>
  <si>
    <t>NR</t>
  </si>
  <si>
    <t>NORTH AMERICAN GAS GROUP</t>
  </si>
  <si>
    <t>80%+ of regulated operating income from gas operations</t>
  </si>
  <si>
    <t>All data as of May 31, 2024, with the exception of Hydro One's credit rating, which was upgraded to A from A- on June 10, 2024</t>
  </si>
  <si>
    <t>Operating income data reflects average data from 2021-2023 10-Ks</t>
  </si>
  <si>
    <t>90-DAY CONSTANT GROWTH DCF -- CANADIAN PROXY GROUP</t>
  </si>
  <si>
    <t>Annualized Dividend</t>
  </si>
  <si>
    <t>Stock Price</t>
  </si>
  <si>
    <t>Dividend Yield</t>
  </si>
  <si>
    <t>Expected Dividend Yield</t>
  </si>
  <si>
    <t>Zacks EPS Growth</t>
  </si>
  <si>
    <t>SNL EPS Growth</t>
  </si>
  <si>
    <t>Value Line EPS Growth</t>
  </si>
  <si>
    <t>First Call Growth</t>
  </si>
  <si>
    <t>Average Growth Rate</t>
  </si>
  <si>
    <t>Low DCF ROE</t>
  </si>
  <si>
    <t>Mean DCF ROE</t>
  </si>
  <si>
    <t>High DCF ROE</t>
  </si>
  <si>
    <t>MEAN EXCL. INTEGRATED ELECTRIC</t>
  </si>
  <si>
    <t>Flotation Costs [13]</t>
  </si>
  <si>
    <t>[1] Source: Bloomberg Professional</t>
  </si>
  <si>
    <t>[2] Source: Bloomberg Professional, 90-day average as of May 31, 2024</t>
  </si>
  <si>
    <t>[3] Equals [1] / [2]</t>
  </si>
  <si>
    <t>[4] Equals [3] x (1 + 0.5 x [9])</t>
  </si>
  <si>
    <t>[5] Source: Zacks at May 31, 2024</t>
  </si>
  <si>
    <t>[6] Source: SNL Financial Median Long-Term EPS Growth Rate as of May 31, 2024</t>
  </si>
  <si>
    <t>[7] Source: Value Line</t>
  </si>
  <si>
    <t>[8] Yahoo! Finance as of May 31, 2024</t>
  </si>
  <si>
    <t>[9] Equals Average([5], [6], [7], [8])</t>
  </si>
  <si>
    <t>[10] Equals [3] x (1 + 0.5 x Minimum([5], [6], [7], [8])) + Minimum([5], [6], [7], [8])</t>
  </si>
  <si>
    <t>[11] Equals [4] + [9]</t>
  </si>
  <si>
    <t>[12] Equals [3] x (1 + 0.5 x Maximum([5], [6], [7], [8])) + Maximum([5], [6], [7], [8])</t>
  </si>
  <si>
    <t>[13] Most Canadian jurisdictions have approved an adjustment of 50 bps for flotation costs and financial flexibility.</t>
  </si>
  <si>
    <t>90-DAY CONSTANT GROWTH DCF -- U.S. ELECTRIC PROXY GROUP</t>
  </si>
  <si>
    <t>90-DAY CONSTANT GROWTH DCF -- U.S. GAS PROXY GROUP</t>
  </si>
  <si>
    <t>90-DAY CONSTANT GROWTH DCF -- NORTH AMERICAN ELECTRIC PROXY GROUP</t>
  </si>
  <si>
    <t>90-DAY CONSTANT GROWTH DCF -- NORTH AMERICAN GAS PROXY GROUP</t>
  </si>
  <si>
    <t>90-DAY CONSTANT GROWTH DCF -- NORTH AMERICAN COMBINED PROXY GROUP</t>
  </si>
  <si>
    <t>90-DAY MULTI-STAGE DCF -- CANADIAN PROXY GROUP</t>
  </si>
  <si>
    <t>Growth Rate, Years 1-5</t>
  </si>
  <si>
    <t>Year 6</t>
  </si>
  <si>
    <t>Year 7</t>
  </si>
  <si>
    <t>Year 8</t>
  </si>
  <si>
    <t>Year 9</t>
  </si>
  <si>
    <t>Year 10</t>
  </si>
  <si>
    <t>GDP Growth (perpetuity)</t>
  </si>
  <si>
    <t>ROE</t>
  </si>
  <si>
    <t>Year 1</t>
  </si>
  <si>
    <t>Year 2</t>
  </si>
  <si>
    <t>Year 3</t>
  </si>
  <si>
    <t>Year 4</t>
  </si>
  <si>
    <t>Year 5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</si>
  <si>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</si>
  <si>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</si>
  <si>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</si>
  <si>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</si>
  <si>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</si>
  <si>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</si>
  <si>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</si>
  <si>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</si>
  <si>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</si>
  <si>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</si>
  <si>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</si>
  <si>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</si>
  <si>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</si>
  <si>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</si>
  <si>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</si>
  <si>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</si>
  <si>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</si>
  <si>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</si>
  <si>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</si>
  <si>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</si>
  <si>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</si>
  <si>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</si>
  <si>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</si>
  <si>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</si>
  <si>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</si>
  <si>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</si>
  <si>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</si>
  <si>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</si>
  <si>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</si>
  <si>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</si>
  <si>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</si>
  <si>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</si>
  <si>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</si>
  <si>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</si>
  <si>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</si>
  <si>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</si>
  <si>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</si>
  <si>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</si>
  <si>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</si>
  <si>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</si>
  <si>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</si>
  <si>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</si>
  <si>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</si>
  <si>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</si>
  <si>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</si>
  <si>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</si>
  <si>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</si>
  <si>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</si>
  <si>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</si>
  <si>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</si>
  <si>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</si>
  <si>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</si>
  <si>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</si>
  <si>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</si>
  <si>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</si>
  <si>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</si>
  <si>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</si>
  <si>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</si>
  <si>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Year 69</t>
  </si>
  <si>
    <t>Year 70</t>
  </si>
  <si>
    <t>Year 71</t>
  </si>
  <si>
    <t>Year 72</t>
  </si>
  <si>
    <t>Year 73</t>
  </si>
  <si>
    <t>Year 74</t>
  </si>
  <si>
    <t>Year 75</t>
  </si>
  <si>
    <t>Year 76</t>
  </si>
  <si>
    <t>Year 77</t>
  </si>
  <si>
    <t>Year 78</t>
  </si>
  <si>
    <t>Year 79</t>
  </si>
  <si>
    <t>Year 80</t>
  </si>
  <si>
    <t>Year 81</t>
  </si>
  <si>
    <t>Year 82</t>
  </si>
  <si>
    <t>Year 83</t>
  </si>
  <si>
    <t>Year 84</t>
  </si>
  <si>
    <t>Year 85</t>
  </si>
  <si>
    <t>Year 86</t>
  </si>
  <si>
    <t>Year 87</t>
  </si>
  <si>
    <t>Year 88</t>
  </si>
  <si>
    <t>Year 89</t>
  </si>
  <si>
    <t>Year 90</t>
  </si>
  <si>
    <t>Year 91</t>
  </si>
  <si>
    <t>Year 92</t>
  </si>
  <si>
    <t>Year 93</t>
  </si>
  <si>
    <t>Year 94</t>
  </si>
  <si>
    <t>Year 95</t>
  </si>
  <si>
    <t>Year 96</t>
  </si>
  <si>
    <t>Year 97</t>
  </si>
  <si>
    <t>Year 98</t>
  </si>
  <si>
    <t>Year 99</t>
  </si>
  <si>
    <t>Year 100</t>
  </si>
  <si>
    <t>Year 101</t>
  </si>
  <si>
    <t>Year 102</t>
  </si>
  <si>
    <t>Year 103</t>
  </si>
  <si>
    <t>Year 104</t>
  </si>
  <si>
    <t>Year 105</t>
  </si>
  <si>
    <t>Year 106</t>
  </si>
  <si>
    <t>Year 107</t>
  </si>
  <si>
    <t>Year 108</t>
  </si>
  <si>
    <t>Year 109</t>
  </si>
  <si>
    <t>Year 110</t>
  </si>
  <si>
    <t>Year 111</t>
  </si>
  <si>
    <t>Year 112</t>
  </si>
  <si>
    <t>Year 113</t>
  </si>
  <si>
    <t>Year 114</t>
  </si>
  <si>
    <t>Year 115</t>
  </si>
  <si>
    <t>Year 116</t>
  </si>
  <si>
    <t>Year 117</t>
  </si>
  <si>
    <t>Year 118</t>
  </si>
  <si>
    <t>Year 119</t>
  </si>
  <si>
    <t>Year 120</t>
  </si>
  <si>
    <t>Year 121</t>
  </si>
  <si>
    <t>Year 122</t>
  </si>
  <si>
    <t>Year 123</t>
  </si>
  <si>
    <t>Year 124</t>
  </si>
  <si>
    <t>Year 125</t>
  </si>
  <si>
    <t>Year 126</t>
  </si>
  <si>
    <t>Year 127</t>
  </si>
  <si>
    <t>Year 128</t>
  </si>
  <si>
    <t>Year 129</t>
  </si>
  <si>
    <t>Year 130</t>
  </si>
  <si>
    <t>Year 131</t>
  </si>
  <si>
    <t>Year 132</t>
  </si>
  <si>
    <t>Year 133</t>
  </si>
  <si>
    <t>Year 134</t>
  </si>
  <si>
    <t>Year 135</t>
  </si>
  <si>
    <t>Year 136</t>
  </si>
  <si>
    <t>Year 137</t>
  </si>
  <si>
    <t>Year 138</t>
  </si>
  <si>
    <t>Year 139</t>
  </si>
  <si>
    <t>Year 140</t>
  </si>
  <si>
    <t>Year 141</t>
  </si>
  <si>
    <t>Year 142</t>
  </si>
  <si>
    <t>Year 143</t>
  </si>
  <si>
    <t>Year 144</t>
  </si>
  <si>
    <t>Year 145</t>
  </si>
  <si>
    <t>Year 146</t>
  </si>
  <si>
    <t>Year 147</t>
  </si>
  <si>
    <t>Year 148</t>
  </si>
  <si>
    <t>Year 149</t>
  </si>
  <si>
    <t>Year 150</t>
  </si>
  <si>
    <t>Year 151</t>
  </si>
  <si>
    <t>Year 152</t>
  </si>
  <si>
    <t>Year 153</t>
  </si>
  <si>
    <t>Year 154</t>
  </si>
  <si>
    <t>Year 155</t>
  </si>
  <si>
    <t>Year 156</t>
  </si>
  <si>
    <t>Year 157</t>
  </si>
  <si>
    <t>Year 158</t>
  </si>
  <si>
    <t>Year 159</t>
  </si>
  <si>
    <t>Year 160</t>
  </si>
  <si>
    <t>Year 161</t>
  </si>
  <si>
    <t>Year 162</t>
  </si>
  <si>
    <t>Year 163</t>
  </si>
  <si>
    <t>Year 164</t>
  </si>
  <si>
    <t>Year 165</t>
  </si>
  <si>
    <t>Year 166</t>
  </si>
  <si>
    <t>Year 167</t>
  </si>
  <si>
    <t>Year 168</t>
  </si>
  <si>
    <t>Year 169</t>
  </si>
  <si>
    <t>Year 170</t>
  </si>
  <si>
    <t>Year 171</t>
  </si>
  <si>
    <t>Year 172</t>
  </si>
  <si>
    <t>Year 173</t>
  </si>
  <si>
    <t>Year 174</t>
  </si>
  <si>
    <t>Year 175</t>
  </si>
  <si>
    <t>Year 176</t>
  </si>
  <si>
    <t>Year 177</t>
  </si>
  <si>
    <t>Year 178</t>
  </si>
  <si>
    <t>Year 179</t>
  </si>
  <si>
    <t>Year 180</t>
  </si>
  <si>
    <t>Year 181</t>
  </si>
  <si>
    <t>Year 182</t>
  </si>
  <si>
    <t>Year 183</t>
  </si>
  <si>
    <t>Year 184</t>
  </si>
  <si>
    <t>Year 185</t>
  </si>
  <si>
    <t>Year 186</t>
  </si>
  <si>
    <t>Year 187</t>
  </si>
  <si>
    <t>Year 188</t>
  </si>
  <si>
    <t>Year 189</t>
  </si>
  <si>
    <t>Year 190</t>
  </si>
  <si>
    <t>Year 191</t>
  </si>
  <si>
    <t>Year 192</t>
  </si>
  <si>
    <t>Year 193</t>
  </si>
  <si>
    <t>Year 194</t>
  </si>
  <si>
    <t>Year 195</t>
  </si>
  <si>
    <t>Year 196</t>
  </si>
  <si>
    <t>Year 197</t>
  </si>
  <si>
    <t>Year 198</t>
  </si>
  <si>
    <t>Year 199</t>
  </si>
  <si>
    <t>Year 200</t>
  </si>
  <si>
    <t>MEAN EXCL INTEGRATED ELECTRIC</t>
  </si>
  <si>
    <t>Flotation Costs [11]</t>
  </si>
  <si>
    <t>[3] Source: Constant Growth DCF</t>
  </si>
  <si>
    <t>[4] Equals [3] − ([3] − [9]) / 6</t>
  </si>
  <si>
    <t>[5] Equals [4] − ([3] − [9]) / 6</t>
  </si>
  <si>
    <t>[6] Equals [5] − ([3] − [9]) / 6</t>
  </si>
  <si>
    <t>[7] Equals [6] − ([3] − [9]) / 6</t>
  </si>
  <si>
    <t>[8] Equals [7] − ([3] − [9]) / 6</t>
  </si>
  <si>
    <t>[9] Consensus Economics Inc., Consensus Forecasts, April 8, 2024, at 29; estimates for 2030-2034 = (GDP x ( 1+ CPI))+CPI</t>
  </si>
  <si>
    <t>[10] Internal rate of return</t>
  </si>
  <si>
    <t>[11] Most Canadian jurisdictions have approved an adjustment of 50 bps for flotation costs and financial flexibility.</t>
  </si>
  <si>
    <t>90-DAY MULTI-STAGE DCF -- U.S. ELECTRIC PROXY GROUP</t>
  </si>
  <si>
    <t>[9] Consensus Economics Inc., Consensus Forecasts, April 8, 2024, at 3; estimates for 2030-2034 = (GDP x ( 1+ CPI))+CPI</t>
  </si>
  <si>
    <t>90-DAY MULTI-STAGE DCF -- U.S. GAS PROXY GROUP</t>
  </si>
  <si>
    <t>90-DAY MULTI-STAGE DCF -- NORTH AMERICAN ELECTRIC PROXY GROUP</t>
  </si>
  <si>
    <t>[9] Consensus Economics Inc., Consensus Forecasts, April 8, 2024, at 3 and 29; estimates for 2030-2034 = (GDP x ( 1+ CPI))+CPI</t>
  </si>
  <si>
    <t>90-DAY MULTI-STAGE DCF -- NORTH AMERICAN GAS PROXY GROUP</t>
  </si>
  <si>
    <t>90-DAY MULTI-STAGE DCF -- NORTH AMERICAN COMBINED PROXY GROUP</t>
  </si>
  <si>
    <t>U.S. Market DCF Calculation as of May 31, 2024</t>
  </si>
  <si>
    <t>Dividend
Yield</t>
  </si>
  <si>
    <t>Dividend
Yield x
(1 + 0.50g)</t>
  </si>
  <si>
    <t>Expected Growth Rate (g)</t>
  </si>
  <si>
    <t>Secondary Market Investor Required Return</t>
  </si>
  <si>
    <t>Forecast US Government 30 Year Yield</t>
  </si>
  <si>
    <t>Equity Risk Premium</t>
  </si>
  <si>
    <t>S&amp;P 500 INDEX</t>
  </si>
  <si>
    <t>Shares Outstanding (million)</t>
  </si>
  <si>
    <t>Price ($)</t>
  </si>
  <si>
    <t>Market Capitalization ($million)</t>
  </si>
  <si>
    <t>Percent of Total Market Capitalization</t>
  </si>
  <si>
    <t>Current Dividend
Yield</t>
  </si>
  <si>
    <t>Long-Term Growth Estimate</t>
  </si>
  <si>
    <t>Market Capitalization-Weighted Dividend Yield</t>
  </si>
  <si>
    <t>Market Capitalization-Weighted Long-Term Growth Estimate</t>
  </si>
  <si>
    <t>Broadcom Inc</t>
  </si>
  <si>
    <t>Solventum Corp</t>
  </si>
  <si>
    <t>SOLV</t>
  </si>
  <si>
    <t>Corpay Inc</t>
  </si>
  <si>
    <t>CPAY</t>
  </si>
  <si>
    <t>Extra Space Storage Inc</t>
  </si>
  <si>
    <t>EXR</t>
  </si>
  <si>
    <t>HP Inc</t>
  </si>
  <si>
    <t>Monolithic Power Systems Inc</t>
  </si>
  <si>
    <t>MPWR</t>
  </si>
  <si>
    <t>Lululemon Athletica Inc</t>
  </si>
  <si>
    <t>LULU</t>
  </si>
  <si>
    <t>American Water Works Co Inc</t>
  </si>
  <si>
    <t>AWK</t>
  </si>
  <si>
    <t>RTX Corp</t>
  </si>
  <si>
    <t>RTX</t>
  </si>
  <si>
    <t>Walmart Inc</t>
  </si>
  <si>
    <t>Cigna Group/The</t>
  </si>
  <si>
    <t>Kinder Morgan Inc</t>
  </si>
  <si>
    <t>HCA Healthcare Inc</t>
  </si>
  <si>
    <t>Hewlett Packard Enterprise Co</t>
  </si>
  <si>
    <t>HPE</t>
  </si>
  <si>
    <t>Air Products and Chemicals Inc</t>
  </si>
  <si>
    <t>Super Micro Computer Inc</t>
  </si>
  <si>
    <t>SMCI</t>
  </si>
  <si>
    <t>Verisk Analytics Inc</t>
  </si>
  <si>
    <t>VRSK</t>
  </si>
  <si>
    <t>Linde PLC</t>
  </si>
  <si>
    <t>LIN</t>
  </si>
  <si>
    <t>Enphase Energy Inc</t>
  </si>
  <si>
    <t>ENPH</t>
  </si>
  <si>
    <t>MSCI Inc</t>
  </si>
  <si>
    <t>MSCI</t>
  </si>
  <si>
    <t>BALL</t>
  </si>
  <si>
    <t>Axon Enterprise Inc</t>
  </si>
  <si>
    <t>AXON</t>
  </si>
  <si>
    <t>Dayforce Inc</t>
  </si>
  <si>
    <t>DAY</t>
  </si>
  <si>
    <t>Carrier Global Corp</t>
  </si>
  <si>
    <t>CARR</t>
  </si>
  <si>
    <t>Otis Worldwide Corp</t>
  </si>
  <si>
    <t>OTIS</t>
  </si>
  <si>
    <t>Becton Dickinson &amp; Co</t>
  </si>
  <si>
    <t>Coterra Energy Inc</t>
  </si>
  <si>
    <t>CTRA</t>
  </si>
  <si>
    <t>Hilton Worldwide Holdings Inc</t>
  </si>
  <si>
    <t>HLT</t>
  </si>
  <si>
    <t>Builders FirstSource Inc</t>
  </si>
  <si>
    <t>BLDR</t>
  </si>
  <si>
    <t>UDR Inc</t>
  </si>
  <si>
    <t>UDR</t>
  </si>
  <si>
    <t>Paycom Software Inc</t>
  </si>
  <si>
    <t>PAYC</t>
  </si>
  <si>
    <t>EPAM Systems Inc</t>
  </si>
  <si>
    <t>EPAM</t>
  </si>
  <si>
    <t>Conagra Brands Inc</t>
  </si>
  <si>
    <t>Airbnb Inc</t>
  </si>
  <si>
    <t>ABNB</t>
  </si>
  <si>
    <t>Caesars Entertainment Inc</t>
  </si>
  <si>
    <t>CZR</t>
  </si>
  <si>
    <t>Dominion Energy Inc</t>
  </si>
  <si>
    <t>Alliant Energy Corp</t>
  </si>
  <si>
    <t>Steel Dynamics Inc</t>
  </si>
  <si>
    <t>STLD</t>
  </si>
  <si>
    <t>Regency Centers Corp</t>
  </si>
  <si>
    <t>REG</t>
  </si>
  <si>
    <t>Revvity Inc</t>
  </si>
  <si>
    <t>RVTY</t>
  </si>
  <si>
    <t>IQVIA Holdings Inc</t>
  </si>
  <si>
    <t>IQV</t>
  </si>
  <si>
    <t>Gartner Inc</t>
  </si>
  <si>
    <t>IT</t>
  </si>
  <si>
    <t>Brown &amp; Brown Inc</t>
  </si>
  <si>
    <t>BRO</t>
  </si>
  <si>
    <t>Dexcom Inc</t>
  </si>
  <si>
    <t>DXCM</t>
  </si>
  <si>
    <t>Atmos Energy Corp</t>
  </si>
  <si>
    <t>L3Harris Technologies Inc</t>
  </si>
  <si>
    <t>DOC</t>
  </si>
  <si>
    <t>Healthpeak Properties Inc</t>
  </si>
  <si>
    <t>LHX</t>
  </si>
  <si>
    <t>Insulet Corp</t>
  </si>
  <si>
    <t>PODD</t>
  </si>
  <si>
    <t>Catalent Inc</t>
  </si>
  <si>
    <t>CTLT</t>
  </si>
  <si>
    <t>Fortive Corp</t>
  </si>
  <si>
    <t>FTV</t>
  </si>
  <si>
    <t>Synchrony Financial</t>
  </si>
  <si>
    <t>SYF</t>
  </si>
  <si>
    <t>Arthur J Gallagher &amp; Co</t>
  </si>
  <si>
    <t>AJG</t>
  </si>
  <si>
    <t>Willis Towers Watson PLC</t>
  </si>
  <si>
    <t>WTW</t>
  </si>
  <si>
    <t>CDW Corp/DE</t>
  </si>
  <si>
    <t>CDW</t>
  </si>
  <si>
    <t>Trane Technologies PLC</t>
  </si>
  <si>
    <t>TT</t>
  </si>
  <si>
    <t>Generac Holdings Inc</t>
  </si>
  <si>
    <t>GNRC</t>
  </si>
  <si>
    <t>NXP Semiconductors NV</t>
  </si>
  <si>
    <t>NXPI</t>
  </si>
  <si>
    <t>Kellanova</t>
  </si>
  <si>
    <t>Broadridge Financial Solutions Inc</t>
  </si>
  <si>
    <t>BR</t>
  </si>
  <si>
    <t>Bath &amp; Body Works Inc</t>
  </si>
  <si>
    <t>BBWI</t>
  </si>
  <si>
    <t>Charter Communications Inc</t>
  </si>
  <si>
    <t>CHTR</t>
  </si>
  <si>
    <t>Hubbell Inc</t>
  </si>
  <si>
    <t>HUBB</t>
  </si>
  <si>
    <t>IDEX Corp</t>
  </si>
  <si>
    <t>IEX</t>
  </si>
  <si>
    <t>S&amp;P Global Inc</t>
  </si>
  <si>
    <t>SPGI</t>
  </si>
  <si>
    <t>Viatris Inc</t>
  </si>
  <si>
    <t>VTRS</t>
  </si>
  <si>
    <t>DuPont de Nemours Inc</t>
  </si>
  <si>
    <t>Cboe Global Markets Inc</t>
  </si>
  <si>
    <t>CBOE</t>
  </si>
  <si>
    <t>Newmont Corp</t>
  </si>
  <si>
    <t>Raymond James Financial Inc</t>
  </si>
  <si>
    <t>RJF</t>
  </si>
  <si>
    <t>Rollins Inc</t>
  </si>
  <si>
    <t>ROL</t>
  </si>
  <si>
    <t>Veralto Corp</t>
  </si>
  <si>
    <t>VLTO</t>
  </si>
  <si>
    <t>Robert Half Inc</t>
  </si>
  <si>
    <t>Cooper Cos Inc/The</t>
  </si>
  <si>
    <t>COO</t>
  </si>
  <si>
    <t>Schlumberger NV</t>
  </si>
  <si>
    <t>West Pharmaceutical Services Inc</t>
  </si>
  <si>
    <t>J M Smucker Co/The</t>
  </si>
  <si>
    <t>WST</t>
  </si>
  <si>
    <t>Uber Technologies Inc</t>
  </si>
  <si>
    <t>UBER</t>
  </si>
  <si>
    <t>Truist Financial Corp</t>
  </si>
  <si>
    <t>TFC</t>
  </si>
  <si>
    <t>W R Berkley Corp</t>
  </si>
  <si>
    <t>WRB</t>
  </si>
  <si>
    <t>Arista Networks Inc</t>
  </si>
  <si>
    <t>ANET</t>
  </si>
  <si>
    <t>Corteva Inc</t>
  </si>
  <si>
    <t>CTVA</t>
  </si>
  <si>
    <t>Globe Life Inc</t>
  </si>
  <si>
    <t>Johnson Controls International plc</t>
  </si>
  <si>
    <t>GL</t>
  </si>
  <si>
    <t>Ulta Beauty Inc</t>
  </si>
  <si>
    <t>ULTA</t>
  </si>
  <si>
    <t>Keysight Technologies Inc</t>
  </si>
  <si>
    <t>KEYS</t>
  </si>
  <si>
    <t>Blackstone Inc</t>
  </si>
  <si>
    <t>BX</t>
  </si>
  <si>
    <t>Bio-Rad Laboratories Inc</t>
  </si>
  <si>
    <t>BIO</t>
  </si>
  <si>
    <t>Labcorp Holdings Inc</t>
  </si>
  <si>
    <t>Constellation Energy Corp</t>
  </si>
  <si>
    <t>CEG</t>
  </si>
  <si>
    <t>Adobe Inc</t>
  </si>
  <si>
    <t>Vistra Corp</t>
  </si>
  <si>
    <t>AES Corp/The</t>
  </si>
  <si>
    <t>Molson Coors Beverage Co</t>
  </si>
  <si>
    <t>KLA Corp</t>
  </si>
  <si>
    <t>FI</t>
  </si>
  <si>
    <t>LW</t>
  </si>
  <si>
    <t>Lamb Weston Holdings Inc</t>
  </si>
  <si>
    <t>PARA</t>
  </si>
  <si>
    <t>Paramount Global</t>
  </si>
  <si>
    <t>FICO</t>
  </si>
  <si>
    <t>Fair Isaac Corp</t>
  </si>
  <si>
    <t>WELL</t>
  </si>
  <si>
    <t>Welltower Inc</t>
  </si>
  <si>
    <t>PKG</t>
  </si>
  <si>
    <t>Packaging Corp of America</t>
  </si>
  <si>
    <t>IDXX</t>
  </si>
  <si>
    <t>IDEXX Laboratories Inc</t>
  </si>
  <si>
    <t>Fox Corp</t>
  </si>
  <si>
    <t>FOX</t>
  </si>
  <si>
    <t>NCLH</t>
  </si>
  <si>
    <t>Norwegian Cruise Line Holdings Ltd</t>
  </si>
  <si>
    <t>AOS</t>
  </si>
  <si>
    <t>A O Smith Corp</t>
  </si>
  <si>
    <t>GEN</t>
  </si>
  <si>
    <t>Gen Digital Inc</t>
  </si>
  <si>
    <t>Chubb Ltd</t>
  </si>
  <si>
    <t>HOLX</t>
  </si>
  <si>
    <t>Hologic Inc</t>
  </si>
  <si>
    <t>CFG</t>
  </si>
  <si>
    <t>Citizens Financial Group Inc</t>
  </si>
  <si>
    <t>JBL</t>
  </si>
  <si>
    <t>Jabil Inc</t>
  </si>
  <si>
    <t>KDP</t>
  </si>
  <si>
    <t>Keurig Dr Pepper Inc</t>
  </si>
  <si>
    <t>INCY</t>
  </si>
  <si>
    <t>Incyte Corp</t>
  </si>
  <si>
    <t>STE</t>
  </si>
  <si>
    <t>STERIS PLC</t>
  </si>
  <si>
    <t>COR</t>
  </si>
  <si>
    <t>Cencora Inc</t>
  </si>
  <si>
    <t>NDSN</t>
  </si>
  <si>
    <t>Nordson Corp</t>
  </si>
  <si>
    <t>Evergy Inc</t>
  </si>
  <si>
    <t>MTCH</t>
  </si>
  <si>
    <t>Match Group Inc</t>
  </si>
  <si>
    <t>DPZ</t>
  </si>
  <si>
    <t>Domino's Pizza Inc</t>
  </si>
  <si>
    <t>NVR</t>
  </si>
  <si>
    <t>NVR Inc</t>
  </si>
  <si>
    <t>ODFL</t>
  </si>
  <si>
    <t>Old Dominion Freight Line Inc</t>
  </si>
  <si>
    <t>DaVita Inc</t>
  </si>
  <si>
    <t>CDNS</t>
  </si>
  <si>
    <t>Cadence Design Systems Inc</t>
  </si>
  <si>
    <t>TYL</t>
  </si>
  <si>
    <t>Tyler Technologies Inc</t>
  </si>
  <si>
    <t>JKHY</t>
  </si>
  <si>
    <t>Jack Henry &amp; Associates Inc</t>
  </si>
  <si>
    <t>HWM</t>
  </si>
  <si>
    <t>Howmet Aerospace Inc</t>
  </si>
  <si>
    <t>Synopsys Inc</t>
  </si>
  <si>
    <t>SNPS</t>
  </si>
  <si>
    <t>Etsy Inc</t>
  </si>
  <si>
    <t>ETSY</t>
  </si>
  <si>
    <t>TransDigm Group Inc</t>
  </si>
  <si>
    <t>ANSYS Inc</t>
  </si>
  <si>
    <t>ANSS</t>
  </si>
  <si>
    <t>FactSet Research Systems Inc</t>
  </si>
  <si>
    <t>FDS</t>
  </si>
  <si>
    <t>Take-Two Interactive Software Inc</t>
  </si>
  <si>
    <t>TTWO</t>
  </si>
  <si>
    <t>SBA Communications Corp</t>
  </si>
  <si>
    <t>SBAC</t>
  </si>
  <si>
    <t>Sempra</t>
  </si>
  <si>
    <t>ON Semiconductor Corp</t>
  </si>
  <si>
    <t>ON</t>
  </si>
  <si>
    <t>Booking Holdings Inc</t>
  </si>
  <si>
    <t>BKNG</t>
  </si>
  <si>
    <t>F5 Inc</t>
  </si>
  <si>
    <t>Charles River Laboratories International Inc</t>
  </si>
  <si>
    <t>CRL</t>
  </si>
  <si>
    <t>MarketAxess Holdings Inc</t>
  </si>
  <si>
    <t>MKTX</t>
  </si>
  <si>
    <t>Bio-Techne Corp</t>
  </si>
  <si>
    <t>TECH</t>
  </si>
  <si>
    <t>Alphabet Inc</t>
  </si>
  <si>
    <t>Teleflex Inc</t>
  </si>
  <si>
    <t>TFX</t>
  </si>
  <si>
    <t>Allegion plc</t>
  </si>
  <si>
    <t>WBD</t>
  </si>
  <si>
    <t>Warner Bros Discovery Inc</t>
  </si>
  <si>
    <t>Elevance Health Inc</t>
  </si>
  <si>
    <t>TRMB</t>
  </si>
  <si>
    <t>Trimble Inc</t>
  </si>
  <si>
    <t>ELV</t>
  </si>
  <si>
    <t>CME Group Inc</t>
  </si>
  <si>
    <t>Nasdaq Inc</t>
  </si>
  <si>
    <t>CE</t>
  </si>
  <si>
    <t>Celanese Corp</t>
  </si>
  <si>
    <t>Salesforce Inc</t>
  </si>
  <si>
    <t>Ingersoll Rand Inc</t>
  </si>
  <si>
    <t>Huntington Ingalls Industries Inc</t>
  </si>
  <si>
    <t>HII</t>
  </si>
  <si>
    <t>Tapestry Inc</t>
  </si>
  <si>
    <t>TPR</t>
  </si>
  <si>
    <t>Zebra Technologies Corp</t>
  </si>
  <si>
    <t>ZBRA</t>
  </si>
  <si>
    <t>CPT</t>
  </si>
  <si>
    <t>Camden Property Trust</t>
  </si>
  <si>
    <t>CBRE</t>
  </si>
  <si>
    <t>Mastercard Inc</t>
  </si>
  <si>
    <t>Live Nation Entertainment Inc</t>
  </si>
  <si>
    <t>LYV</t>
  </si>
  <si>
    <t>BKR</t>
  </si>
  <si>
    <t>Baker Hughes Co</t>
  </si>
  <si>
    <t>Expedia Group Inc</t>
  </si>
  <si>
    <t>Leidos Holdings Inc</t>
  </si>
  <si>
    <t>APA Corp</t>
  </si>
  <si>
    <t>LDOS</t>
  </si>
  <si>
    <t>Mid-America Apartment Communities Inc</t>
  </si>
  <si>
    <t>MAA</t>
  </si>
  <si>
    <t>Advanced Micro Devices Inc</t>
  </si>
  <si>
    <t>AMD</t>
  </si>
  <si>
    <t>ResMed Inc</t>
  </si>
  <si>
    <t>RMD</t>
  </si>
  <si>
    <t>Mettler-Toledo International Inc</t>
  </si>
  <si>
    <t>MTD</t>
  </si>
  <si>
    <t>Jacobs Solutions Inc</t>
  </si>
  <si>
    <t>VICI</t>
  </si>
  <si>
    <t>Copart Inc</t>
  </si>
  <si>
    <t>CPRT</t>
  </si>
  <si>
    <t>VICI Properties Inc</t>
  </si>
  <si>
    <t>J</t>
  </si>
  <si>
    <t>Fortinet Inc</t>
  </si>
  <si>
    <t>ALB</t>
  </si>
  <si>
    <t>Albemarle Corp</t>
  </si>
  <si>
    <t>FTNT</t>
  </si>
  <si>
    <t>Moderna Inc</t>
  </si>
  <si>
    <t>MRNA</t>
  </si>
  <si>
    <t>CoStar Group Inc</t>
  </si>
  <si>
    <t>CSGP</t>
  </si>
  <si>
    <t>Westrock Co</t>
  </si>
  <si>
    <t>Westinghouse Air Brake Technologies Corp</t>
  </si>
  <si>
    <t>WAB</t>
  </si>
  <si>
    <t>Pool Corp</t>
  </si>
  <si>
    <t>POOL</t>
  </si>
  <si>
    <t>Diamondback Energy Inc</t>
  </si>
  <si>
    <t>FANG</t>
  </si>
  <si>
    <t>Palo Alto Networks Inc</t>
  </si>
  <si>
    <t>PANW</t>
  </si>
  <si>
    <t>ServiceNow Inc</t>
  </si>
  <si>
    <t>NOW</t>
  </si>
  <si>
    <t>Church &amp; Dwight Co Inc</t>
  </si>
  <si>
    <t>CHD</t>
  </si>
  <si>
    <t>Federal Realty Investment Trust</t>
  </si>
  <si>
    <t>FRT</t>
  </si>
  <si>
    <t>MGM Resorts International</t>
  </si>
  <si>
    <t>MGM</t>
  </si>
  <si>
    <t>Invitation Homes Inc</t>
  </si>
  <si>
    <t>INVH</t>
  </si>
  <si>
    <t>PTC Inc</t>
  </si>
  <si>
    <t>PTC</t>
  </si>
  <si>
    <t>GEHC</t>
  </si>
  <si>
    <t>GE HealthCare Technologies Inc</t>
  </si>
  <si>
    <t>Amcor PLC</t>
  </si>
  <si>
    <t>AMCR</t>
  </si>
  <si>
    <t>Meta Platforms Inc</t>
  </si>
  <si>
    <t>META</t>
  </si>
  <si>
    <t>T-Mobile US Inc</t>
  </si>
  <si>
    <t>TMUS</t>
  </si>
  <si>
    <t>Alexandria Real Estate Equities Inc</t>
  </si>
  <si>
    <t>Seagate Technology Holdings PLC</t>
  </si>
  <si>
    <t>UAL</t>
  </si>
  <si>
    <t>United Airlines Holdings Inc</t>
  </si>
  <si>
    <t>NWS</t>
  </si>
  <si>
    <t>Centene Corp</t>
  </si>
  <si>
    <t>CNC</t>
  </si>
  <si>
    <t>Teradyne Inc</t>
  </si>
  <si>
    <t>TER</t>
  </si>
  <si>
    <t>Tesla Inc</t>
  </si>
  <si>
    <t>TSLA</t>
  </si>
  <si>
    <t>Arch Capital Group Ltd</t>
  </si>
  <si>
    <t>ACGL</t>
  </si>
  <si>
    <t>Dow Inc</t>
  </si>
  <si>
    <t>Everest Group Ltd</t>
  </si>
  <si>
    <t>EG</t>
  </si>
  <si>
    <t>Teledyne Technologies Inc</t>
  </si>
  <si>
    <t>TDY</t>
  </si>
  <si>
    <t>GE Vernova Inc</t>
  </si>
  <si>
    <t>GEV</t>
  </si>
  <si>
    <t>Global Payments Inc</t>
  </si>
  <si>
    <t>GPN</t>
  </si>
  <si>
    <t>Crown Castle Inc</t>
  </si>
  <si>
    <t>Aptiv PLC</t>
  </si>
  <si>
    <t>APTV</t>
  </si>
  <si>
    <t>Align Technology Inc</t>
  </si>
  <si>
    <t>ALGN</t>
  </si>
  <si>
    <t>Illumina Inc</t>
  </si>
  <si>
    <t>ILMN</t>
  </si>
  <si>
    <t>Kenvue Inc</t>
  </si>
  <si>
    <t>KVUE</t>
  </si>
  <si>
    <t>Targa Resources Corp</t>
  </si>
  <si>
    <t>TRGP</t>
  </si>
  <si>
    <t>Bunge Global SA</t>
  </si>
  <si>
    <t>BG</t>
  </si>
  <si>
    <t>Deckers Outdoor Corp</t>
  </si>
  <si>
    <t>LKQ</t>
  </si>
  <si>
    <t>LKQ Corp</t>
  </si>
  <si>
    <t>DECK</t>
  </si>
  <si>
    <t>Digital Realty Trust Inc</t>
  </si>
  <si>
    <t>DLR</t>
  </si>
  <si>
    <t>Las Vegas Sands Corp</t>
  </si>
  <si>
    <t>MOH</t>
  </si>
  <si>
    <t>Molina Healthcare Inc</t>
  </si>
  <si>
    <t>LVS</t>
  </si>
  <si>
    <t>Average for Companies Paying Dividends with Long-Term Growth Estimates</t>
  </si>
  <si>
    <t>[1] Equals sum of Column [11]</t>
  </si>
  <si>
    <t>[2] Equals  [1] x (1 + 0.5 x [3])</t>
  </si>
  <si>
    <t>[3] Equals sum of Column [12]</t>
  </si>
  <si>
    <t>[4] Equals [2] + [3]</t>
  </si>
  <si>
    <t>[5] Source: Bloomberg Finance L.P., as of May 31, 2024</t>
  </si>
  <si>
    <t>[6] Source: Bloomberg Finance L.P., as of May 31, 2024</t>
  </si>
  <si>
    <t>[7] Equals Column [5] x Column [6]. Excludes non-dividend paying companies and companies with no long-term growth estimates.</t>
  </si>
  <si>
    <t>[8] Equals weight in index based on market capitalization.  Excludes non-dividend paying companies and companies with no long-term growth estimates.</t>
  </si>
  <si>
    <t>[9] Source: Bloomberg Finance L.P., as of May 31, 2024</t>
  </si>
  <si>
    <t>[10] Source: Bloomberg Finance L.P., as of May 31, 2024</t>
  </si>
  <si>
    <t>[11] Equals Column [8] x Column [9]</t>
  </si>
  <si>
    <t>[12] Equals Column [8] x Column [10]</t>
  </si>
  <si>
    <t>[13] Source: Equals average long-term Consensus Forecast of 10-year government bond yields for the period 2025-2027 as of April 8, 2024 (Pg. 3, 29),</t>
  </si>
  <si>
    <t>plus the average spread between 10- and 30-year bonds for the 10 years ending May 31, 2024.</t>
  </si>
  <si>
    <t>[14] Equals [4] - [13]</t>
  </si>
  <si>
    <t>Canadian Market DCF Calculation as of May 31, 2024</t>
  </si>
  <si>
    <t>Forecast Canadian Government Bond 30 Year</t>
  </si>
  <si>
    <t>S&amp;P/TSX COMPOSITE INDEX</t>
  </si>
  <si>
    <t>Capstone Copper Corp</t>
  </si>
  <si>
    <t>Enghouse Systems Ltd</t>
  </si>
  <si>
    <t>ENGH</t>
  </si>
  <si>
    <t>Ivanhoe Mines Ltd</t>
  </si>
  <si>
    <t>IVN</t>
  </si>
  <si>
    <t>Sleep Country Canada Holdings Inc</t>
  </si>
  <si>
    <t>ZZZ</t>
  </si>
  <si>
    <t>WFG</t>
  </si>
  <si>
    <t>Brookfield Corp</t>
  </si>
  <si>
    <t>BN</t>
  </si>
  <si>
    <t>Ballard Power Systems Inc</t>
  </si>
  <si>
    <t>BLDP</t>
  </si>
  <si>
    <t>Energy Fuels Inc/Canada</t>
  </si>
  <si>
    <t>EFR</t>
  </si>
  <si>
    <t>Nuvei Corp</t>
  </si>
  <si>
    <t>NVEI</t>
  </si>
  <si>
    <t>Richelieu Hardware Ltd</t>
  </si>
  <si>
    <t>RCH</t>
  </si>
  <si>
    <t>Element Fleet Management Corp</t>
  </si>
  <si>
    <t>FirstService Corp</t>
  </si>
  <si>
    <t>Canadian Pacific Kansas City Ltd</t>
  </si>
  <si>
    <t>Lundin Gold Inc</t>
  </si>
  <si>
    <t>LUG</t>
  </si>
  <si>
    <t>Veren Inc</t>
  </si>
  <si>
    <t>Sienna Senior Living Inc</t>
  </si>
  <si>
    <t>SIA</t>
  </si>
  <si>
    <t>Filo Corp</t>
  </si>
  <si>
    <t>FIL</t>
  </si>
  <si>
    <t>iA Financial Corp Inc</t>
  </si>
  <si>
    <t>Hydro One Ltd</t>
  </si>
  <si>
    <t>Tilray Brands Inc</t>
  </si>
  <si>
    <t>TLRY</t>
  </si>
  <si>
    <t>Nutrien Ltd</t>
  </si>
  <si>
    <t>NTR</t>
  </si>
  <si>
    <t>Primo Water Corp</t>
  </si>
  <si>
    <t>PRMW</t>
  </si>
  <si>
    <t>Brookfield Infrastructure Partners LP</t>
  </si>
  <si>
    <t>BIP-U</t>
  </si>
  <si>
    <t>Winpak Ltd</t>
  </si>
  <si>
    <t>WPK</t>
  </si>
  <si>
    <t>NorthWest Healthcare Properties Real Estate Investment Trust</t>
  </si>
  <si>
    <t>NWH-U</t>
  </si>
  <si>
    <t>Sprott Inc</t>
  </si>
  <si>
    <t>SII</t>
  </si>
  <si>
    <t>Metro Inc/CN</t>
  </si>
  <si>
    <t>NexGen Energy Ltd</t>
  </si>
  <si>
    <t>NXE</t>
  </si>
  <si>
    <t>Canadian Imperial Bank of Commerce</t>
  </si>
  <si>
    <t>EQB Inc</t>
  </si>
  <si>
    <t>EQB</t>
  </si>
  <si>
    <t>Africa Oil Corp</t>
  </si>
  <si>
    <t>AOI</t>
  </si>
  <si>
    <t>Sandstorm Gold Ltd</t>
  </si>
  <si>
    <t>SSL</t>
  </si>
  <si>
    <t>ERO Copper Corp</t>
  </si>
  <si>
    <t>ERO</t>
  </si>
  <si>
    <t>Boralex Inc</t>
  </si>
  <si>
    <t>BLX</t>
  </si>
  <si>
    <t>Jamieson Wellness Inc</t>
  </si>
  <si>
    <t>JWEL</t>
  </si>
  <si>
    <t>Seabridge Gold Inc</t>
  </si>
  <si>
    <t>SEA</t>
  </si>
  <si>
    <t>Parkland Corp</t>
  </si>
  <si>
    <t>Canada Goose Holdings Inc</t>
  </si>
  <si>
    <t>GOOS</t>
  </si>
  <si>
    <t>Wesdome Gold Mines Ltd</t>
  </si>
  <si>
    <t>WDO</t>
  </si>
  <si>
    <t>Boyd Group Services Inc</t>
  </si>
  <si>
    <t>BYD</t>
  </si>
  <si>
    <t>Novagold Resources Inc</t>
  </si>
  <si>
    <t>GFL Environmental Inc</t>
  </si>
  <si>
    <t>GFL</t>
  </si>
  <si>
    <t>Trisura Group Ltd</t>
  </si>
  <si>
    <t>TSU</t>
  </si>
  <si>
    <t>Lightspeed Commerce Inc</t>
  </si>
  <si>
    <t>LSPD</t>
  </si>
  <si>
    <t>Kinaxis Inc</t>
  </si>
  <si>
    <t>KXS</t>
  </si>
  <si>
    <t>Tamarack Valley Energy Ltd</t>
  </si>
  <si>
    <t>TVE</t>
  </si>
  <si>
    <t>Dundee Precious Metals Inc</t>
  </si>
  <si>
    <t>DPM</t>
  </si>
  <si>
    <t>TFI International Inc</t>
  </si>
  <si>
    <t>TFII</t>
  </si>
  <si>
    <t>Stella-Jones Inc</t>
  </si>
  <si>
    <t>SJ</t>
  </si>
  <si>
    <t>Killam Apartment Real Estate Investment Trust</t>
  </si>
  <si>
    <t>KMP-U</t>
  </si>
  <si>
    <t>Mattr Corp</t>
  </si>
  <si>
    <t>MATR</t>
  </si>
  <si>
    <t>SSR Mining Inc</t>
  </si>
  <si>
    <t>SSRM</t>
  </si>
  <si>
    <t>Choice Properties Real Estate Investment Trust</t>
  </si>
  <si>
    <t>CHP-U</t>
  </si>
  <si>
    <t>Advantage Energy Ltd</t>
  </si>
  <si>
    <t>Colliers International Group Inc</t>
  </si>
  <si>
    <t>CIGI</t>
  </si>
  <si>
    <t>Cogeco Communications Inc</t>
  </si>
  <si>
    <t>First Capital Real Estate Investment Trust</t>
  </si>
  <si>
    <t>FCR-U</t>
  </si>
  <si>
    <t>Pet Valu Holdings Ltd</t>
  </si>
  <si>
    <t>PET</t>
  </si>
  <si>
    <t>Shopify Inc</t>
  </si>
  <si>
    <t>SHOP</t>
  </si>
  <si>
    <t>Hudbay Minerals Inc</t>
  </si>
  <si>
    <t>Stelco Holdings Inc</t>
  </si>
  <si>
    <t>STLC</t>
  </si>
  <si>
    <t>StorageVault Canada Inc</t>
  </si>
  <si>
    <t>SVI</t>
  </si>
  <si>
    <t>Orla Mining Ltd</t>
  </si>
  <si>
    <t>OLA</t>
  </si>
  <si>
    <t>Denison Mines Corp</t>
  </si>
  <si>
    <t>DML</t>
  </si>
  <si>
    <t>SmartCentres Real Estate Investment Trust</t>
  </si>
  <si>
    <t>SRU-U</t>
  </si>
  <si>
    <t>PAAS</t>
  </si>
  <si>
    <t>Altus Group Ltd/Canada</t>
  </si>
  <si>
    <t>AIF</t>
  </si>
  <si>
    <t>Headwater Exploration Inc</t>
  </si>
  <si>
    <t>HWX</t>
  </si>
  <si>
    <t>Primaris Real Estate Investment Trust</t>
  </si>
  <si>
    <t>PMZ-U</t>
  </si>
  <si>
    <t>Waste Connections Inc</t>
  </si>
  <si>
    <t>WCN</t>
  </si>
  <si>
    <t>Premium Brands Holdings Corp</t>
  </si>
  <si>
    <t>PBH</t>
  </si>
  <si>
    <t>Equinox Gold Corp</t>
  </si>
  <si>
    <t>EQX</t>
  </si>
  <si>
    <t>TC Energy Corp</t>
  </si>
  <si>
    <t>Bausch Health Cos Inc</t>
  </si>
  <si>
    <t>BHC</t>
  </si>
  <si>
    <t>ONEX</t>
  </si>
  <si>
    <t>ATS Corp</t>
  </si>
  <si>
    <t>ATS</t>
  </si>
  <si>
    <t>Brookfield Renewable Partners LP</t>
  </si>
  <si>
    <t>Exchange Income Corp</t>
  </si>
  <si>
    <t>EIF</t>
  </si>
  <si>
    <t>Topaz Energy Corp</t>
  </si>
  <si>
    <t>TPZ</t>
  </si>
  <si>
    <t>Aritzia Inc</t>
  </si>
  <si>
    <t>ATZ</t>
  </si>
  <si>
    <t>InterRent Real Estate Investment Trust</t>
  </si>
  <si>
    <t>IIP-U</t>
  </si>
  <si>
    <t>Algoma Steel Group Inc</t>
  </si>
  <si>
    <t>ASTL</t>
  </si>
  <si>
    <t>Spin Master Corp</t>
  </si>
  <si>
    <t>TOY</t>
  </si>
  <si>
    <t>CGI Inc</t>
  </si>
  <si>
    <t>Brookfield Business Partners LP</t>
  </si>
  <si>
    <t>BBU-U</t>
  </si>
  <si>
    <t>Brookfield Asset Management Ltd</t>
  </si>
  <si>
    <t>BAM</t>
  </si>
  <si>
    <t>Badger Infrastructure Solutions Ltd</t>
  </si>
  <si>
    <t>BDGI</t>
  </si>
  <si>
    <t>BRP Inc</t>
  </si>
  <si>
    <t>AtkinsRealis Group Inc</t>
  </si>
  <si>
    <t>ATRL</t>
  </si>
  <si>
    <t>TECK/B</t>
  </si>
  <si>
    <t>MAG Silver Corp</t>
  </si>
  <si>
    <t>MAG</t>
  </si>
  <si>
    <t>Cargojet Inc</t>
  </si>
  <si>
    <t>CJT</t>
  </si>
  <si>
    <t>International Petroleum Corp</t>
  </si>
  <si>
    <t>IPCO</t>
  </si>
  <si>
    <t>CT Real Estate Investment Trust</t>
  </si>
  <si>
    <t>CRT-U</t>
  </si>
  <si>
    <t>Osisko Mining Inc</t>
  </si>
  <si>
    <t>OSK</t>
  </si>
  <si>
    <t>MDA Space Ltd</t>
  </si>
  <si>
    <t>Wheaton Precious Metals Corp</t>
  </si>
  <si>
    <t>WPM</t>
  </si>
  <si>
    <t>Dream Industrial Real Estate Investment Trust</t>
  </si>
  <si>
    <t>DIR-U</t>
  </si>
  <si>
    <t>SilverCrest Metals Inc</t>
  </si>
  <si>
    <t>SIL</t>
  </si>
  <si>
    <t>ATD</t>
  </si>
  <si>
    <t>OTEX</t>
  </si>
  <si>
    <t>MTY Food Group Inc</t>
  </si>
  <si>
    <t>MTY</t>
  </si>
  <si>
    <t>Definity Financial Corp</t>
  </si>
  <si>
    <t>DFY</t>
  </si>
  <si>
    <t>goeasy Ltd</t>
  </si>
  <si>
    <t>GSY</t>
  </si>
  <si>
    <t>K92 Mining Inc</t>
  </si>
  <si>
    <t>KNT</t>
  </si>
  <si>
    <t>[2] Equals  [1] x (1 + 0.5 x  [3])</t>
  </si>
  <si>
    <t>[4] Equals  [2] +  [3]</t>
  </si>
  <si>
    <t>[14] Equals Column [4] - Column [13]</t>
  </si>
  <si>
    <t>Capital Asset Pricing Model - Average MRP</t>
  </si>
  <si>
    <t>Canadian Proxy Group</t>
  </si>
  <si>
    <t>Bloomberg</t>
  </si>
  <si>
    <t>Value Line</t>
  </si>
  <si>
    <t>Average Beta</t>
  </si>
  <si>
    <t>Risk Free Rate</t>
  </si>
  <si>
    <t>Average Market Risk Premium</t>
  </si>
  <si>
    <t>Basic CAPM Calculation</t>
  </si>
  <si>
    <t>Flotation Cost</t>
  </si>
  <si>
    <t>Total CAPM</t>
  </si>
  <si>
    <t>US Electric Proxy Group</t>
  </si>
  <si>
    <t>US Gas Proxy Group</t>
  </si>
  <si>
    <t>North American Electric Proxy Group</t>
  </si>
  <si>
    <t>North American Gas Proxy Group</t>
  </si>
  <si>
    <t>North American Combined Proxy Group</t>
  </si>
  <si>
    <t>[1] Source: Bloomberg Professional as of May 31, 2024; weekly changes in equity stock price against SPX index (U.S.) or SPTSX (Canada) Index for the past five years</t>
  </si>
  <si>
    <t>[2] Source: Value Line as of May 31, 2024</t>
  </si>
  <si>
    <t>[3] Equals mean of [1] and [2]</t>
  </si>
  <si>
    <t>[4] Source: Equals average long-term Consensus Forecast of 10-year government bond yields for the period 2025-2027 as of April 8, 2024 (Pg. 3, 29)</t>
  </si>
  <si>
    <t>[5] Source: Average of Bloomberg TSX total return less [4] as of May 31, 2024 the Bloomberg S&amp;P 500 total return less [4] as of May 31, 2024,</t>
  </si>
  <si>
    <t>the Kroll (formerly Duff &amp; Phelps) Canada 1919-2023 historical risk premium of 5.68%, and the Kroll US 1926-2023 historical risk premium of 7.17%.</t>
  </si>
  <si>
    <t>[6] Equals [4] + ([3] x [5])</t>
  </si>
  <si>
    <t>[7] Most Canadian jurisdictions have approved an adjustment of 50 bps for flotation costs and financial flexibility.</t>
  </si>
  <si>
    <t>[8] Equals [6] + [7]</t>
  </si>
  <si>
    <t>Capital Asset Pricing Model - Forward MRP</t>
  </si>
  <si>
    <t>Forward Market Risk Premium</t>
  </si>
  <si>
    <t>[5] Source: Average of Bloomberg TSX total return less [4] as of May 31, 2024 and the Bloomberg S&amp;P 500 total return less [4] as of May 31, 2024</t>
  </si>
  <si>
    <t>Capital Asset Pricing Model - Historical MRP</t>
  </si>
  <si>
    <t>Historical Market Risk Premium</t>
  </si>
  <si>
    <t>[5] Source: Average of the Kroll (formerly Duff &amp; Phelps) Canada 1919-2023 historical risk premium of 5.68%, and the Kroll US 1926-2022 historical risk premium of 7.17%.</t>
  </si>
  <si>
    <t>Risk Premium -- Electric Utilities (US)</t>
  </si>
  <si>
    <t>Average Authorized Electric ROE</t>
  </si>
  <si>
    <t>U.S. Govt. 30-year Treasury</t>
  </si>
  <si>
    <t>Risk Premium</t>
  </si>
  <si>
    <t>1992.1</t>
  </si>
  <si>
    <t>1992.2</t>
  </si>
  <si>
    <t>1992.3</t>
  </si>
  <si>
    <t>1992.4</t>
  </si>
  <si>
    <t>1993.1</t>
  </si>
  <si>
    <t>1993.2</t>
  </si>
  <si>
    <t>1993.3</t>
  </si>
  <si>
    <t>1993.4</t>
  </si>
  <si>
    <t>1994.1</t>
  </si>
  <si>
    <t>1994.2</t>
  </si>
  <si>
    <t>1994.3</t>
  </si>
  <si>
    <t>1994.4</t>
  </si>
  <si>
    <t>1995.2</t>
  </si>
  <si>
    <t>1995.3</t>
  </si>
  <si>
    <t>1995.4</t>
  </si>
  <si>
    <t>1996.1</t>
  </si>
  <si>
    <t>1996.2</t>
  </si>
  <si>
    <t>1996.3</t>
  </si>
  <si>
    <t>SUMMARY OUTPUT</t>
  </si>
  <si>
    <t>1996.4</t>
  </si>
  <si>
    <t>1997.1</t>
  </si>
  <si>
    <t>Regression Statistics</t>
  </si>
  <si>
    <t>1997.2</t>
  </si>
  <si>
    <t>Multiple R</t>
  </si>
  <si>
    <t>1997.3</t>
  </si>
  <si>
    <t>R Square</t>
  </si>
  <si>
    <t>1997.4</t>
  </si>
  <si>
    <t>Adjusted R Square</t>
  </si>
  <si>
    <t>Standard Error</t>
  </si>
  <si>
    <t>1998.2</t>
  </si>
  <si>
    <t>Observations</t>
  </si>
  <si>
    <t>1998.3</t>
  </si>
  <si>
    <t>1998.4</t>
  </si>
  <si>
    <t>ANOVA</t>
  </si>
  <si>
    <t>1999.1</t>
  </si>
  <si>
    <t>df</t>
  </si>
  <si>
    <t>SS</t>
  </si>
  <si>
    <t>Significance F</t>
  </si>
  <si>
    <t>1999.2</t>
  </si>
  <si>
    <t>Regression</t>
  </si>
  <si>
    <t>Residual</t>
  </si>
  <si>
    <t>1999.4</t>
  </si>
  <si>
    <t>Total</t>
  </si>
  <si>
    <t>2000.1</t>
  </si>
  <si>
    <t>2000.2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</si>
  <si>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</si>
  <si>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</si>
  <si>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</si>
  <si>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</si>
  <si>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</si>
  <si>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</si>
  <si>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</si>
  <si>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2000.3</t>
  </si>
  <si>
    <t>Intercept</t>
  </si>
  <si>
    <t>2000.4</t>
  </si>
  <si>
    <t>X Variable 1</t>
  </si>
  <si>
    <t>2001.1</t>
  </si>
  <si>
    <t>2001.2</t>
  </si>
  <si>
    <t>2001.4</t>
  </si>
  <si>
    <t>2002.1</t>
  </si>
  <si>
    <t>U.S. Govt.</t>
  </si>
  <si>
    <t>2002.2</t>
  </si>
  <si>
    <t>30-year</t>
  </si>
  <si>
    <t>Risk</t>
  </si>
  <si>
    <t>2002.3</t>
  </si>
  <si>
    <t>Treasury</t>
  </si>
  <si>
    <t>Premium</t>
  </si>
  <si>
    <t>2002.4</t>
  </si>
  <si>
    <t>2003.1</t>
  </si>
  <si>
    <t>Current 30-day average of 30-year U.S. Treasury bond yield [4]</t>
  </si>
  <si>
    <t>2003.2</t>
  </si>
  <si>
    <t>Blue Chip Near-Term Projected Forecast (Q3 2024 - Q3 2025) [5]</t>
  </si>
  <si>
    <t>2003.3</t>
  </si>
  <si>
    <t>Blue Chip Long-Term Projected Forecast (2026-2030) [6]</t>
  </si>
  <si>
    <t>2003.4</t>
  </si>
  <si>
    <t>AVERAGE</t>
  </si>
  <si>
    <t>2004.1</t>
  </si>
  <si>
    <t>2004.2</t>
  </si>
  <si>
    <t>2004.3</t>
  </si>
  <si>
    <t>[1] Source: Regulatory Research Associates, rate cases through May 31, 2024</t>
  </si>
  <si>
    <t>2004.4</t>
  </si>
  <si>
    <t>[2] Source: Bloomberg Professional, quarterly bond yields are the average of each trading day in the quarter</t>
  </si>
  <si>
    <t>2005.1</t>
  </si>
  <si>
    <t>[3] Equals Column [1] − Column [2]</t>
  </si>
  <si>
    <t>2005.2</t>
  </si>
  <si>
    <t>[4] Source: Bloomberg Professional, 30-day average as of May 31, 2024</t>
  </si>
  <si>
    <t>2005.3</t>
  </si>
  <si>
    <t>[5] Source: Blue Chip Financial Forecasts, Vol. 43, No. 6, May 31, 2024 at 2</t>
  </si>
  <si>
    <t>2005.4</t>
  </si>
  <si>
    <t>[6] Source: Blue Chip Financial Forecasts, Vol. 43, No. 6, May 31, 2024 at 14</t>
  </si>
  <si>
    <t>2006.1</t>
  </si>
  <si>
    <t xml:space="preserve">[7] See notes [4], [5] &amp; [6] </t>
  </si>
  <si>
    <t>2006.2</t>
  </si>
  <si>
    <t>[8] Equals 0.083866 + (-0.540360 x Column [7])</t>
  </si>
  <si>
    <t>2006.3</t>
  </si>
  <si>
    <t>[9] Equals Column [7] + Column [8]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</si>
  <si>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</si>
  <si>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</si>
  <si>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</si>
  <si>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</si>
  <si>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</si>
  <si>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</si>
  <si>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</si>
  <si>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</si>
  <si>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</si>
  <si>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</si>
  <si>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</si>
  <si>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</si>
  <si>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</si>
  <si>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</si>
  <si>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</si>
  <si>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</si>
  <si>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</si>
  <si>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</si>
  <si>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</si>
  <si>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</si>
  <si>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</si>
  <si>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</si>
  <si>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</si>
  <si>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</si>
  <si>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</si>
  <si>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</si>
  <si>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</si>
  <si>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</si>
  <si>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</si>
  <si>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</si>
  <si>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</si>
  <si>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</si>
  <si>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</si>
  <si>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</si>
  <si>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</si>
  <si>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</si>
  <si>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</si>
  <si>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</si>
  <si>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</si>
  <si>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</si>
  <si>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</si>
  <si>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</si>
  <si>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</si>
  <si>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</si>
  <si>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</si>
  <si>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2018.1</t>
  </si>
  <si>
    <t>2018.2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</si>
  <si>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</si>
  <si>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</si>
  <si>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</si>
  <si>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</si>
  <si>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</si>
  <si>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</si>
  <si>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</si>
  <si>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</si>
  <si>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MEDIAN</t>
  </si>
  <si>
    <t>Risk Premium -- Gas Utilities</t>
  </si>
  <si>
    <t>Average Authorized Gas ROE</t>
  </si>
  <si>
    <t>[8] Equals 0.084688 + (-0.574423 x Column [7])</t>
  </si>
  <si>
    <t>GCAN30YR</t>
  </si>
  <si>
    <t>Canadian ROE Decisions</t>
  </si>
  <si>
    <t>GCAN30YR Index</t>
  </si>
  <si>
    <t>Month</t>
  </si>
  <si>
    <t>Year</t>
  </si>
  <si>
    <t>Utility</t>
  </si>
  <si>
    <t>Province</t>
  </si>
  <si>
    <t>Elec/Gas</t>
  </si>
  <si>
    <t>Decision Date</t>
  </si>
  <si>
    <t>Decision/Order No</t>
  </si>
  <si>
    <t>Litigate/Settle</t>
  </si>
  <si>
    <t>Auth ROE</t>
  </si>
  <si>
    <t>Equity Ratio</t>
  </si>
  <si>
    <t>Notes</t>
  </si>
  <si>
    <t>Decision Month</t>
  </si>
  <si>
    <t>Decision Year</t>
  </si>
  <si>
    <t>30 yr GOC</t>
  </si>
  <si>
    <t>Risk Premium - 30 Yr</t>
  </si>
  <si>
    <t>REGRESSION &amp; RESULTS:</t>
  </si>
  <si>
    <t>Newfoundland Power</t>
  </si>
  <si>
    <t>NL</t>
  </si>
  <si>
    <t>Electric</t>
  </si>
  <si>
    <t>P.U.16 (1998-99)</t>
  </si>
  <si>
    <t>Litigate</t>
  </si>
  <si>
    <t>P.U.19 (2003)</t>
  </si>
  <si>
    <t>P.U.32 (2007)</t>
  </si>
  <si>
    <t>Settle</t>
  </si>
  <si>
    <t>P.U.43 (2009)</t>
  </si>
  <si>
    <t>P.U.17(2012)</t>
  </si>
  <si>
    <t>P.U.13 (2013)</t>
  </si>
  <si>
    <t>P.U.18 (2016)</t>
  </si>
  <si>
    <t>P.U.2 (2019)</t>
  </si>
  <si>
    <t>P.U.3 (2022)</t>
  </si>
  <si>
    <t>BC Gas Utility</t>
  </si>
  <si>
    <t>BC</t>
  </si>
  <si>
    <t>Gas</t>
  </si>
  <si>
    <t>G-35-94</t>
  </si>
  <si>
    <t>Pacific Northern Gas</t>
  </si>
  <si>
    <t>BC Gas Utility Ltd, et al</t>
  </si>
  <si>
    <t>G-80-99</t>
  </si>
  <si>
    <t>Terasen Gas</t>
  </si>
  <si>
    <t>G-14-06</t>
  </si>
  <si>
    <t>Terasen Gas (Vancouver Island)</t>
  </si>
  <si>
    <t>G-158-09</t>
  </si>
  <si>
    <t>Terasen Gas (Whistler)</t>
  </si>
  <si>
    <t>FortisBC Energy Inc</t>
  </si>
  <si>
    <t>G-75-13</t>
  </si>
  <si>
    <t>FortisBC (Vancouver Island)</t>
  </si>
  <si>
    <t>G-47-14</t>
  </si>
  <si>
    <t>FortisBC (Whistler)</t>
  </si>
  <si>
    <t>FortisBC Inc</t>
  </si>
  <si>
    <t>PNG West</t>
  </si>
  <si>
    <t>PNG FSJ/DC</t>
  </si>
  <si>
    <t>PNG Tumbler Ridge</t>
  </si>
  <si>
    <t>G-129-16</t>
  </si>
  <si>
    <t>G-236-23</t>
  </si>
  <si>
    <t>Enbridge Gas New Brunswick</t>
  </si>
  <si>
    <t>NB</t>
  </si>
  <si>
    <t>Liberty Gas New Brunswick</t>
  </si>
  <si>
    <t>Matter 491</t>
  </si>
  <si>
    <t>Nova Scotia Power</t>
  </si>
  <si>
    <t>NS</t>
  </si>
  <si>
    <t>2002 NSUARB 59</t>
  </si>
  <si>
    <t>2005 NSUARB 27</t>
  </si>
  <si>
    <t>2006 NSUARB 23</t>
  </si>
  <si>
    <t>2011 NSUARB 184</t>
  </si>
  <si>
    <t>2012 NSUARB 227</t>
  </si>
  <si>
    <t>2023 NSUARB 12</t>
  </si>
  <si>
    <t>Heritage Gas</t>
  </si>
  <si>
    <t>2011 NSUARB 183</t>
  </si>
  <si>
    <t>Eastward Energy</t>
  </si>
  <si>
    <t>2023 NSUARB 166</t>
  </si>
  <si>
    <t>Maritime Electric</t>
  </si>
  <si>
    <t>PEI</t>
  </si>
  <si>
    <t>UE06-03</t>
  </si>
  <si>
    <t>CAN. Govt.</t>
  </si>
  <si>
    <t>UE08-01</t>
  </si>
  <si>
    <t>UE09-02</t>
  </si>
  <si>
    <t>UE10-03</t>
  </si>
  <si>
    <t>30-Day Average 30-Yr GOC [1]</t>
  </si>
  <si>
    <t>Elec Power Accord</t>
  </si>
  <si>
    <t>2025-2027 Forecast 30-Yr GOC [2]</t>
  </si>
  <si>
    <t>UE16-04</t>
  </si>
  <si>
    <t>2025-2029 Forecast 30-Yr GOC [3]</t>
  </si>
  <si>
    <t>UE19-08</t>
  </si>
  <si>
    <t>UE23-04</t>
  </si>
  <si>
    <t>Canadian Western Natural Gas</t>
  </si>
  <si>
    <t>AL</t>
  </si>
  <si>
    <t>EUB 2000-9</t>
  </si>
  <si>
    <t>now ATCO Gas</t>
  </si>
  <si>
    <t>[1] Source: Bloomberg Professional, as of May 31, 2024</t>
  </si>
  <si>
    <t>Generic Cost of Capital</t>
  </si>
  <si>
    <t>Electric/Gas</t>
  </si>
  <si>
    <t>EUB 2004-052</t>
  </si>
  <si>
    <t>[2] Source: Equals average long-term Consensus Forecast of Canadian 10-year government bond yields for the period 2025-2027 as of April 8, 2024 (Pg. 29) plus the average spread between Canadian 10- and 30-year bonds for the 10 years ending May 31, 2024</t>
  </si>
  <si>
    <t>2009-016</t>
  </si>
  <si>
    <t>[3] Source: Equals average long-term Consensus Forecast of Canadian 10-year government bond yields for the period 2025-2029 as of April 8, 2024 (Pg. 29) plus the average spread between Canadian 10- and 30-year bonds for the 10 years ending May 31, 2024</t>
  </si>
  <si>
    <t>2011-474</t>
  </si>
  <si>
    <t>[4] See notes [1], [2], and [3]</t>
  </si>
  <si>
    <t>2191-D01-2015</t>
  </si>
  <si>
    <t>[5] Equals 0.082943 + (-0.677876 x Column [4])</t>
  </si>
  <si>
    <t>20622-D01-2016</t>
  </si>
  <si>
    <t>[6] Equals [4] + [5]</t>
  </si>
  <si>
    <t>22570-D01-2018</t>
  </si>
  <si>
    <t>26212-D01-2023</t>
  </si>
  <si>
    <t>Gaz Metro</t>
  </si>
  <si>
    <t>QC</t>
  </si>
  <si>
    <t>D-2007-116</t>
  </si>
  <si>
    <t>D-2009-156</t>
  </si>
  <si>
    <t>D-2011-182</t>
  </si>
  <si>
    <t>D-2022-119</t>
  </si>
  <si>
    <t>Average</t>
  </si>
  <si>
    <t>Exclude Due to Ownership of Generation Assets or &gt;10% Unreg Op Income?</t>
  </si>
  <si>
    <t>Excl. Due to Ownership of Generation Assets or &gt;10% Unreg Op Income?</t>
  </si>
  <si>
    <t>Exclude due to Gen or &gt;10% Unreg Op Income?</t>
  </si>
  <si>
    <t>ROE Results - Four-Model Average Excl. Companies Owning Generation &amp; Companies &gt;10% Unreg Op Income</t>
  </si>
  <si>
    <t>ROE Results - Three-Model Average Excl. Companies Owning Generation &amp; Companies &gt;10% Unreg Op Income</t>
  </si>
  <si>
    <t>&gt;10% Unreg Op Income</t>
  </si>
  <si>
    <t>Generation</t>
  </si>
  <si>
    <t>Reason for Exclusion</t>
  </si>
  <si>
    <t>Generation &amp; &gt;10% Unreg Op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</si>
</sst>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;;;\&lt;\ \&gt;@"/>
    <numFmt numFmtId="167" formatCode="#\ ###"/>
    <numFmt numFmtId="168" formatCode="0.0000"/>
    <numFmt numFmtId="169" formatCode="0.00000"/>
    <numFmt numFmtId="170" formatCode="&quot;$&quot;#,##0.00"/>
    <numFmt numFmtId="171" formatCode="0.0%"/>
    <numFmt numFmtId="172" formatCode="#,##0.000_);\(#,##0.000\)"/>
    <numFmt numFmtId="173" formatCode="0.0000%"/>
    <numFmt numFmtId="174" formatCode="0.00\%"/>
    <numFmt numFmtId="175" formatCode="_(* #,##0_);_(* \(#,##0\);_(* &quot;-&quot;??_);_(@_)"/>
    <numFmt numFmtId="176" formatCode="_(* #,##0.0000_);_(* \(#,##0.0000\);_(* &quot;-&quot;??_);_(@_)"/>
    <numFmt numFmtId="177" formatCode="_(* #,##0.000000_);_(* \(#,##0.000000\);_(* &quot;-&quot;??_);_(@_)"/>
    <numFmt numFmtId="178" formatCode="0.000%"/>
  </numFmts>
  <fonts count="100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b/>
      <sz val="10"/>
      <color indexed="9"/>
      <name val="Helv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4"/>
      <name val="Geneva"/>
    </font>
    <font>
      <b/>
      <u/>
      <sz val="12"/>
      <name val="Times New Roman"/>
      <family val="1"/>
    </font>
    <font>
      <sz val="11"/>
      <color indexed="60"/>
      <name val="Calibri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0"/>
      <name val="Arial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Garamond"/>
      <family val="1"/>
    </font>
    <font>
      <sz val="12"/>
      <name val="Times New Roman"/>
      <family val="1"/>
    </font>
    <font>
      <sz val="10"/>
      <color rgb="FF0000FF"/>
      <name val="Arial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0"/>
      <name val="Times New Roman"/>
      <family val="1"/>
    </font>
    <font>
      <b/>
      <sz val="14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i/>
      <sz val="11"/>
      <color theme="1"/>
      <name val="Century Gothic"/>
      <family val="2"/>
    </font>
    <font>
      <sz val="14"/>
      <name val="Century Gothic"/>
      <family val="2"/>
    </font>
    <font>
      <sz val="14"/>
      <color theme="1"/>
      <name val="Century Gothic"/>
      <family val="2"/>
    </font>
    <font>
      <sz val="12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Times New Roman"/>
      <family val="1"/>
    </font>
    <font>
      <i/>
      <sz val="11"/>
      <name val="Century Gothic"/>
      <family val="2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92">
    <xf numFmtId="0" fontId="0" fillId="0" borderId="0"/>
    <xf numFmtId="9" fontId="23" fillId="0" borderId="0" applyFont="0" applyFill="0" applyBorder="0" applyAlignment="0" applyProtection="0"/>
    <xf numFmtId="0" fontId="22" fillId="0" borderId="0"/>
    <xf numFmtId="0" fontId="23" fillId="0" borderId="0" applyNumberFormat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2" fontId="28" fillId="1" borderId="2">
      <alignment vertical="top" wrapText="1"/>
    </xf>
    <xf numFmtId="2" fontId="28" fillId="0" borderId="2">
      <alignment vertical="top" wrapText="1"/>
    </xf>
    <xf numFmtId="2" fontId="28" fillId="1" borderId="5">
      <alignment vertical="top" wrapText="1"/>
    </xf>
    <xf numFmtId="0" fontId="29" fillId="0" borderId="0" applyNumberFormat="0" applyFill="0" applyBorder="0" applyAlignment="0" applyProtection="0"/>
    <xf numFmtId="0" fontId="30" fillId="16" borderId="0"/>
    <xf numFmtId="0" fontId="30" fillId="16" borderId="0">
      <alignment horizontal="centerContinuous" wrapText="1"/>
    </xf>
    <xf numFmtId="0" fontId="31" fillId="17" borderId="6" applyNumberFormat="0" applyAlignment="0" applyProtection="0"/>
    <xf numFmtId="0" fontId="32" fillId="0" borderId="7" applyNumberFormat="0" applyFill="0" applyAlignment="0" applyProtection="0"/>
    <xf numFmtId="43" fontId="22" fillId="0" borderId="0" applyFont="0" applyFill="0" applyBorder="0" applyAlignment="0" applyProtection="0"/>
    <xf numFmtId="0" fontId="26" fillId="18" borderId="8" applyNumberFormat="0" applyFont="0" applyAlignment="0" applyProtection="0"/>
    <xf numFmtId="44" fontId="22" fillId="0" borderId="0" applyFont="0" applyFill="0" applyBorder="0" applyAlignment="0" applyProtection="0"/>
    <xf numFmtId="166" fontId="33" fillId="0" borderId="0"/>
    <xf numFmtId="1" fontId="34" fillId="19" borderId="9">
      <alignment horizontal="right"/>
    </xf>
    <xf numFmtId="0" fontId="35" fillId="7" borderId="6" applyNumberFormat="0" applyAlignment="0" applyProtection="0"/>
    <xf numFmtId="0" fontId="23" fillId="0" borderId="0" applyFont="0" applyFill="0" applyBorder="0" applyAlignment="0" applyProtection="0"/>
    <xf numFmtId="0" fontId="23" fillId="0" borderId="0" applyNumberFormat="0" applyFill="0" applyBorder="0" applyProtection="0">
      <alignment wrapText="1"/>
    </xf>
    <xf numFmtId="0" fontId="23" fillId="0" borderId="0" applyNumberFormat="0" applyFill="0" applyBorder="0" applyProtection="0">
      <alignment horizontal="justify" vertical="top" wrapText="1"/>
    </xf>
    <xf numFmtId="0" fontId="36" fillId="3" borderId="0" applyNumberFormat="0" applyBorder="0" applyAlignment="0" applyProtection="0"/>
    <xf numFmtId="0" fontId="37" fillId="0" borderId="0"/>
    <xf numFmtId="0" fontId="38" fillId="0" borderId="0">
      <alignment horizontal="center"/>
    </xf>
    <xf numFmtId="0" fontId="39" fillId="20" borderId="0" applyNumberFormat="0" applyBorder="0" applyAlignment="0" applyProtection="0"/>
    <xf numFmtId="3" fontId="40" fillId="0" borderId="0">
      <alignment horizontal="right"/>
    </xf>
    <xf numFmtId="0" fontId="22" fillId="0" borderId="0"/>
    <xf numFmtId="0" fontId="22" fillId="0" borderId="0"/>
    <xf numFmtId="167" fontId="41" fillId="0" borderId="0">
      <alignment horizontal="center"/>
    </xf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2" fillId="4" borderId="0" applyNumberFormat="0" applyBorder="0" applyAlignment="0" applyProtection="0"/>
    <xf numFmtId="0" fontId="43" fillId="17" borderId="10" applyNumberFormat="0" applyAlignment="0" applyProtection="0"/>
    <xf numFmtId="0" fontId="44" fillId="21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21" borderId="0" applyNumberFormat="0" applyBorder="0" applyAlignment="0" applyProtection="0"/>
    <xf numFmtId="0" fontId="4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Protection="0">
      <alignment horizontal="center"/>
    </xf>
    <xf numFmtId="0" fontId="49" fillId="22" borderId="0" applyNumberFormat="0" applyBorder="0" applyAlignment="0" applyProtection="0"/>
    <xf numFmtId="0" fontId="23" fillId="0" borderId="0" applyNumberFormat="0" applyFont="0" applyFill="0" applyBorder="0" applyProtection="0">
      <alignment horizontal="right"/>
    </xf>
    <xf numFmtId="0" fontId="23" fillId="0" borderId="0" applyNumberFormat="0" applyFont="0" applyFill="0" applyBorder="0" applyProtection="0">
      <alignment horizontal="left"/>
    </xf>
    <xf numFmtId="0" fontId="4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23" borderId="0" applyNumberFormat="0" applyFont="0" applyBorder="0" applyAlignment="0" applyProtection="0"/>
    <xf numFmtId="168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3" applyNumberFormat="0" applyFon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5" fillId="0" borderId="0" applyNumberFormat="0" applyFill="0" applyBorder="0" applyAlignment="0" applyProtection="0"/>
    <xf numFmtId="4" fontId="34" fillId="0" borderId="0">
      <alignment horizontal="centerContinuous"/>
    </xf>
    <xf numFmtId="4" fontId="33" fillId="0" borderId="0">
      <alignment horizontal="centerContinuous"/>
    </xf>
    <xf numFmtId="4" fontId="56" fillId="0" borderId="0">
      <alignment horizontal="centerContinuous"/>
    </xf>
    <xf numFmtId="0" fontId="57" fillId="24" borderId="14" applyNumberFormat="0" applyAlignment="0" applyProtection="0"/>
    <xf numFmtId="0" fontId="58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62" fillId="25" borderId="0" applyNumberFormat="0" applyBorder="0" applyAlignment="0" applyProtection="0"/>
    <xf numFmtId="0" fontId="63" fillId="26" borderId="0" applyNumberFormat="0" applyBorder="0" applyAlignment="0" applyProtection="0"/>
    <xf numFmtId="0" fontId="64" fillId="27" borderId="0" applyNumberFormat="0" applyBorder="0" applyAlignment="0" applyProtection="0"/>
    <xf numFmtId="0" fontId="65" fillId="28" borderId="19" applyNumberFormat="0" applyAlignment="0" applyProtection="0"/>
    <xf numFmtId="0" fontId="66" fillId="29" borderId="20" applyNumberFormat="0" applyAlignment="0" applyProtection="0"/>
    <xf numFmtId="0" fontId="67" fillId="29" borderId="19" applyNumberFormat="0" applyAlignment="0" applyProtection="0"/>
    <xf numFmtId="0" fontId="68" fillId="0" borderId="21" applyNumberFormat="0" applyFill="0" applyAlignment="0" applyProtection="0"/>
    <xf numFmtId="0" fontId="69" fillId="30" borderId="22" applyNumberFormat="0" applyAlignment="0" applyProtection="0"/>
    <xf numFmtId="0" fontId="2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7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71" fillId="35" borderId="0" applyNumberFormat="0" applyBorder="0" applyAlignment="0" applyProtection="0"/>
    <xf numFmtId="0" fontId="7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71" fillId="39" borderId="0" applyNumberFormat="0" applyBorder="0" applyAlignment="0" applyProtection="0"/>
    <xf numFmtId="0" fontId="7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71" fillId="43" borderId="0" applyNumberFormat="0" applyBorder="0" applyAlignment="0" applyProtection="0"/>
    <xf numFmtId="0" fontId="7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71" fillId="55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31" borderId="23" applyNumberFormat="0" applyFont="0" applyAlignment="0" applyProtection="0"/>
    <xf numFmtId="0" fontId="23" fillId="0" borderId="0"/>
    <xf numFmtId="0" fontId="23" fillId="0" borderId="15" applyNumberFormat="0" applyFont="0" applyFill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72" fillId="0" borderId="0"/>
    <xf numFmtId="0" fontId="31" fillId="17" borderId="6" applyNumberFormat="0" applyAlignment="0" applyProtection="0"/>
    <xf numFmtId="43" fontId="20" fillId="0" borderId="0" applyFont="0" applyFill="0" applyBorder="0" applyAlignment="0" applyProtection="0"/>
    <xf numFmtId="0" fontId="26" fillId="18" borderId="8" applyNumberFormat="0" applyFont="0" applyAlignment="0" applyProtection="0"/>
    <xf numFmtId="44" fontId="20" fillId="0" borderId="0" applyFont="0" applyFill="0" applyBorder="0" applyAlignment="0" applyProtection="0"/>
    <xf numFmtId="1" fontId="34" fillId="19" borderId="9">
      <alignment horizontal="right"/>
    </xf>
    <xf numFmtId="0" fontId="35" fillId="7" borderId="6" applyNumberFormat="0" applyAlignment="0" applyProtection="0"/>
    <xf numFmtId="0" fontId="43" fillId="17" borderId="10" applyNumberFormat="0" applyAlignment="0" applyProtection="0"/>
    <xf numFmtId="9" fontId="19" fillId="0" borderId="0" applyFont="0" applyFill="0" applyBorder="0" applyAlignment="0" applyProtection="0"/>
    <xf numFmtId="0" fontId="23" fillId="0" borderId="0"/>
    <xf numFmtId="43" fontId="73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73" fillId="0" borderId="0"/>
    <xf numFmtId="0" fontId="23" fillId="0" borderId="0"/>
    <xf numFmtId="43" fontId="23" fillId="0" borderId="0" applyFont="0" applyFill="0" applyBorder="0" applyAlignment="0" applyProtection="0"/>
    <xf numFmtId="0" fontId="89" fillId="0" borderId="0"/>
    <xf numFmtId="0" fontId="23" fillId="0" borderId="0"/>
    <xf numFmtId="0" fontId="23" fillId="0" borderId="0"/>
    <xf numFmtId="0" fontId="89" fillId="0" borderId="0"/>
    <xf numFmtId="0" fontId="89" fillId="0" borderId="0"/>
    <xf numFmtId="0" fontId="89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73" fillId="0" borderId="0" applyFont="0" applyFill="0" applyBorder="0" applyAlignment="0" applyProtection="0"/>
    <xf numFmtId="0" fontId="13" fillId="0" borderId="0"/>
    <xf numFmtId="0" fontId="89" fillId="0" borderId="0"/>
    <xf numFmtId="0" fontId="12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7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91" fillId="0" borderId="0"/>
    <xf numFmtId="0" fontId="23" fillId="0" borderId="0"/>
    <xf numFmtId="0" fontId="23" fillId="0" borderId="0"/>
    <xf numFmtId="0" fontId="10" fillId="0" borderId="0"/>
    <xf numFmtId="0" fontId="73" fillId="0" borderId="0"/>
    <xf numFmtId="43" fontId="7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89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2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3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2" fillId="0" borderId="0"/>
  </cellStyleXfs>
  <cellXfs count="374">
    <xf numFmtId="0" fontId="0" fillId="0" borderId="0" xfId="0"/>
    <xf numFmtId="0" fontId="23" fillId="0" borderId="0" xfId="121"/>
    <xf numFmtId="14" fontId="23" fillId="0" borderId="0" xfId="121" applyNumberFormat="1" applyAlignment="1">
      <alignment horizontal="centerContinuous"/>
    </xf>
    <xf numFmtId="0" fontId="23" fillId="0" borderId="0" xfId="121" applyAlignment="1">
      <alignment horizontal="centerContinuous"/>
    </xf>
    <xf numFmtId="0" fontId="23" fillId="0" borderId="1" xfId="121" applyBorder="1" applyAlignment="1">
      <alignment horizontal="centerContinuous"/>
    </xf>
    <xf numFmtId="0" fontId="23" fillId="0" borderId="0" xfId="121" applyAlignment="1">
      <alignment horizontal="center"/>
    </xf>
    <xf numFmtId="168" fontId="23" fillId="0" borderId="0" xfId="121" quotePrefix="1" applyNumberFormat="1" applyAlignment="1">
      <alignment horizontal="center"/>
    </xf>
    <xf numFmtId="0" fontId="23" fillId="0" borderId="0" xfId="137"/>
    <xf numFmtId="0" fontId="23" fillId="0" borderId="0" xfId="137" applyAlignment="1">
      <alignment horizontal="center"/>
    </xf>
    <xf numFmtId="0" fontId="23" fillId="0" borderId="0" xfId="137" applyAlignment="1">
      <alignment horizontal="center" wrapText="1"/>
    </xf>
    <xf numFmtId="14" fontId="0" fillId="0" borderId="0" xfId="0" applyNumberFormat="1"/>
    <xf numFmtId="169" fontId="23" fillId="0" borderId="0" xfId="121" applyNumberFormat="1"/>
    <xf numFmtId="0" fontId="74" fillId="56" borderId="27" xfId="0" applyFont="1" applyFill="1" applyBorder="1"/>
    <xf numFmtId="0" fontId="74" fillId="56" borderId="28" xfId="0" applyFont="1" applyFill="1" applyBorder="1"/>
    <xf numFmtId="0" fontId="74" fillId="56" borderId="29" xfId="0" applyFont="1" applyFill="1" applyBorder="1"/>
    <xf numFmtId="0" fontId="74" fillId="56" borderId="30" xfId="0" applyFont="1" applyFill="1" applyBorder="1"/>
    <xf numFmtId="0" fontId="23" fillId="0" borderId="0" xfId="0" applyFont="1"/>
    <xf numFmtId="0" fontId="23" fillId="0" borderId="0" xfId="0" applyFont="1" applyAlignment="1">
      <alignment horizontal="center"/>
    </xf>
    <xf numFmtId="165" fontId="23" fillId="0" borderId="0" xfId="0" applyNumberFormat="1" applyFont="1"/>
    <xf numFmtId="4" fontId="23" fillId="0" borderId="0" xfId="0" applyNumberFormat="1" applyFont="1"/>
    <xf numFmtId="4" fontId="23" fillId="0" borderId="0" xfId="0" applyNumberFormat="1" applyFont="1" applyAlignment="1">
      <alignment horizontal="right"/>
    </xf>
    <xf numFmtId="0" fontId="23" fillId="57" borderId="4" xfId="0" applyFont="1" applyFill="1" applyBorder="1" applyAlignment="1">
      <alignment horizontal="center"/>
    </xf>
    <xf numFmtId="0" fontId="23" fillId="57" borderId="4" xfId="0" applyFont="1" applyFill="1" applyBorder="1" applyAlignment="1">
      <alignment horizontal="center" wrapText="1"/>
    </xf>
    <xf numFmtId="0" fontId="23" fillId="57" borderId="32" xfId="0" applyFont="1" applyFill="1" applyBorder="1" applyAlignment="1">
      <alignment horizontal="center" wrapText="1"/>
    </xf>
    <xf numFmtId="165" fontId="23" fillId="57" borderId="40" xfId="0" applyNumberFormat="1" applyFont="1" applyFill="1" applyBorder="1"/>
    <xf numFmtId="4" fontId="23" fillId="57" borderId="40" xfId="0" applyNumberFormat="1" applyFont="1" applyFill="1" applyBorder="1"/>
    <xf numFmtId="4" fontId="23" fillId="57" borderId="40" xfId="0" applyNumberFormat="1" applyFont="1" applyFill="1" applyBorder="1" applyAlignment="1">
      <alignment horizontal="right"/>
    </xf>
    <xf numFmtId="10" fontId="23" fillId="57" borderId="40" xfId="1" applyNumberFormat="1" applyFont="1" applyFill="1" applyBorder="1"/>
    <xf numFmtId="10" fontId="23" fillId="57" borderId="40" xfId="1" applyNumberFormat="1" applyFont="1" applyFill="1" applyBorder="1" applyAlignment="1">
      <alignment horizontal="right"/>
    </xf>
    <xf numFmtId="10" fontId="23" fillId="57" borderId="41" xfId="1" applyNumberFormat="1" applyFont="1" applyFill="1" applyBorder="1" applyAlignment="1">
      <alignment horizontal="right"/>
    </xf>
    <xf numFmtId="0" fontId="23" fillId="57" borderId="31" xfId="0" applyFont="1" applyFill="1" applyBorder="1"/>
    <xf numFmtId="0" fontId="23" fillId="57" borderId="33" xfId="0" applyFont="1" applyFill="1" applyBorder="1"/>
    <xf numFmtId="0" fontId="23" fillId="57" borderId="0" xfId="0" applyFont="1" applyFill="1"/>
    <xf numFmtId="0" fontId="23" fillId="57" borderId="34" xfId="0" applyFont="1" applyFill="1" applyBorder="1"/>
    <xf numFmtId="0" fontId="23" fillId="57" borderId="35" xfId="0" applyFont="1" applyFill="1" applyBorder="1"/>
    <xf numFmtId="0" fontId="23" fillId="57" borderId="35" xfId="0" applyFont="1" applyFill="1" applyBorder="1" applyAlignment="1">
      <alignment horizontal="center"/>
    </xf>
    <xf numFmtId="165" fontId="23" fillId="57" borderId="35" xfId="0" applyNumberFormat="1" applyFont="1" applyFill="1" applyBorder="1"/>
    <xf numFmtId="4" fontId="23" fillId="57" borderId="35" xfId="0" applyNumberFormat="1" applyFont="1" applyFill="1" applyBorder="1"/>
    <xf numFmtId="4" fontId="23" fillId="57" borderId="35" xfId="0" applyNumberFormat="1" applyFont="1" applyFill="1" applyBorder="1" applyAlignment="1">
      <alignment horizontal="right"/>
    </xf>
    <xf numFmtId="10" fontId="23" fillId="57" borderId="35" xfId="1" applyNumberFormat="1" applyFont="1" applyFill="1" applyBorder="1"/>
    <xf numFmtId="10" fontId="23" fillId="57" borderId="35" xfId="1" applyNumberFormat="1" applyFont="1" applyFill="1" applyBorder="1" applyAlignment="1">
      <alignment horizontal="right"/>
    </xf>
    <xf numFmtId="10" fontId="23" fillId="57" borderId="36" xfId="1" applyNumberFormat="1" applyFont="1" applyFill="1" applyBorder="1" applyAlignment="1">
      <alignment horizontal="right"/>
    </xf>
    <xf numFmtId="0" fontId="23" fillId="57" borderId="37" xfId="0" applyFont="1" applyFill="1" applyBorder="1"/>
    <xf numFmtId="0" fontId="23" fillId="57" borderId="37" xfId="0" applyFont="1" applyFill="1" applyBorder="1" applyAlignment="1">
      <alignment horizontal="center"/>
    </xf>
    <xf numFmtId="165" fontId="23" fillId="57" borderId="37" xfId="0" applyNumberFormat="1" applyFont="1" applyFill="1" applyBorder="1"/>
    <xf numFmtId="4" fontId="23" fillId="57" borderId="37" xfId="0" applyNumberFormat="1" applyFont="1" applyFill="1" applyBorder="1"/>
    <xf numFmtId="4" fontId="23" fillId="57" borderId="37" xfId="0" applyNumberFormat="1" applyFont="1" applyFill="1" applyBorder="1" applyAlignment="1">
      <alignment horizontal="right"/>
    </xf>
    <xf numFmtId="0" fontId="23" fillId="57" borderId="40" xfId="0" applyFont="1" applyFill="1" applyBorder="1"/>
    <xf numFmtId="0" fontId="23" fillId="57" borderId="40" xfId="0" applyFont="1" applyFill="1" applyBorder="1" applyAlignment="1">
      <alignment horizontal="center"/>
    </xf>
    <xf numFmtId="10" fontId="23" fillId="0" borderId="0" xfId="1" applyNumberFormat="1" applyFont="1"/>
    <xf numFmtId="10" fontId="23" fillId="57" borderId="42" xfId="1" applyNumberFormat="1" applyFont="1" applyFill="1" applyBorder="1" applyAlignment="1">
      <alignment horizontal="right"/>
    </xf>
    <xf numFmtId="10" fontId="23" fillId="0" borderId="0" xfId="137" applyNumberFormat="1"/>
    <xf numFmtId="43" fontId="0" fillId="0" borderId="0" xfId="138" applyFont="1"/>
    <xf numFmtId="0" fontId="0" fillId="57" borderId="31" xfId="0" applyFill="1" applyBorder="1"/>
    <xf numFmtId="0" fontId="0" fillId="57" borderId="33" xfId="0" applyFill="1" applyBorder="1"/>
    <xf numFmtId="0" fontId="0" fillId="57" borderId="0" xfId="0" applyFill="1"/>
    <xf numFmtId="0" fontId="0" fillId="57" borderId="34" xfId="0" applyFill="1" applyBorder="1"/>
    <xf numFmtId="0" fontId="0" fillId="57" borderId="35" xfId="0" applyFill="1" applyBorder="1"/>
    <xf numFmtId="0" fontId="0" fillId="57" borderId="35" xfId="0" applyFill="1" applyBorder="1" applyAlignment="1">
      <alignment horizontal="center"/>
    </xf>
    <xf numFmtId="165" fontId="0" fillId="57" borderId="35" xfId="0" applyNumberFormat="1" applyFill="1" applyBorder="1"/>
    <xf numFmtId="4" fontId="0" fillId="57" borderId="35" xfId="0" applyNumberFormat="1" applyFill="1" applyBorder="1"/>
    <xf numFmtId="4" fontId="0" fillId="57" borderId="35" xfId="0" applyNumberFormat="1" applyFill="1" applyBorder="1" applyAlignment="1">
      <alignment horizontal="right"/>
    </xf>
    <xf numFmtId="10" fontId="0" fillId="57" borderId="35" xfId="1" applyNumberFormat="1" applyFont="1" applyFill="1" applyBorder="1"/>
    <xf numFmtId="10" fontId="0" fillId="57" borderId="35" xfId="1" applyNumberFormat="1" applyFont="1" applyFill="1" applyBorder="1" applyAlignment="1">
      <alignment horizontal="right"/>
    </xf>
    <xf numFmtId="10" fontId="0" fillId="57" borderId="36" xfId="1" applyNumberFormat="1" applyFont="1" applyFill="1" applyBorder="1" applyAlignment="1">
      <alignment horizontal="right"/>
    </xf>
    <xf numFmtId="0" fontId="0" fillId="57" borderId="37" xfId="0" applyFill="1" applyBorder="1"/>
    <xf numFmtId="0" fontId="0" fillId="57" borderId="37" xfId="0" applyFill="1" applyBorder="1" applyAlignment="1">
      <alignment horizontal="center"/>
    </xf>
    <xf numFmtId="165" fontId="0" fillId="57" borderId="37" xfId="0" applyNumberFormat="1" applyFill="1" applyBorder="1"/>
    <xf numFmtId="4" fontId="0" fillId="57" borderId="37" xfId="0" applyNumberFormat="1" applyFill="1" applyBorder="1"/>
    <xf numFmtId="4" fontId="0" fillId="57" borderId="37" xfId="0" applyNumberFormat="1" applyFill="1" applyBorder="1" applyAlignment="1">
      <alignment horizontal="right"/>
    </xf>
    <xf numFmtId="0" fontId="0" fillId="57" borderId="38" xfId="0" applyFill="1" applyBorder="1"/>
    <xf numFmtId="0" fontId="0" fillId="57" borderId="38" xfId="0" applyFill="1" applyBorder="1" applyAlignment="1">
      <alignment horizontal="center"/>
    </xf>
    <xf numFmtId="165" fontId="0" fillId="57" borderId="38" xfId="0" applyNumberFormat="1" applyFill="1" applyBorder="1"/>
    <xf numFmtId="4" fontId="0" fillId="57" borderId="38" xfId="0" applyNumberFormat="1" applyFill="1" applyBorder="1"/>
    <xf numFmtId="4" fontId="0" fillId="57" borderId="38" xfId="0" applyNumberFormat="1" applyFill="1" applyBorder="1" applyAlignment="1">
      <alignment horizontal="right"/>
    </xf>
    <xf numFmtId="10" fontId="0" fillId="57" borderId="38" xfId="1" applyNumberFormat="1" applyFont="1" applyFill="1" applyBorder="1" applyAlignment="1">
      <alignment horizontal="right"/>
    </xf>
    <xf numFmtId="10" fontId="0" fillId="57" borderId="39" xfId="1" applyNumberFormat="1" applyFont="1" applyFill="1" applyBorder="1" applyAlignment="1">
      <alignment horizontal="right"/>
    </xf>
    <xf numFmtId="0" fontId="0" fillId="57" borderId="40" xfId="0" applyFill="1" applyBorder="1"/>
    <xf numFmtId="0" fontId="0" fillId="57" borderId="40" xfId="0" applyFill="1" applyBorder="1" applyAlignment="1">
      <alignment horizontal="center"/>
    </xf>
    <xf numFmtId="0" fontId="0" fillId="0" borderId="0" xfId="0" applyAlignment="1">
      <alignment wrapText="1"/>
    </xf>
    <xf numFmtId="0" fontId="76" fillId="0" borderId="0" xfId="0" applyFont="1"/>
    <xf numFmtId="0" fontId="77" fillId="0" borderId="0" xfId="0" applyFont="1"/>
    <xf numFmtId="14" fontId="77" fillId="0" borderId="0" xfId="0" applyNumberFormat="1" applyFont="1"/>
    <xf numFmtId="0" fontId="79" fillId="0" borderId="0" xfId="128" applyFont="1"/>
    <xf numFmtId="0" fontId="79" fillId="0" borderId="4" xfId="128" applyFont="1" applyBorder="1" applyAlignment="1">
      <alignment horizontal="center" wrapText="1"/>
    </xf>
    <xf numFmtId="170" fontId="79" fillId="0" borderId="4" xfId="128" applyNumberFormat="1" applyFont="1" applyBorder="1" applyAlignment="1">
      <alignment horizontal="center" wrapText="1"/>
    </xf>
    <xf numFmtId="10" fontId="79" fillId="0" borderId="4" xfId="128" applyNumberFormat="1" applyFont="1" applyBorder="1" applyAlignment="1">
      <alignment horizontal="center" wrapText="1"/>
    </xf>
    <xf numFmtId="171" fontId="79" fillId="0" borderId="4" xfId="128" applyNumberFormat="1" applyFont="1" applyBorder="1" applyAlignment="1">
      <alignment horizontal="center" wrapText="1"/>
    </xf>
    <xf numFmtId="0" fontId="80" fillId="0" borderId="0" xfId="128" applyFont="1"/>
    <xf numFmtId="0" fontId="80" fillId="0" borderId="0" xfId="128" applyFont="1" applyAlignment="1">
      <alignment horizontal="center"/>
    </xf>
    <xf numFmtId="170" fontId="79" fillId="0" borderId="0" xfId="128" applyNumberFormat="1" applyFont="1" applyAlignment="1">
      <alignment horizontal="center"/>
    </xf>
    <xf numFmtId="10" fontId="79" fillId="0" borderId="0" xfId="128" applyNumberFormat="1" applyFont="1" applyAlignment="1">
      <alignment horizontal="center"/>
    </xf>
    <xf numFmtId="171" fontId="79" fillId="0" borderId="43" xfId="128" applyNumberFormat="1" applyFont="1" applyBorder="1"/>
    <xf numFmtId="0" fontId="79" fillId="0" borderId="43" xfId="128" applyFont="1" applyBorder="1"/>
    <xf numFmtId="170" fontId="79" fillId="0" borderId="43" xfId="128" applyNumberFormat="1" applyFont="1" applyBorder="1" applyAlignment="1">
      <alignment horizontal="center"/>
    </xf>
    <xf numFmtId="10" fontId="79" fillId="0" borderId="43" xfId="128" applyNumberFormat="1" applyFont="1" applyBorder="1" applyAlignment="1">
      <alignment horizontal="center"/>
    </xf>
    <xf numFmtId="171" fontId="79" fillId="0" borderId="0" xfId="128" applyNumberFormat="1" applyFont="1"/>
    <xf numFmtId="10" fontId="79" fillId="0" borderId="1" xfId="128" applyNumberFormat="1" applyFont="1" applyBorder="1" applyAlignment="1">
      <alignment horizontal="center"/>
    </xf>
    <xf numFmtId="171" fontId="79" fillId="0" borderId="0" xfId="128" applyNumberFormat="1" applyFont="1" applyAlignment="1">
      <alignment horizontal="right"/>
    </xf>
    <xf numFmtId="10" fontId="79" fillId="0" borderId="0" xfId="128" applyNumberFormat="1" applyFont="1"/>
    <xf numFmtId="0" fontId="79" fillId="0" borderId="1" xfId="128" applyFont="1" applyBorder="1"/>
    <xf numFmtId="0" fontId="81" fillId="0" borderId="0" xfId="128" applyFont="1" applyAlignment="1">
      <alignment horizontal="centerContinuous"/>
    </xf>
    <xf numFmtId="0" fontId="81" fillId="0" borderId="0" xfId="128" applyFont="1"/>
    <xf numFmtId="0" fontId="79" fillId="0" borderId="0" xfId="128" applyFont="1" applyAlignment="1">
      <alignment horizontal="center"/>
    </xf>
    <xf numFmtId="171" fontId="81" fillId="0" borderId="0" xfId="128" applyNumberFormat="1" applyFont="1" applyAlignment="1">
      <alignment horizontal="right"/>
    </xf>
    <xf numFmtId="10" fontId="81" fillId="0" borderId="0" xfId="128" applyNumberFormat="1" applyFont="1"/>
    <xf numFmtId="0" fontId="78" fillId="0" borderId="0" xfId="128" applyFont="1" applyAlignment="1">
      <alignment horizontal="centerContinuous"/>
    </xf>
    <xf numFmtId="0" fontId="79" fillId="0" borderId="0" xfId="128" applyFont="1" applyAlignment="1">
      <alignment horizontal="centerContinuous"/>
    </xf>
    <xf numFmtId="0" fontId="80" fillId="0" borderId="0" xfId="128" applyFont="1" applyAlignment="1">
      <alignment horizontal="center" wrapText="1"/>
    </xf>
    <xf numFmtId="14" fontId="80" fillId="0" borderId="1" xfId="128" applyNumberFormat="1" applyFont="1" applyBorder="1" applyAlignment="1">
      <alignment horizontal="center" wrapText="1"/>
    </xf>
    <xf numFmtId="14" fontId="79" fillId="0" borderId="1" xfId="0" applyNumberFormat="1" applyFont="1" applyBorder="1" applyAlignment="1">
      <alignment horizontal="center"/>
    </xf>
    <xf numFmtId="7" fontId="80" fillId="0" borderId="0" xfId="128" applyNumberFormat="1" applyFont="1"/>
    <xf numFmtId="0" fontId="80" fillId="0" borderId="0" xfId="128" applyFont="1" applyAlignment="1">
      <alignment horizontal="centerContinuous"/>
    </xf>
    <xf numFmtId="10" fontId="79" fillId="0" borderId="0" xfId="1" applyNumberFormat="1" applyFont="1" applyFill="1" applyBorder="1" applyAlignment="1">
      <alignment horizontal="center"/>
    </xf>
    <xf numFmtId="170" fontId="79" fillId="0" borderId="0" xfId="128" applyNumberFormat="1" applyFont="1" applyAlignment="1">
      <alignment horizontal="left"/>
    </xf>
    <xf numFmtId="0" fontId="85" fillId="0" borderId="0" xfId="128" applyFont="1" applyAlignment="1">
      <alignment horizontal="centerContinuous"/>
    </xf>
    <xf numFmtId="0" fontId="85" fillId="0" borderId="0" xfId="128" applyFont="1"/>
    <xf numFmtId="0" fontId="86" fillId="0" borderId="0" xfId="128" applyFont="1"/>
    <xf numFmtId="0" fontId="80" fillId="0" borderId="43" xfId="128" applyFont="1" applyBorder="1" applyAlignment="1">
      <alignment horizontal="center"/>
    </xf>
    <xf numFmtId="0" fontId="79" fillId="0" borderId="0" xfId="144" applyFont="1"/>
    <xf numFmtId="0" fontId="79" fillId="0" borderId="4" xfId="144" applyFont="1" applyBorder="1" applyAlignment="1">
      <alignment horizontal="center" wrapText="1"/>
    </xf>
    <xf numFmtId="0" fontId="79" fillId="0" borderId="0" xfId="144" applyFont="1" applyAlignment="1">
      <alignment wrapText="1"/>
    </xf>
    <xf numFmtId="0" fontId="85" fillId="0" borderId="0" xfId="144" applyFont="1"/>
    <xf numFmtId="0" fontId="90" fillId="0" borderId="0" xfId="128" applyFont="1"/>
    <xf numFmtId="0" fontId="80" fillId="0" borderId="0" xfId="128" applyFont="1" applyAlignment="1">
      <alignment horizontal="left"/>
    </xf>
    <xf numFmtId="2" fontId="79" fillId="0" borderId="0" xfId="128" applyNumberFormat="1" applyFont="1" applyAlignment="1">
      <alignment horizontal="center"/>
    </xf>
    <xf numFmtId="10" fontId="80" fillId="0" borderId="0" xfId="1" applyNumberFormat="1" applyFont="1" applyFill="1" applyBorder="1" applyAlignment="1">
      <alignment horizontal="center"/>
    </xf>
    <xf numFmtId="0" fontId="79" fillId="0" borderId="25" xfId="128" applyFont="1" applyBorder="1" applyAlignment="1">
      <alignment horizontal="center"/>
    </xf>
    <xf numFmtId="2" fontId="79" fillId="0" borderId="25" xfId="128" applyNumberFormat="1" applyFont="1" applyBorder="1" applyAlignment="1">
      <alignment horizontal="center"/>
    </xf>
    <xf numFmtId="0" fontId="80" fillId="0" borderId="25" xfId="128" applyFont="1" applyBorder="1" applyAlignment="1">
      <alignment horizontal="center"/>
    </xf>
    <xf numFmtId="10" fontId="79" fillId="0" borderId="25" xfId="1" applyNumberFormat="1" applyFont="1" applyFill="1" applyBorder="1" applyAlignment="1">
      <alignment horizontal="center"/>
    </xf>
    <xf numFmtId="0" fontId="80" fillId="0" borderId="1" xfId="128" applyFont="1" applyBorder="1"/>
    <xf numFmtId="0" fontId="78" fillId="0" borderId="0" xfId="128" applyFont="1" applyAlignment="1">
      <alignment horizontal="left"/>
    </xf>
    <xf numFmtId="0" fontId="78" fillId="0" borderId="0" xfId="128" applyFont="1" applyAlignment="1">
      <alignment horizontal="left" vertical="top"/>
    </xf>
    <xf numFmtId="175" fontId="80" fillId="0" borderId="0" xfId="159" applyNumberFormat="1" applyFont="1" applyAlignment="1">
      <alignment horizontal="center"/>
    </xf>
    <xf numFmtId="9" fontId="80" fillId="0" borderId="0" xfId="160" applyFont="1" applyAlignment="1">
      <alignment horizontal="center"/>
    </xf>
    <xf numFmtId="175" fontId="80" fillId="0" borderId="0" xfId="159" applyNumberFormat="1" applyFont="1" applyFill="1" applyAlignment="1">
      <alignment horizontal="center"/>
    </xf>
    <xf numFmtId="175" fontId="80" fillId="0" borderId="0" xfId="159" applyNumberFormat="1" applyFont="1" applyAlignment="1">
      <alignment horizontal="right"/>
    </xf>
    <xf numFmtId="9" fontId="80" fillId="0" borderId="0" xfId="160" applyFont="1" applyFill="1" applyAlignment="1">
      <alignment horizontal="center"/>
    </xf>
    <xf numFmtId="9" fontId="84" fillId="0" borderId="0" xfId="160" applyFont="1" applyFill="1" applyAlignment="1">
      <alignment horizontal="center"/>
    </xf>
    <xf numFmtId="2" fontId="79" fillId="0" borderId="1" xfId="128" applyNumberFormat="1" applyFont="1" applyBorder="1" applyAlignment="1">
      <alignment horizontal="center"/>
    </xf>
    <xf numFmtId="10" fontId="80" fillId="0" borderId="1" xfId="1" applyNumberFormat="1" applyFont="1" applyFill="1" applyBorder="1" applyAlignment="1">
      <alignment horizontal="center"/>
    </xf>
    <xf numFmtId="10" fontId="80" fillId="0" borderId="0" xfId="160" applyNumberFormat="1" applyFont="1" applyFill="1" applyBorder="1" applyAlignment="1">
      <alignment horizontal="center"/>
    </xf>
    <xf numFmtId="2" fontId="80" fillId="0" borderId="0" xfId="128" applyNumberFormat="1" applyFont="1" applyAlignment="1">
      <alignment horizontal="center"/>
    </xf>
    <xf numFmtId="0" fontId="82" fillId="0" borderId="0" xfId="128" applyFont="1" applyAlignment="1">
      <alignment horizontal="center"/>
    </xf>
    <xf numFmtId="0" fontId="80" fillId="0" borderId="1" xfId="128" applyFont="1" applyBorder="1" applyAlignment="1">
      <alignment horizontal="center"/>
    </xf>
    <xf numFmtId="0" fontId="90" fillId="0" borderId="0" xfId="128" applyFont="1" applyAlignment="1">
      <alignment horizontal="center"/>
    </xf>
    <xf numFmtId="2" fontId="79" fillId="0" borderId="3" xfId="128" applyNumberFormat="1" applyFont="1" applyBorder="1" applyAlignment="1">
      <alignment horizontal="center"/>
    </xf>
    <xf numFmtId="0" fontId="80" fillId="0" borderId="3" xfId="128" applyFont="1" applyBorder="1" applyAlignment="1">
      <alignment horizontal="center"/>
    </xf>
    <xf numFmtId="0" fontId="79" fillId="0" borderId="3" xfId="128" applyFont="1" applyBorder="1" applyAlignment="1">
      <alignment horizontal="center"/>
    </xf>
    <xf numFmtId="10" fontId="79" fillId="0" borderId="0" xfId="128" quotePrefix="1" applyNumberFormat="1" applyFont="1" applyAlignment="1">
      <alignment horizontal="center"/>
    </xf>
    <xf numFmtId="0" fontId="82" fillId="0" borderId="0" xfId="128" applyFont="1"/>
    <xf numFmtId="0" fontId="83" fillId="0" borderId="4" xfId="144" applyFont="1" applyBorder="1"/>
    <xf numFmtId="0" fontId="79" fillId="0" borderId="4" xfId="144" applyFont="1" applyBorder="1" applyAlignment="1">
      <alignment horizontal="center"/>
    </xf>
    <xf numFmtId="0" fontId="80" fillId="0" borderId="25" xfId="128" applyFont="1" applyBorder="1"/>
    <xf numFmtId="0" fontId="80" fillId="0" borderId="3" xfId="128" applyFont="1" applyBorder="1"/>
    <xf numFmtId="10" fontId="80" fillId="0" borderId="3" xfId="128" applyNumberFormat="1" applyFont="1" applyBorder="1" applyAlignment="1">
      <alignment horizontal="center"/>
    </xf>
    <xf numFmtId="0" fontId="80" fillId="0" borderId="43" xfId="128" applyFont="1" applyBorder="1"/>
    <xf numFmtId="170" fontId="80" fillId="0" borderId="0" xfId="161" applyNumberFormat="1" applyFont="1" applyFill="1" applyBorder="1" applyAlignment="1">
      <alignment horizontal="center"/>
    </xf>
    <xf numFmtId="0" fontId="85" fillId="0" borderId="0" xfId="144" applyFont="1" applyAlignment="1">
      <alignment horizontal="centerContinuous"/>
    </xf>
    <xf numFmtId="0" fontId="79" fillId="0" borderId="0" xfId="144" applyFont="1" applyAlignment="1">
      <alignment horizontal="center"/>
    </xf>
    <xf numFmtId="0" fontId="79" fillId="0" borderId="4" xfId="144" applyFont="1" applyBorder="1"/>
    <xf numFmtId="0" fontId="82" fillId="0" borderId="0" xfId="144" applyFont="1"/>
    <xf numFmtId="10" fontId="82" fillId="0" borderId="0" xfId="144" applyNumberFormat="1" applyFont="1" applyAlignment="1">
      <alignment horizontal="center"/>
    </xf>
    <xf numFmtId="10" fontId="83" fillId="0" borderId="0" xfId="144" applyNumberFormat="1" applyFont="1" applyAlignment="1">
      <alignment horizontal="center"/>
    </xf>
    <xf numFmtId="14" fontId="79" fillId="0" borderId="0" xfId="137" applyNumberFormat="1" applyFont="1"/>
    <xf numFmtId="0" fontId="79" fillId="0" borderId="0" xfId="0" applyFont="1"/>
    <xf numFmtId="0" fontId="79" fillId="0" borderId="0" xfId="0" applyFont="1" applyAlignment="1">
      <alignment horizontal="center"/>
    </xf>
    <xf numFmtId="164" fontId="79" fillId="0" borderId="0" xfId="0" applyNumberFormat="1" applyFont="1" applyAlignment="1">
      <alignment horizontal="center"/>
    </xf>
    <xf numFmtId="37" fontId="79" fillId="0" borderId="0" xfId="144" applyNumberFormat="1" applyFont="1" applyAlignment="1">
      <alignment horizontal="center"/>
    </xf>
    <xf numFmtId="10" fontId="79" fillId="0" borderId="0" xfId="144" applyNumberFormat="1" applyFont="1" applyAlignment="1">
      <alignment horizontal="center"/>
    </xf>
    <xf numFmtId="174" fontId="79" fillId="0" borderId="0" xfId="144" applyNumberFormat="1" applyFont="1" applyAlignment="1">
      <alignment horizontal="center"/>
    </xf>
    <xf numFmtId="173" fontId="79" fillId="0" borderId="0" xfId="144" applyNumberFormat="1" applyFont="1" applyAlignment="1">
      <alignment horizontal="center"/>
    </xf>
    <xf numFmtId="172" fontId="79" fillId="0" borderId="0" xfId="144" applyNumberFormat="1" applyFont="1"/>
    <xf numFmtId="37" fontId="79" fillId="0" borderId="0" xfId="144" applyNumberFormat="1" applyFont="1"/>
    <xf numFmtId="0" fontId="83" fillId="0" borderId="0" xfId="144" applyFont="1"/>
    <xf numFmtId="10" fontId="83" fillId="0" borderId="0" xfId="144" applyNumberFormat="1" applyFont="1"/>
    <xf numFmtId="0" fontId="79" fillId="0" borderId="1" xfId="144" applyFont="1" applyBorder="1"/>
    <xf numFmtId="0" fontId="87" fillId="0" borderId="0" xfId="144" applyFont="1" applyAlignment="1">
      <alignment horizontal="centerContinuous"/>
    </xf>
    <xf numFmtId="2" fontId="79" fillId="0" borderId="0" xfId="0" applyNumberFormat="1" applyFont="1" applyAlignment="1">
      <alignment horizontal="center"/>
    </xf>
    <xf numFmtId="0" fontId="23" fillId="0" borderId="0" xfId="162" applyAlignment="1">
      <alignment horizontal="centerContinuous"/>
    </xf>
    <xf numFmtId="0" fontId="23" fillId="0" borderId="0" xfId="162"/>
    <xf numFmtId="0" fontId="23" fillId="0" borderId="0" xfId="162" applyAlignment="1">
      <alignment horizontal="center"/>
    </xf>
    <xf numFmtId="0" fontId="23" fillId="0" borderId="4" xfId="162" applyBorder="1"/>
    <xf numFmtId="0" fontId="23" fillId="0" borderId="4" xfId="162" applyBorder="1" applyAlignment="1">
      <alignment horizontal="center" wrapText="1"/>
    </xf>
    <xf numFmtId="0" fontId="23" fillId="0" borderId="0" xfId="162" quotePrefix="1" applyAlignment="1">
      <alignment horizontal="center"/>
    </xf>
    <xf numFmtId="10" fontId="23" fillId="0" borderId="0" xfId="163" applyNumberFormat="1" applyFont="1" applyAlignment="1">
      <alignment horizontal="center"/>
    </xf>
    <xf numFmtId="0" fontId="91" fillId="0" borderId="0" xfId="164"/>
    <xf numFmtId="0" fontId="23" fillId="0" borderId="0" xfId="165"/>
    <xf numFmtId="0" fontId="23" fillId="0" borderId="0" xfId="165" applyAlignment="1">
      <alignment horizontal="center"/>
    </xf>
    <xf numFmtId="0" fontId="23" fillId="0" borderId="26" xfId="162" applyBorder="1"/>
    <xf numFmtId="0" fontId="23" fillId="0" borderId="26" xfId="162" applyBorder="1" applyAlignment="1">
      <alignment horizontal="center"/>
    </xf>
    <xf numFmtId="0" fontId="23" fillId="0" borderId="1" xfId="162" applyBorder="1"/>
    <xf numFmtId="0" fontId="23" fillId="0" borderId="1" xfId="162" applyBorder="1" applyAlignment="1">
      <alignment horizontal="center"/>
    </xf>
    <xf numFmtId="0" fontId="23" fillId="0" borderId="25" xfId="162" applyBorder="1"/>
    <xf numFmtId="10" fontId="23" fillId="0" borderId="25" xfId="163" applyNumberFormat="1" applyFont="1" applyBorder="1" applyAlignment="1">
      <alignment horizontal="center"/>
    </xf>
    <xf numFmtId="0" fontId="23" fillId="0" borderId="1" xfId="166" applyBorder="1" applyAlignment="1">
      <alignment horizontal="left"/>
    </xf>
    <xf numFmtId="0" fontId="23" fillId="0" borderId="0" xfId="166" applyAlignment="1">
      <alignment horizontal="left"/>
    </xf>
    <xf numFmtId="0" fontId="23" fillId="0" borderId="0" xfId="162" applyAlignment="1">
      <alignment horizontal="left"/>
    </xf>
    <xf numFmtId="0" fontId="23" fillId="0" borderId="43" xfId="162" applyBorder="1" applyAlignment="1">
      <alignment horizontal="center"/>
    </xf>
    <xf numFmtId="10" fontId="89" fillId="0" borderId="43" xfId="162" applyNumberFormat="1" applyFont="1" applyBorder="1" applyAlignment="1">
      <alignment horizontal="center"/>
    </xf>
    <xf numFmtId="0" fontId="23" fillId="0" borderId="3" xfId="162" applyBorder="1" applyAlignment="1">
      <alignment horizontal="center"/>
    </xf>
    <xf numFmtId="10" fontId="89" fillId="0" borderId="3" xfId="162" applyNumberFormat="1" applyFont="1" applyBorder="1" applyAlignment="1">
      <alignment horizontal="center"/>
    </xf>
    <xf numFmtId="10" fontId="23" fillId="0" borderId="0" xfId="163" applyNumberFormat="1" applyFont="1" applyFill="1" applyBorder="1" applyAlignment="1">
      <alignment horizontal="center"/>
    </xf>
    <xf numFmtId="174" fontId="0" fillId="0" borderId="0" xfId="0" applyNumberFormat="1"/>
    <xf numFmtId="174" fontId="79" fillId="0" borderId="0" xfId="144" applyNumberFormat="1" applyFont="1"/>
    <xf numFmtId="10" fontId="23" fillId="0" borderId="0" xfId="1" applyNumberFormat="1"/>
    <xf numFmtId="0" fontId="78" fillId="0" borderId="0" xfId="128" applyFont="1" applyAlignment="1">
      <alignment horizontal="center"/>
    </xf>
    <xf numFmtId="170" fontId="79" fillId="0" borderId="1" xfId="128" applyNumberFormat="1" applyFont="1" applyBorder="1" applyAlignment="1">
      <alignment horizontal="center"/>
    </xf>
    <xf numFmtId="170" fontId="79" fillId="0" borderId="0" xfId="161" applyNumberFormat="1" applyFont="1" applyBorder="1" applyAlignment="1">
      <alignment horizontal="center"/>
    </xf>
    <xf numFmtId="10" fontId="80" fillId="0" borderId="0" xfId="128" applyNumberFormat="1" applyFont="1" applyAlignment="1">
      <alignment horizontal="center"/>
    </xf>
    <xf numFmtId="10" fontId="80" fillId="0" borderId="43" xfId="1" applyNumberFormat="1" applyFont="1" applyFill="1" applyBorder="1" applyAlignment="1">
      <alignment horizontal="center"/>
    </xf>
    <xf numFmtId="0" fontId="79" fillId="0" borderId="1" xfId="128" applyFont="1" applyBorder="1" applyAlignment="1">
      <alignment horizontal="center"/>
    </xf>
    <xf numFmtId="10" fontId="80" fillId="0" borderId="43" xfId="160" applyNumberFormat="1" applyFont="1" applyFill="1" applyBorder="1" applyAlignment="1">
      <alignment horizontal="center"/>
    </xf>
    <xf numFmtId="0" fontId="92" fillId="0" borderId="4" xfId="0" applyFont="1" applyBorder="1" applyAlignment="1">
      <alignment horizontal="centerContinuous"/>
    </xf>
    <xf numFmtId="0" fontId="0" fillId="0" borderId="3" xfId="0" applyBorder="1"/>
    <xf numFmtId="0" fontId="92" fillId="0" borderId="4" xfId="0" applyFont="1" applyBorder="1" applyAlignment="1">
      <alignment horizontal="center"/>
    </xf>
    <xf numFmtId="10" fontId="80" fillId="0" borderId="0" xfId="1" applyNumberFormat="1" applyFont="1" applyAlignment="1">
      <alignment horizontal="center"/>
    </xf>
    <xf numFmtId="174" fontId="79" fillId="0" borderId="0" xfId="0" applyNumberFormat="1" applyFont="1" applyAlignment="1">
      <alignment horizontal="center"/>
    </xf>
    <xf numFmtId="176" fontId="0" fillId="0" borderId="3" xfId="146" applyNumberFormat="1" applyFont="1" applyFill="1" applyBorder="1" applyAlignment="1"/>
    <xf numFmtId="0" fontId="79" fillId="0" borderId="0" xfId="128" applyFont="1" applyAlignment="1">
      <alignment horizontal="center" wrapText="1"/>
    </xf>
    <xf numFmtId="10" fontId="83" fillId="0" borderId="0" xfId="137" applyNumberFormat="1" applyFont="1" applyAlignment="1">
      <alignment horizontal="center"/>
    </xf>
    <xf numFmtId="0" fontId="79" fillId="0" borderId="0" xfId="128" applyFont="1" applyAlignment="1">
      <alignment horizontal="left" wrapText="1"/>
    </xf>
    <xf numFmtId="177" fontId="0" fillId="0" borderId="3" xfId="146" applyNumberFormat="1" applyFont="1" applyFill="1" applyBorder="1" applyAlignment="1"/>
    <xf numFmtId="10" fontId="79" fillId="0" borderId="0" xfId="1" applyNumberFormat="1" applyFont="1" applyAlignment="1">
      <alignment horizontal="center"/>
    </xf>
    <xf numFmtId="10" fontId="78" fillId="0" borderId="0" xfId="128" applyNumberFormat="1" applyFont="1" applyAlignment="1">
      <alignment horizontal="center"/>
    </xf>
    <xf numFmtId="10" fontId="80" fillId="0" borderId="0" xfId="128" applyNumberFormat="1" applyFont="1"/>
    <xf numFmtId="170" fontId="81" fillId="0" borderId="0" xfId="128" applyNumberFormat="1" applyFont="1"/>
    <xf numFmtId="43" fontId="81" fillId="0" borderId="0" xfId="138" applyFont="1" applyAlignment="1">
      <alignment horizontal="center"/>
    </xf>
    <xf numFmtId="43" fontId="81" fillId="0" borderId="0" xfId="128" applyNumberFormat="1" applyFont="1" applyAlignment="1">
      <alignment horizontal="center"/>
    </xf>
    <xf numFmtId="170" fontId="79" fillId="0" borderId="1" xfId="161" applyNumberFormat="1" applyFont="1" applyBorder="1" applyAlignment="1">
      <alignment horizontal="center"/>
    </xf>
    <xf numFmtId="170" fontId="79" fillId="0" borderId="0" xfId="161" applyNumberFormat="1" applyFont="1" applyAlignment="1">
      <alignment horizontal="center"/>
    </xf>
    <xf numFmtId="10" fontId="80" fillId="0" borderId="0" xfId="160" applyNumberFormat="1" applyFont="1" applyAlignment="1">
      <alignment horizontal="center"/>
    </xf>
    <xf numFmtId="170" fontId="80" fillId="0" borderId="0" xfId="128" applyNumberFormat="1" applyFont="1"/>
    <xf numFmtId="10" fontId="80" fillId="0" borderId="0" xfId="1" applyNumberFormat="1" applyFont="1" applyFill="1" applyAlignment="1">
      <alignment horizontal="center"/>
    </xf>
    <xf numFmtId="0" fontId="23" fillId="0" borderId="0" xfId="179"/>
    <xf numFmtId="176" fontId="81" fillId="0" borderId="0" xfId="138" applyNumberFormat="1" applyFont="1" applyAlignment="1">
      <alignment horizontal="center"/>
    </xf>
    <xf numFmtId="0" fontId="79" fillId="0" borderId="0" xfId="0" applyFont="1" applyAlignment="1">
      <alignment wrapText="1"/>
    </xf>
    <xf numFmtId="0" fontId="79" fillId="0" borderId="0" xfId="0" applyFont="1" applyAlignment="1">
      <alignment horizontal="center" wrapText="1"/>
    </xf>
    <xf numFmtId="10" fontId="80" fillId="0" borderId="1" xfId="160" applyNumberFormat="1" applyFont="1" applyFill="1" applyBorder="1" applyAlignment="1">
      <alignment horizontal="center"/>
    </xf>
    <xf numFmtId="2" fontId="79" fillId="0" borderId="0" xfId="144" applyNumberFormat="1" applyFont="1" applyAlignment="1">
      <alignment horizontal="center" wrapText="1"/>
    </xf>
    <xf numFmtId="2" fontId="79" fillId="0" borderId="1" xfId="0" applyNumberFormat="1" applyFont="1" applyBorder="1" applyAlignment="1">
      <alignment horizontal="center"/>
    </xf>
    <xf numFmtId="2" fontId="79" fillId="0" borderId="1" xfId="144" applyNumberFormat="1" applyFont="1" applyBorder="1" applyAlignment="1">
      <alignment horizontal="center" wrapText="1"/>
    </xf>
    <xf numFmtId="0" fontId="80" fillId="0" borderId="0" xfId="128" applyFont="1" applyAlignment="1">
      <alignment horizontal="left" indent="2"/>
    </xf>
    <xf numFmtId="10" fontId="23" fillId="0" borderId="0" xfId="1" applyNumberFormat="1" applyFont="1" applyAlignment="1">
      <alignment horizontal="center"/>
    </xf>
    <xf numFmtId="0" fontId="79" fillId="0" borderId="0" xfId="128" applyFont="1" applyAlignment="1">
      <alignment horizontal="left"/>
    </xf>
    <xf numFmtId="43" fontId="81" fillId="0" borderId="0" xfId="138" applyFont="1" applyFill="1" applyAlignment="1">
      <alignment horizontal="center"/>
    </xf>
    <xf numFmtId="10" fontId="79" fillId="0" borderId="25" xfId="1" applyNumberFormat="1" applyFont="1" applyBorder="1" applyAlignment="1">
      <alignment horizontal="center"/>
    </xf>
    <xf numFmtId="10" fontId="79" fillId="0" borderId="0" xfId="1" applyNumberFormat="1" applyFont="1" applyBorder="1" applyAlignment="1">
      <alignment horizontal="center"/>
    </xf>
    <xf numFmtId="10" fontId="79" fillId="58" borderId="0" xfId="128" applyNumberFormat="1" applyFont="1" applyFill="1" applyAlignment="1">
      <alignment horizontal="center"/>
    </xf>
    <xf numFmtId="0" fontId="83" fillId="0" borderId="1" xfId="0" applyFont="1" applyBorder="1" applyAlignment="1">
      <alignment wrapText="1"/>
    </xf>
    <xf numFmtId="0" fontId="83" fillId="0" borderId="1" xfId="0" applyFont="1" applyBorder="1" applyAlignment="1">
      <alignment horizontal="center" wrapText="1"/>
    </xf>
    <xf numFmtId="9" fontId="79" fillId="0" borderId="0" xfId="1" applyFont="1" applyAlignment="1">
      <alignment horizontal="center"/>
    </xf>
    <xf numFmtId="9" fontId="79" fillId="0" borderId="0" xfId="1" applyFont="1" applyAlignment="1">
      <alignment horizontal="center" wrapText="1"/>
    </xf>
    <xf numFmtId="9" fontId="83" fillId="0" borderId="1" xfId="1" applyFont="1" applyBorder="1" applyAlignment="1">
      <alignment horizontal="center" wrapText="1"/>
    </xf>
    <xf numFmtId="0" fontId="79" fillId="0" borderId="3" xfId="0" applyFont="1" applyBorder="1"/>
    <xf numFmtId="0" fontId="79" fillId="0" borderId="3" xfId="0" applyFont="1" applyBorder="1" applyAlignment="1">
      <alignment horizontal="center"/>
    </xf>
    <xf numFmtId="9" fontId="79" fillId="0" borderId="3" xfId="1" applyFont="1" applyBorder="1" applyAlignment="1">
      <alignment horizontal="center"/>
    </xf>
    <xf numFmtId="0" fontId="79" fillId="0" borderId="3" xfId="128" applyFont="1" applyBorder="1"/>
    <xf numFmtId="9" fontId="79" fillId="0" borderId="0" xfId="1" applyFont="1" applyBorder="1" applyAlignment="1">
      <alignment horizontal="center"/>
    </xf>
    <xf numFmtId="0" fontId="79" fillId="59" borderId="0" xfId="0" applyFont="1" applyFill="1" applyAlignment="1">
      <alignment horizontal="center"/>
    </xf>
    <xf numFmtId="9" fontId="79" fillId="59" borderId="0" xfId="1" applyFont="1" applyFill="1" applyAlignment="1">
      <alignment horizontal="center"/>
    </xf>
    <xf numFmtId="9" fontId="79" fillId="0" borderId="0" xfId="1" applyFont="1" applyFill="1" applyAlignment="1">
      <alignment horizontal="center"/>
    </xf>
    <xf numFmtId="0" fontId="94" fillId="0" borderId="0" xfId="0" applyFont="1"/>
    <xf numFmtId="170" fontId="79" fillId="0" borderId="0" xfId="128" applyNumberFormat="1" applyFont="1" applyAlignment="1">
      <alignment horizontal="center" wrapText="1"/>
    </xf>
    <xf numFmtId="10" fontId="79" fillId="0" borderId="0" xfId="128" applyNumberFormat="1" applyFont="1" applyAlignment="1">
      <alignment horizontal="center" wrapText="1"/>
    </xf>
    <xf numFmtId="171" fontId="79" fillId="0" borderId="0" xfId="128" applyNumberFormat="1" applyFont="1" applyAlignment="1">
      <alignment horizontal="center" wrapText="1"/>
    </xf>
    <xf numFmtId="0" fontId="79" fillId="0" borderId="43" xfId="128" applyFont="1" applyBorder="1" applyAlignment="1">
      <alignment horizontal="center"/>
    </xf>
    <xf numFmtId="170" fontId="79" fillId="0" borderId="43" xfId="161" applyNumberFormat="1" applyFont="1" applyFill="1" applyBorder="1" applyAlignment="1">
      <alignment horizontal="center"/>
    </xf>
    <xf numFmtId="170" fontId="79" fillId="0" borderId="0" xfId="161" applyNumberFormat="1" applyFont="1" applyFill="1" applyBorder="1" applyAlignment="1">
      <alignment horizontal="center"/>
    </xf>
    <xf numFmtId="170" fontId="79" fillId="0" borderId="1" xfId="161" applyNumberFormat="1" applyFont="1" applyFill="1" applyBorder="1" applyAlignment="1">
      <alignment horizontal="center"/>
    </xf>
    <xf numFmtId="0" fontId="79" fillId="0" borderId="0" xfId="128" applyFont="1" applyAlignment="1">
      <alignment horizontal="left" indent="2"/>
    </xf>
    <xf numFmtId="171" fontId="79" fillId="0" borderId="43" xfId="128" applyNumberFormat="1" applyFont="1" applyBorder="1" applyAlignment="1">
      <alignment horizontal="center"/>
    </xf>
    <xf numFmtId="10" fontId="80" fillId="0" borderId="43" xfId="1" applyNumberFormat="1" applyFont="1" applyBorder="1" applyAlignment="1">
      <alignment horizontal="center"/>
    </xf>
    <xf numFmtId="10" fontId="80" fillId="0" borderId="0" xfId="1" applyNumberFormat="1" applyFont="1" applyBorder="1" applyAlignment="1">
      <alignment horizontal="center"/>
    </xf>
    <xf numFmtId="10" fontId="80" fillId="0" borderId="1" xfId="1" applyNumberFormat="1" applyFont="1" applyBorder="1" applyAlignment="1">
      <alignment horizontal="center"/>
    </xf>
    <xf numFmtId="170" fontId="79" fillId="0" borderId="0" xfId="144" applyNumberFormat="1" applyFont="1"/>
    <xf numFmtId="2" fontId="80" fillId="0" borderId="1" xfId="128" applyNumberFormat="1" applyFont="1" applyBorder="1" applyAlignment="1">
      <alignment horizontal="center"/>
    </xf>
    <xf numFmtId="0" fontId="95" fillId="0" borderId="0" xfId="183" applyFont="1"/>
    <xf numFmtId="0" fontId="3" fillId="0" borderId="0" xfId="183"/>
    <xf numFmtId="0" fontId="96" fillId="0" borderId="0" xfId="183" applyFont="1"/>
    <xf numFmtId="14" fontId="3" fillId="0" borderId="0" xfId="183" applyNumberFormat="1"/>
    <xf numFmtId="10" fontId="3" fillId="0" borderId="0" xfId="183" applyNumberFormat="1"/>
    <xf numFmtId="0" fontId="97" fillId="0" borderId="4" xfId="183" applyFont="1" applyBorder="1" applyAlignment="1">
      <alignment horizontal="centerContinuous"/>
    </xf>
    <xf numFmtId="0" fontId="3" fillId="0" borderId="3" xfId="183" applyBorder="1"/>
    <xf numFmtId="0" fontId="97" fillId="0" borderId="4" xfId="183" applyFont="1" applyBorder="1" applyAlignment="1">
      <alignment horizontal="center"/>
    </xf>
    <xf numFmtId="0" fontId="3" fillId="0" borderId="1" xfId="183" applyBorder="1"/>
    <xf numFmtId="14" fontId="3" fillId="0" borderId="1" xfId="183" applyNumberFormat="1" applyBorder="1"/>
    <xf numFmtId="10" fontId="3" fillId="0" borderId="1" xfId="183" applyNumberFormat="1" applyBorder="1"/>
    <xf numFmtId="0" fontId="25" fillId="0" borderId="0" xfId="183" applyFont="1"/>
    <xf numFmtId="178" fontId="25" fillId="0" borderId="0" xfId="183" applyNumberFormat="1" applyFont="1"/>
    <xf numFmtId="10" fontId="25" fillId="0" borderId="0" xfId="183" applyNumberFormat="1" applyFont="1"/>
    <xf numFmtId="14" fontId="80" fillId="0" borderId="0" xfId="128" applyNumberFormat="1" applyFont="1" applyAlignment="1">
      <alignment horizontal="center" wrapText="1"/>
    </xf>
    <xf numFmtId="14" fontId="79" fillId="0" borderId="0" xfId="0" applyNumberFormat="1" applyFont="1" applyAlignment="1">
      <alignment horizontal="center"/>
    </xf>
    <xf numFmtId="170" fontId="79" fillId="0" borderId="1" xfId="144" applyNumberFormat="1" applyFont="1" applyBorder="1"/>
    <xf numFmtId="170" fontId="80" fillId="0" borderId="0" xfId="128" applyNumberFormat="1" applyFont="1" applyAlignment="1">
      <alignment horizontal="center"/>
    </xf>
    <xf numFmtId="0" fontId="81" fillId="0" borderId="0" xfId="128" applyFont="1" applyAlignment="1">
      <alignment horizontal="center"/>
    </xf>
    <xf numFmtId="170" fontId="79" fillId="0" borderId="0" xfId="144" applyNumberFormat="1" applyFont="1" applyAlignment="1">
      <alignment horizontal="center"/>
    </xf>
    <xf numFmtId="170" fontId="79" fillId="0" borderId="1" xfId="144" applyNumberFormat="1" applyFont="1" applyBorder="1" applyAlignment="1">
      <alignment horizontal="center"/>
    </xf>
    <xf numFmtId="10" fontId="80" fillId="0" borderId="1" xfId="128" applyNumberFormat="1" applyFont="1" applyBorder="1" applyAlignment="1">
      <alignment horizontal="center"/>
    </xf>
    <xf numFmtId="14" fontId="98" fillId="0" borderId="1" xfId="183" applyNumberFormat="1" applyFont="1" applyBorder="1"/>
    <xf numFmtId="10" fontId="98" fillId="0" borderId="0" xfId="184" applyNumberFormat="1" applyFont="1" applyFill="1" applyBorder="1" applyAlignment="1">
      <alignment horizontal="center"/>
    </xf>
    <xf numFmtId="10" fontId="99" fillId="0" borderId="0" xfId="184" applyNumberFormat="1" applyFont="1" applyFill="1" applyBorder="1" applyAlignment="1">
      <alignment horizontal="center"/>
    </xf>
    <xf numFmtId="10" fontId="25" fillId="0" borderId="0" xfId="184" applyNumberFormat="1" applyFont="1" applyFill="1" applyBorder="1" applyAlignment="1">
      <alignment horizontal="center"/>
    </xf>
    <xf numFmtId="10" fontId="98" fillId="0" borderId="1" xfId="184" applyNumberFormat="1" applyFont="1" applyFill="1" applyBorder="1" applyAlignment="1">
      <alignment horizontal="center"/>
    </xf>
    <xf numFmtId="10" fontId="99" fillId="0" borderId="1" xfId="184" applyNumberFormat="1" applyFont="1" applyFill="1" applyBorder="1" applyAlignment="1">
      <alignment horizontal="center"/>
    </xf>
    <xf numFmtId="10" fontId="25" fillId="0" borderId="1" xfId="184" applyNumberFormat="1" applyFont="1" applyFill="1" applyBorder="1" applyAlignment="1">
      <alignment horizontal="center"/>
    </xf>
    <xf numFmtId="0" fontId="3" fillId="0" borderId="25" xfId="183" applyBorder="1"/>
    <xf numFmtId="0" fontId="3" fillId="0" borderId="25" xfId="183" applyBorder="1" applyAlignment="1">
      <alignment horizontal="center"/>
    </xf>
    <xf numFmtId="10" fontId="3" fillId="0" borderId="25" xfId="183" applyNumberFormat="1" applyBorder="1" applyAlignment="1">
      <alignment horizontal="center"/>
    </xf>
    <xf numFmtId="10" fontId="84" fillId="0" borderId="0" xfId="128" applyNumberFormat="1" applyFont="1" applyAlignment="1">
      <alignment horizontal="center"/>
    </xf>
    <xf numFmtId="10" fontId="1" fillId="0" borderId="0" xfId="183" applyNumberFormat="1" applyFont="1"/>
    <xf numFmtId="0" fontId="1" fillId="0" borderId="0" xfId="183" applyFont="1"/>
    <xf numFmtId="0" fontId="1" fillId="0" borderId="1" xfId="183" applyFont="1" applyBorder="1"/>
    <xf numFmtId="0" fontId="1" fillId="0" borderId="3" xfId="183" applyFont="1" applyBorder="1" applyAlignment="1">
      <alignment horizontal="center"/>
    </xf>
    <xf numFmtId="0" fontId="1" fillId="0" borderId="25" xfId="183" applyFont="1" applyBorder="1"/>
    <xf numFmtId="0" fontId="25" fillId="0" borderId="1" xfId="183" applyFont="1" applyBorder="1" applyAlignment="1">
      <alignment wrapText="1"/>
    </xf>
    <xf numFmtId="0" fontId="3" fillId="0" borderId="0" xfId="183" applyAlignment="1">
      <alignment wrapText="1"/>
    </xf>
    <xf numFmtId="0" fontId="25" fillId="0" borderId="0" xfId="183" applyFont="1" applyAlignment="1">
      <alignment wrapText="1"/>
    </xf>
    <xf numFmtId="14" fontId="3" fillId="0" borderId="0" xfId="183" applyNumberFormat="1" applyAlignment="1">
      <alignment wrapText="1"/>
    </xf>
    <xf numFmtId="0" fontId="85" fillId="0" borderId="0" xfId="128" applyFont="1" applyAlignment="1">
      <alignment horizontal="center"/>
    </xf>
    <xf numFmtId="10" fontId="79" fillId="60" borderId="0" xfId="128" applyNumberFormat="1" applyFont="1" applyFill="1" applyAlignment="1">
      <alignment horizontal="center"/>
    </xf>
    <xf numFmtId="171" fontId="79" fillId="0" borderId="0" xfId="128" applyNumberFormat="1" applyFont="1" applyAlignment="1">
      <alignment horizontal="center"/>
    </xf>
    <xf numFmtId="0" fontId="80" fillId="60" borderId="0" xfId="128" applyFont="1" applyFill="1"/>
    <xf numFmtId="0" fontId="86" fillId="0" borderId="0" xfId="128" applyFont="1" applyAlignment="1">
      <alignment horizontal="center"/>
    </xf>
    <xf numFmtId="0" fontId="80" fillId="60" borderId="0" xfId="128" applyFont="1" applyFill="1" applyAlignment="1">
      <alignment horizontal="center"/>
    </xf>
    <xf numFmtId="10" fontId="80" fillId="60" borderId="0" xfId="1" applyNumberFormat="1" applyFont="1" applyFill="1" applyAlignment="1">
      <alignment horizontal="center"/>
    </xf>
    <xf numFmtId="10" fontId="80" fillId="60" borderId="0" xfId="128" applyNumberFormat="1" applyFont="1" applyFill="1" applyAlignment="1">
      <alignment horizontal="center"/>
    </xf>
    <xf numFmtId="171" fontId="79" fillId="60" borderId="0" xfId="128" applyNumberFormat="1" applyFont="1" applyFill="1"/>
    <xf numFmtId="10" fontId="84" fillId="60" borderId="0" xfId="128" applyNumberFormat="1" applyFont="1" applyFill="1" applyAlignment="1">
      <alignment horizontal="center"/>
    </xf>
    <xf numFmtId="0" fontId="80" fillId="60" borderId="1" xfId="128" applyFont="1" applyFill="1" applyBorder="1" applyAlignment="1">
      <alignment horizontal="center" wrapText="1"/>
    </xf>
    <xf numFmtId="0" fontId="79" fillId="60" borderId="0" xfId="0" applyFont="1" applyFill="1" applyAlignment="1">
      <alignment horizontal="center"/>
    </xf>
    <xf numFmtId="0" fontId="79" fillId="60" borderId="0" xfId="0" applyFont="1" applyFill="1" applyAlignment="1">
      <alignment horizontal="center" wrapText="1"/>
    </xf>
    <xf numFmtId="3" fontId="79" fillId="60" borderId="0" xfId="0" applyNumberFormat="1" applyFont="1" applyFill="1" applyAlignment="1">
      <alignment horizontal="center"/>
    </xf>
    <xf numFmtId="0" fontId="85" fillId="60" borderId="0" xfId="128" applyFont="1" applyFill="1"/>
    <xf numFmtId="0" fontId="79" fillId="60" borderId="0" xfId="128" applyFont="1" applyFill="1"/>
    <xf numFmtId="10" fontId="79" fillId="60" borderId="0" xfId="1" applyNumberFormat="1" applyFont="1" applyFill="1" applyAlignment="1">
      <alignment horizontal="center"/>
    </xf>
    <xf numFmtId="171" fontId="79" fillId="60" borderId="43" xfId="128" applyNumberFormat="1" applyFont="1" applyFill="1" applyBorder="1"/>
    <xf numFmtId="0" fontId="79" fillId="60" borderId="43" xfId="128" applyFont="1" applyFill="1" applyBorder="1" applyAlignment="1">
      <alignment horizontal="center"/>
    </xf>
    <xf numFmtId="170" fontId="79" fillId="60" borderId="43" xfId="128" applyNumberFormat="1" applyFont="1" applyFill="1" applyBorder="1" applyAlignment="1">
      <alignment horizontal="center"/>
    </xf>
    <xf numFmtId="10" fontId="79" fillId="60" borderId="43" xfId="128" applyNumberFormat="1" applyFont="1" applyFill="1" applyBorder="1" applyAlignment="1">
      <alignment horizontal="center"/>
    </xf>
    <xf numFmtId="0" fontId="79" fillId="60" borderId="0" xfId="128" applyFont="1" applyFill="1" applyAlignment="1">
      <alignment horizontal="center"/>
    </xf>
    <xf numFmtId="170" fontId="79" fillId="60" borderId="0" xfId="128" applyNumberFormat="1" applyFont="1" applyFill="1" applyAlignment="1">
      <alignment horizontal="center"/>
    </xf>
    <xf numFmtId="10" fontId="79" fillId="60" borderId="0" xfId="128" applyNumberFormat="1" applyFont="1" applyFill="1"/>
    <xf numFmtId="10" fontId="79" fillId="60" borderId="0" xfId="138" applyNumberFormat="1" applyFont="1" applyFill="1" applyAlignment="1">
      <alignment horizontal="center"/>
    </xf>
    <xf numFmtId="0" fontId="79" fillId="60" borderId="1" xfId="128" applyFont="1" applyFill="1" applyBorder="1" applyAlignment="1">
      <alignment horizontal="center" wrapText="1"/>
    </xf>
    <xf numFmtId="0" fontId="79" fillId="60" borderId="1" xfId="0" applyFont="1" applyFill="1" applyBorder="1" applyAlignment="1">
      <alignment horizontal="center" wrapText="1"/>
    </xf>
    <xf numFmtId="0" fontId="81" fillId="60" borderId="0" xfId="128" applyFont="1" applyFill="1" applyAlignment="1">
      <alignment horizontal="centerContinuous"/>
    </xf>
    <xf numFmtId="0" fontId="79" fillId="60" borderId="4" xfId="128" applyFont="1" applyFill="1" applyBorder="1" applyAlignment="1">
      <alignment horizontal="center" wrapText="1"/>
    </xf>
    <xf numFmtId="170" fontId="79" fillId="60" borderId="4" xfId="128" applyNumberFormat="1" applyFont="1" applyFill="1" applyBorder="1" applyAlignment="1">
      <alignment horizontal="center" wrapText="1"/>
    </xf>
    <xf numFmtId="10" fontId="79" fillId="60" borderId="4" xfId="128" applyNumberFormat="1" applyFont="1" applyFill="1" applyBorder="1" applyAlignment="1">
      <alignment horizontal="center" wrapText="1"/>
    </xf>
    <xf numFmtId="0" fontId="80" fillId="60" borderId="43" xfId="128" applyFont="1" applyFill="1" applyBorder="1"/>
    <xf numFmtId="10" fontId="79" fillId="60" borderId="0" xfId="1" applyNumberFormat="1" applyFont="1" applyFill="1" applyBorder="1" applyAlignment="1">
      <alignment horizontal="center"/>
    </xf>
    <xf numFmtId="171" fontId="79" fillId="60" borderId="43" xfId="128" applyNumberFormat="1" applyFont="1" applyFill="1" applyBorder="1" applyAlignment="1">
      <alignment horizontal="center"/>
    </xf>
    <xf numFmtId="171" fontId="79" fillId="60" borderId="0" xfId="128" applyNumberFormat="1" applyFont="1" applyFill="1" applyAlignment="1">
      <alignment horizontal="right"/>
    </xf>
    <xf numFmtId="0" fontId="94" fillId="0" borderId="0" xfId="128" applyFont="1"/>
    <xf numFmtId="0" fontId="94" fillId="0" borderId="0" xfId="128" applyFont="1" applyAlignment="1">
      <alignment horizontal="center"/>
    </xf>
    <xf numFmtId="165" fontId="23" fillId="57" borderId="15" xfId="0" applyNumberFormat="1" applyFont="1" applyFill="1" applyBorder="1"/>
    <xf numFmtId="10" fontId="23" fillId="57" borderId="15" xfId="1" applyNumberFormat="1" applyFont="1" applyFill="1" applyBorder="1"/>
    <xf numFmtId="10" fontId="23" fillId="57" borderId="15" xfId="1" applyNumberFormat="1" applyFont="1" applyFill="1" applyBorder="1" applyAlignment="1">
      <alignment horizontal="right"/>
    </xf>
    <xf numFmtId="0" fontId="75" fillId="0" borderId="0" xfId="0" applyFont="1" applyAlignment="1">
      <alignment horizontal="center"/>
    </xf>
    <xf numFmtId="0" fontId="78" fillId="0" borderId="0" xfId="128" applyFont="1" applyAlignment="1">
      <alignment horizontal="center"/>
    </xf>
    <xf numFmtId="0" fontId="83" fillId="0" borderId="3" xfId="0" applyFont="1" applyBorder="1" applyAlignment="1">
      <alignment horizontal="center"/>
    </xf>
    <xf numFmtId="0" fontId="78" fillId="0" borderId="0" xfId="128" applyFont="1" applyAlignment="1">
      <alignment horizontal="center" vertical="top"/>
    </xf>
    <xf numFmtId="170" fontId="79" fillId="0" borderId="26" xfId="128" applyNumberFormat="1" applyFont="1" applyBorder="1" applyAlignment="1">
      <alignment horizontal="center" wrapText="1"/>
    </xf>
    <xf numFmtId="170" fontId="79" fillId="0" borderId="1" xfId="128" applyNumberFormat="1" applyFont="1" applyBorder="1" applyAlignment="1">
      <alignment horizontal="center" wrapText="1"/>
    </xf>
    <xf numFmtId="0" fontId="79" fillId="0" borderId="26" xfId="128" applyFont="1" applyBorder="1" applyAlignment="1">
      <alignment horizontal="center" wrapText="1"/>
    </xf>
    <xf numFmtId="0" fontId="79" fillId="0" borderId="1" xfId="128" applyFont="1" applyBorder="1" applyAlignment="1">
      <alignment horizontal="center" wrapText="1"/>
    </xf>
    <xf numFmtId="0" fontId="79" fillId="0" borderId="0" xfId="128" applyFont="1" applyAlignment="1">
      <alignment horizontal="center" wrapText="1"/>
    </xf>
    <xf numFmtId="170" fontId="79" fillId="0" borderId="0" xfId="128" applyNumberFormat="1" applyFont="1" applyAlignment="1">
      <alignment horizontal="center" wrapText="1"/>
    </xf>
    <xf numFmtId="0" fontId="88" fillId="0" borderId="0" xfId="128" applyFont="1" applyAlignment="1">
      <alignment horizontal="center" vertical="top"/>
    </xf>
    <xf numFmtId="0" fontId="78" fillId="60" borderId="0" xfId="128" applyFont="1" applyFill="1" applyAlignment="1"/>
    <xf numFmtId="9" fontId="94" fillId="0" borderId="0" xfId="1" applyFont="1" applyAlignment="1">
      <alignment horizontal="left"/>
    </xf>
    <xf numFmtId="9" fontId="94" fillId="0" borderId="1" xfId="1" applyFont="1" applyBorder="1" applyAlignment="1">
      <alignment horizontal="center" wrapText="1"/>
    </xf>
  </cellXfs>
  <cellStyles count="192">
    <cellStyle name="# ###,0" xfId="3" xr:uid="{00000000-0005-0000-0000-000000000000}"/>
    <cellStyle name="20 % - Accent1" xfId="4" xr:uid="{00000000-0005-0000-0000-000001000000}"/>
    <cellStyle name="20 % - Accent2" xfId="5" xr:uid="{00000000-0005-0000-0000-000002000000}"/>
    <cellStyle name="20 % - Accent3" xfId="6" xr:uid="{00000000-0005-0000-0000-000003000000}"/>
    <cellStyle name="20 % - Accent4" xfId="7" xr:uid="{00000000-0005-0000-0000-000004000000}"/>
    <cellStyle name="20 % - Accent5" xfId="8" xr:uid="{00000000-0005-0000-0000-000005000000}"/>
    <cellStyle name="20 % - Accent6" xfId="9" xr:uid="{00000000-0005-0000-0000-000006000000}"/>
    <cellStyle name="20% - Accent1" xfId="95" builtinId="30" customBuiltin="1"/>
    <cellStyle name="20% - Accent2" xfId="99" builtinId="34" customBuiltin="1"/>
    <cellStyle name="20% - Accent3" xfId="103" builtinId="38" customBuiltin="1"/>
    <cellStyle name="20% - Accent4" xfId="107" builtinId="42" customBuiltin="1"/>
    <cellStyle name="20% - Accent5" xfId="111" builtinId="46" customBuiltin="1"/>
    <cellStyle name="20% - Accent6" xfId="115" builtinId="50" customBuiltin="1"/>
    <cellStyle name="40 % - Accent1" xfId="10" xr:uid="{00000000-0005-0000-0000-00000D000000}"/>
    <cellStyle name="40 % - Accent2" xfId="11" xr:uid="{00000000-0005-0000-0000-00000E000000}"/>
    <cellStyle name="40 % - Accent3" xfId="12" xr:uid="{00000000-0005-0000-0000-00000F000000}"/>
    <cellStyle name="40 % - Accent4" xfId="13" xr:uid="{00000000-0005-0000-0000-000010000000}"/>
    <cellStyle name="40 % - Accent5" xfId="14" xr:uid="{00000000-0005-0000-0000-000011000000}"/>
    <cellStyle name="40 % - Accent6" xfId="15" xr:uid="{00000000-0005-0000-0000-000012000000}"/>
    <cellStyle name="40% - Accent1" xfId="96" builtinId="31" customBuiltin="1"/>
    <cellStyle name="40% - Accent2" xfId="100" builtinId="35" customBuiltin="1"/>
    <cellStyle name="40% - Accent3" xfId="104" builtinId="39" customBuiltin="1"/>
    <cellStyle name="40% - Accent4" xfId="108" builtinId="43" customBuiltin="1"/>
    <cellStyle name="40% - Accent5" xfId="112" builtinId="47" customBuiltin="1"/>
    <cellStyle name="40% - Accent6" xfId="116" builtinId="51" customBuiltin="1"/>
    <cellStyle name="60 % - Accent1" xfId="16" xr:uid="{00000000-0005-0000-0000-000019000000}"/>
    <cellStyle name="60 % - Accent2" xfId="17" xr:uid="{00000000-0005-0000-0000-00001A000000}"/>
    <cellStyle name="60 % - Accent3" xfId="18" xr:uid="{00000000-0005-0000-0000-00001B000000}"/>
    <cellStyle name="60 % - Accent4" xfId="19" xr:uid="{00000000-0005-0000-0000-00001C000000}"/>
    <cellStyle name="60 % - Accent5" xfId="20" xr:uid="{00000000-0005-0000-0000-00001D000000}"/>
    <cellStyle name="60 % - Accent6" xfId="21" xr:uid="{00000000-0005-0000-0000-00001E000000}"/>
    <cellStyle name="60% - Accent1" xfId="97" builtinId="32" customBuiltin="1"/>
    <cellStyle name="60% - Accent2" xfId="101" builtinId="36" customBuiltin="1"/>
    <cellStyle name="60% - Accent3" xfId="105" builtinId="40" customBuiltin="1"/>
    <cellStyle name="60% - Accent4" xfId="109" builtinId="44" customBuiltin="1"/>
    <cellStyle name="60% - Accent5" xfId="113" builtinId="48" customBuiltin="1"/>
    <cellStyle name="60% - Accent6" xfId="117" builtinId="52" customBuiltin="1"/>
    <cellStyle name="A" xfId="22" xr:uid="{00000000-0005-0000-0000-000025000000}"/>
    <cellStyle name="A-" xfId="23" xr:uid="{00000000-0005-0000-0000-000026000000}"/>
    <cellStyle name="A+" xfId="24" xr:uid="{00000000-0005-0000-0000-000027000000}"/>
    <cellStyle name="Accent1" xfId="94" builtinId="29" customBuiltin="1"/>
    <cellStyle name="Accent2" xfId="98" builtinId="33" customBuiltin="1"/>
    <cellStyle name="Accent3" xfId="102" builtinId="37" customBuiltin="1"/>
    <cellStyle name="Accent4" xfId="106" builtinId="41" customBuiltin="1"/>
    <cellStyle name="Accent5" xfId="110" builtinId="45" customBuiltin="1"/>
    <cellStyle name="Accent6" xfId="114" builtinId="49" customBuiltin="1"/>
    <cellStyle name="Avertissement" xfId="25" xr:uid="{00000000-0005-0000-0000-00002E000000}"/>
    <cellStyle name="Bad" xfId="84" builtinId="27" customBuiltin="1"/>
    <cellStyle name="Blanc sur noir" xfId="26" xr:uid="{00000000-0005-0000-0000-000030000000}"/>
    <cellStyle name="Blanc/noir centré" xfId="27" xr:uid="{00000000-0005-0000-0000-000031000000}"/>
    <cellStyle name="Calcul" xfId="28" xr:uid="{00000000-0005-0000-0000-000032000000}"/>
    <cellStyle name="Calcul 2" xfId="129" xr:uid="{00000000-0005-0000-0000-000033000000}"/>
    <cellStyle name="Calculation" xfId="88" builtinId="22" customBuiltin="1"/>
    <cellStyle name="Cellule liée" xfId="29" xr:uid="{00000000-0005-0000-0000-000035000000}"/>
    <cellStyle name="Check Cell" xfId="90" builtinId="23" customBuiltin="1"/>
    <cellStyle name="Comma" xfId="138" builtinId="3"/>
    <cellStyle name="Comma 10" xfId="146" xr:uid="{1E2B5D41-8D96-4BD1-8F6C-3B9B736D39DC}"/>
    <cellStyle name="Comma 2" xfId="30" xr:uid="{00000000-0005-0000-0000-000038000000}"/>
    <cellStyle name="Comma 2 2" xfId="124" xr:uid="{00000000-0005-0000-0000-000039000000}"/>
    <cellStyle name="Comma 2 3" xfId="169" xr:uid="{B39147C7-ABFE-4DA4-A96E-78191C26E281}"/>
    <cellStyle name="Comma 3" xfId="130" xr:uid="{00000000-0005-0000-0000-00003A000000}"/>
    <cellStyle name="Comma 4" xfId="153" xr:uid="{5FCB307A-EE00-49A4-932A-7A200AA64750}"/>
    <cellStyle name="Comma 4 17 2" xfId="174" xr:uid="{4756C098-E551-464B-9F9F-69A839E0DBC0}"/>
    <cellStyle name="Comma 5" xfId="159" xr:uid="{41F8BFB5-82F9-4D0B-A392-5B87D50E85CE}"/>
    <cellStyle name="Comma 5 2" xfId="180" xr:uid="{466A05E6-2E7C-409F-A6B7-444348C63776}"/>
    <cellStyle name="Commentaire" xfId="31" xr:uid="{00000000-0005-0000-0000-00003B000000}"/>
    <cellStyle name="Commentaire 2" xfId="131" xr:uid="{00000000-0005-0000-0000-00003C000000}"/>
    <cellStyle name="Currency" xfId="161" builtinId="4"/>
    <cellStyle name="Currency 2" xfId="32" xr:uid="{00000000-0005-0000-0000-00003D000000}"/>
    <cellStyle name="Currency 2 2" xfId="125" xr:uid="{00000000-0005-0000-0000-00003E000000}"/>
    <cellStyle name="Currency 2 3" xfId="155" xr:uid="{9A2331A3-F9CE-42F4-ADDC-551FBAF3CD07}"/>
    <cellStyle name="Currency 3" xfId="132" xr:uid="{00000000-0005-0000-0000-00003F000000}"/>
    <cellStyle name="Éléments" xfId="33" xr:uid="{00000000-0005-0000-0000-000040000000}"/>
    <cellStyle name="En-Têtes" xfId="34" xr:uid="{00000000-0005-0000-0000-000041000000}"/>
    <cellStyle name="En-Têtes 2" xfId="133" xr:uid="{00000000-0005-0000-0000-000042000000}"/>
    <cellStyle name="Entrée" xfId="35" xr:uid="{00000000-0005-0000-0000-000043000000}"/>
    <cellStyle name="Entrée 2" xfId="134" xr:uid="{00000000-0005-0000-0000-000044000000}"/>
    <cellStyle name="Euro" xfId="36" xr:uid="{00000000-0005-0000-0000-000045000000}"/>
    <cellStyle name="Explanatory Text" xfId="92" builtinId="53" customBuiltin="1"/>
    <cellStyle name="Good" xfId="83" builtinId="26" customBuiltin="1"/>
    <cellStyle name="Heading 1" xfId="79" builtinId="16" customBuiltin="1"/>
    <cellStyle name="Heading 2" xfId="80" builtinId="17" customBuiltin="1"/>
    <cellStyle name="Heading 3" xfId="81" builtinId="18" customBuiltin="1"/>
    <cellStyle name="Heading 4" xfId="82" builtinId="19" customBuiltin="1"/>
    <cellStyle name="HeadlineStyle" xfId="37" xr:uid="{00000000-0005-0000-0000-00004C000000}"/>
    <cellStyle name="HeadlineStyleJustified" xfId="38" xr:uid="{00000000-0005-0000-0000-00004D000000}"/>
    <cellStyle name="Input" xfId="86" builtinId="20" customBuiltin="1"/>
    <cellStyle name="Insatisfaisant" xfId="39" xr:uid="{00000000-0005-0000-0000-00004F000000}"/>
    <cellStyle name="Linked Cell" xfId="89" builtinId="24" customBuiltin="1"/>
    <cellStyle name="Main Titles" xfId="40" xr:uid="{00000000-0005-0000-0000-000051000000}"/>
    <cellStyle name="Months" xfId="41" xr:uid="{00000000-0005-0000-0000-000052000000}"/>
    <cellStyle name="Neutral" xfId="85" builtinId="28" customBuiltin="1"/>
    <cellStyle name="Neutre" xfId="42" xr:uid="{00000000-0005-0000-0000-000054000000}"/>
    <cellStyle name="nombre" xfId="43" xr:uid="{00000000-0005-0000-0000-000055000000}"/>
    <cellStyle name="Normal" xfId="0" builtinId="0"/>
    <cellStyle name="Normal 10" xfId="142" xr:uid="{00000000-0005-0000-0000-000057000000}"/>
    <cellStyle name="Normal 10 10" xfId="147" xr:uid="{3419A00D-267F-49D1-A5E5-6A09A6722605}"/>
    <cellStyle name="Normal 10 10 3 2" xfId="157" xr:uid="{F53BE15B-7DEF-44B7-AF61-AE11E67E98E7}"/>
    <cellStyle name="Normal 10 10 6" xfId="185" xr:uid="{3E88074B-FDC8-4424-B904-7E90D8FA7040}"/>
    <cellStyle name="Normal 10 11" xfId="150" xr:uid="{9C558F0D-DD8E-4E1E-82B9-E8D6E60CAFF9}"/>
    <cellStyle name="Normal 10 21 3" xfId="165" xr:uid="{5BF6A27D-145E-40D2-8EF9-642C8E378FF1}"/>
    <cellStyle name="Normal 10 23 2" xfId="149" xr:uid="{605C139E-E564-4735-AA35-AE53F69E350A}"/>
    <cellStyle name="Normal 11" xfId="164" xr:uid="{F784C477-7A39-4D6B-973C-94958DEAAF1A}"/>
    <cellStyle name="Normal 11 2" xfId="179" xr:uid="{E43476D6-BF20-4918-899F-E42EF1E5F42F}"/>
    <cellStyle name="Normal 12" xfId="176" xr:uid="{0D439F74-C319-49F6-B0DE-13C7CC03E108}"/>
    <cellStyle name="Normal 12 10" xfId="152" xr:uid="{73FAC119-EB85-48EA-A947-EDFBB617A4E2}"/>
    <cellStyle name="Normal 12 50" xfId="172" xr:uid="{F1695C51-DE52-4E13-A22B-E1EC43DDCAB7}"/>
    <cellStyle name="Normal 13" xfId="183" xr:uid="{20A84369-406A-4639-BC94-38405CA3530B}"/>
    <cellStyle name="Normal 14" xfId="137" xr:uid="{00000000-0005-0000-0000-000058000000}"/>
    <cellStyle name="Normal 14 12 10 2 2 2" xfId="191" xr:uid="{8FADB82E-FB0A-452F-8641-AB1E4F3D3D7F}"/>
    <cellStyle name="Normal 15" xfId="186" xr:uid="{63510A1C-A281-4C9A-8296-6835AC240A36}"/>
    <cellStyle name="Normal 195 2" xfId="173" xr:uid="{32478687-8F23-4CDA-895A-0F2DC71D3AC6}"/>
    <cellStyle name="Normal 199 2" xfId="188" xr:uid="{F04BBEA2-8D9A-49C9-A782-1A47164C2CBC}"/>
    <cellStyle name="Normal 2" xfId="2" xr:uid="{00000000-0005-0000-0000-000059000000}"/>
    <cellStyle name="Normal 2 10 2" xfId="162" xr:uid="{E15B3FFD-158F-495F-BD5C-5A7B7DACF7AA}"/>
    <cellStyle name="Normal 2 142" xfId="151" xr:uid="{C47486B3-1951-467C-BEF3-A655ADE0E146}"/>
    <cellStyle name="Normal 2 2" xfId="121" xr:uid="{00000000-0005-0000-0000-00005A000000}"/>
    <cellStyle name="Normal 2 3" xfId="168" xr:uid="{9F068F63-61B6-409C-A8C6-AA40DDB91A41}"/>
    <cellStyle name="Normal 2 3 2" xfId="166" xr:uid="{85A5BE7D-26F1-4143-8320-343A21539542}"/>
    <cellStyle name="Normal 246" xfId="145" xr:uid="{1A2A4F83-6CFF-4505-A4FE-2D6807BE37AE}"/>
    <cellStyle name="Normal 246 2" xfId="182" xr:uid="{8EDF06F3-369D-4862-B6A8-0F46AA034504}"/>
    <cellStyle name="Normal 3" xfId="44" xr:uid="{00000000-0005-0000-0000-00005B000000}"/>
    <cellStyle name="Normal 3 2" xfId="126" xr:uid="{00000000-0005-0000-0000-00005C000000}"/>
    <cellStyle name="Normal 3 3" xfId="190" xr:uid="{3FA586AE-7ADD-4563-AE16-C89BF61B683D}"/>
    <cellStyle name="Normal 4" xfId="45" xr:uid="{00000000-0005-0000-0000-00005D000000}"/>
    <cellStyle name="Normal 4 2" xfId="123" xr:uid="{00000000-0005-0000-0000-00005E000000}"/>
    <cellStyle name="Normal 41" xfId="148" xr:uid="{DD11B37A-16E1-4C42-9E9A-21C4778A0265}"/>
    <cellStyle name="Normal 5" xfId="118" xr:uid="{00000000-0005-0000-0000-00005F000000}"/>
    <cellStyle name="Normal 5 2" xfId="139" xr:uid="{00000000-0005-0000-0000-000060000000}"/>
    <cellStyle name="Normal 5 2 2" xfId="141" xr:uid="{00000000-0005-0000-0000-000061000000}"/>
    <cellStyle name="Normal 5 3" xfId="187" xr:uid="{48F27675-11F0-43E5-B4DA-D256AFD1C848}"/>
    <cellStyle name="Normal 6" xfId="128" xr:uid="{00000000-0005-0000-0000-000062000000}"/>
    <cellStyle name="Normal 7" xfId="140" xr:uid="{00000000-0005-0000-0000-000063000000}"/>
    <cellStyle name="Normal 7 8" xfId="144" xr:uid="{00000000-0005-0000-0000-000064000000}"/>
    <cellStyle name="Normal 8" xfId="156" xr:uid="{5AB24B41-E97C-409D-89E6-FE1E7DC50FAB}"/>
    <cellStyle name="Normal 9" xfId="158" xr:uid="{72841DEA-922B-4525-8287-8967E05D475F}"/>
    <cellStyle name="Normal 9 2" xfId="167" xr:uid="{3EE59EC4-BCC7-4832-84FE-E75AE4928E51}"/>
    <cellStyle name="Normal 9 2 2" xfId="178" xr:uid="{751D6D11-A167-457C-9AE3-96408261198B}"/>
    <cellStyle name="Note 2" xfId="120" xr:uid="{00000000-0005-0000-0000-000065000000}"/>
    <cellStyle name="Numer W/Space" xfId="46" xr:uid="{00000000-0005-0000-0000-000066000000}"/>
    <cellStyle name="Output" xfId="87" builtinId="21" customBuiltin="1"/>
    <cellStyle name="Percent" xfId="1" builtinId="5"/>
    <cellStyle name="Percent 10" xfId="189" xr:uid="{B8C39EB9-4ED4-493A-A679-A097B5B22903}"/>
    <cellStyle name="Percent 2" xfId="47" xr:uid="{00000000-0005-0000-0000-000069000000}"/>
    <cellStyle name="Percent 2 16" xfId="163" xr:uid="{A5962B97-00E5-4347-8505-5FBBEA6AECB7}"/>
    <cellStyle name="Percent 2 2" xfId="127" xr:uid="{00000000-0005-0000-0000-00006A000000}"/>
    <cellStyle name="Percent 2 3" xfId="136" xr:uid="{00000000-0005-0000-0000-00006B000000}"/>
    <cellStyle name="Percent 2 4" xfId="170" xr:uid="{F6342B5D-78E8-4C0D-BB30-825306D70EA4}"/>
    <cellStyle name="Percent 3" xfId="48" xr:uid="{00000000-0005-0000-0000-00006C000000}"/>
    <cellStyle name="Percent 4" xfId="119" xr:uid="{00000000-0005-0000-0000-00006D000000}"/>
    <cellStyle name="Percent 5" xfId="154" xr:uid="{7B8760CA-127B-4B60-9952-2303C9B4A58A}"/>
    <cellStyle name="Percent 5 2" xfId="171" xr:uid="{0F410F87-FFC9-49BB-8775-9D5CE41A194D}"/>
    <cellStyle name="Percent 6" xfId="160" xr:uid="{C4D4E2B3-82F7-4A8D-8D63-57C9806A419A}"/>
    <cellStyle name="Percent 6 2" xfId="181" xr:uid="{A8074646-01DA-4FA8-A993-4D0B70E8FD6D}"/>
    <cellStyle name="Percent 6 4 2" xfId="175" xr:uid="{E169F6A8-91DB-420D-B797-2DF643C99106}"/>
    <cellStyle name="Percent 7" xfId="177" xr:uid="{4EB0859D-88F6-4C38-BF40-2E1BF2896BF2}"/>
    <cellStyle name="Percent 8" xfId="143" xr:uid="{00000000-0005-0000-0000-00006E000000}"/>
    <cellStyle name="Percent 9" xfId="184" xr:uid="{1E222B3C-C822-4603-8C76-250F2EF05E27}"/>
    <cellStyle name="Satisfaisant" xfId="49" xr:uid="{00000000-0005-0000-0000-00006F000000}"/>
    <cellStyle name="Sortie" xfId="50" xr:uid="{00000000-0005-0000-0000-000070000000}"/>
    <cellStyle name="Sortie 2" xfId="135" xr:uid="{00000000-0005-0000-0000-000071000000}"/>
    <cellStyle name="Style 21" xfId="51" xr:uid="{00000000-0005-0000-0000-000072000000}"/>
    <cellStyle name="Style 22" xfId="52" xr:uid="{00000000-0005-0000-0000-000073000000}"/>
    <cellStyle name="Style 23" xfId="53" xr:uid="{00000000-0005-0000-0000-000074000000}"/>
    <cellStyle name="Style 24" xfId="54" xr:uid="{00000000-0005-0000-0000-000075000000}"/>
    <cellStyle name="Style 25" xfId="55" xr:uid="{00000000-0005-0000-0000-000076000000}"/>
    <cellStyle name="Style 26" xfId="56" xr:uid="{00000000-0005-0000-0000-000077000000}"/>
    <cellStyle name="Style 27" xfId="57" xr:uid="{00000000-0005-0000-0000-000078000000}"/>
    <cellStyle name="Style 28" xfId="58" xr:uid="{00000000-0005-0000-0000-000079000000}"/>
    <cellStyle name="Style 29" xfId="59" xr:uid="{00000000-0005-0000-0000-00007A000000}"/>
    <cellStyle name="Style 30" xfId="60" xr:uid="{00000000-0005-0000-0000-00007B000000}"/>
    <cellStyle name="Style 31" xfId="61" xr:uid="{00000000-0005-0000-0000-00007C000000}"/>
    <cellStyle name="Style 32" xfId="62" xr:uid="{00000000-0005-0000-0000-00007D000000}"/>
    <cellStyle name="Style 33" xfId="63" xr:uid="{00000000-0005-0000-0000-00007E000000}"/>
    <cellStyle name="Style 34" xfId="64" xr:uid="{00000000-0005-0000-0000-00007F000000}"/>
    <cellStyle name="Style 35" xfId="65" xr:uid="{00000000-0005-0000-0000-000080000000}"/>
    <cellStyle name="Style 36" xfId="66" xr:uid="{00000000-0005-0000-0000-000081000000}"/>
    <cellStyle name="Style 39" xfId="67" xr:uid="{00000000-0005-0000-0000-000082000000}"/>
    <cellStyle name="Style 39 2" xfId="122" xr:uid="{00000000-0005-0000-0000-000083000000}"/>
    <cellStyle name="Texte explicatif" xfId="68" xr:uid="{00000000-0005-0000-0000-000084000000}"/>
    <cellStyle name="Title" xfId="78" builtinId="15" customBuiltin="1"/>
    <cellStyle name="Titre" xfId="69" xr:uid="{00000000-0005-0000-0000-000086000000}"/>
    <cellStyle name="Titre 1" xfId="70" xr:uid="{00000000-0005-0000-0000-000087000000}"/>
    <cellStyle name="Titre 2" xfId="71" xr:uid="{00000000-0005-0000-0000-000088000000}"/>
    <cellStyle name="Titre 3" xfId="72" xr:uid="{00000000-0005-0000-0000-000089000000}"/>
    <cellStyle name="Titre 4" xfId="73" xr:uid="{00000000-0005-0000-0000-00008A000000}"/>
    <cellStyle name="Titre1" xfId="74" xr:uid="{00000000-0005-0000-0000-00008B000000}"/>
    <cellStyle name="Titre2" xfId="75" xr:uid="{00000000-0005-0000-0000-00008C000000}"/>
    <cellStyle name="Titre3" xfId="76" xr:uid="{00000000-0005-0000-0000-00008D000000}"/>
    <cellStyle name="Total" xfId="93" builtinId="25" customBuiltin="1"/>
    <cellStyle name="Vérification" xfId="77" xr:uid="{00000000-0005-0000-0000-00008F000000}"/>
    <cellStyle name="Warning Text" xfId="91" builtinId="11" customBuiltin="1"/>
  </cellStyles>
  <dxfs count="0"/>
  <tableStyles count="1" defaultTableStyle="TableStyleMedium9" defaultPivotStyle="PivotStyleLight16">
    <tableStyle name="Invisible" pivot="0" table="0" count="0" xr9:uid="{B8CD4D06-81B4-4667-95B0-52552DA705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alcChain" Target="calcChain.xml"/><Relationship Id="rId37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5793693342609"/>
          <c:y val="6.2769226713879966E-2"/>
          <c:w val="0.85456430677341078"/>
          <c:h val="0.798382452484613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2.7701284048186887E-3"/>
                  <c:y val="-0.45905959462604184"/>
                </c:manualLayout>
              </c:layout>
              <c:numFmt formatCode="General" sourceLinked="0"/>
            </c:trendlineLbl>
          </c:trendline>
          <c:xVal>
            <c:numRef>
              <c:f>'CEA-8.1 US Risk Premium - Elec'!$D$6:$D$135</c:f>
              <c:numCache>
                <c:formatCode>0.00%</c:formatCode>
                <c:ptCount val="130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5.1142196969696976E-2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4.3368999999999998E-2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1.8880323076923073E-2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2.0693546875000003E-2</c:v>
                </c:pt>
                <c:pt idx="117">
                  <c:v>2.2536384615384621E-2</c:v>
                </c:pt>
                <c:pt idx="118">
                  <c:v>1.9311075757575756E-2</c:v>
                </c:pt>
                <c:pt idx="119">
                  <c:v>1.943701515151515E-2</c:v>
                </c:pt>
                <c:pt idx="120">
                  <c:v>2.2523281249999996E-2</c:v>
                </c:pt>
                <c:pt idx="121">
                  <c:v>3.0324123076923084E-2</c:v>
                </c:pt>
                <c:pt idx="122">
                  <c:v>3.2550939393939403E-2</c:v>
                </c:pt>
                <c:pt idx="123">
                  <c:v>3.8797984615384619E-2</c:v>
                </c:pt>
                <c:pt idx="124">
                  <c:v>3.7428369230769219E-2</c:v>
                </c:pt>
                <c:pt idx="125">
                  <c:v>3.8023369230769231E-2</c:v>
                </c:pt>
                <c:pt idx="126">
                  <c:v>4.2271369230769247E-2</c:v>
                </c:pt>
                <c:pt idx="127">
                  <c:v>4.5814830769230791E-2</c:v>
                </c:pt>
                <c:pt idx="128">
                  <c:v>4.3217861538461522E-2</c:v>
                </c:pt>
                <c:pt idx="129">
                  <c:v>4.6359863636363637E-2</c:v>
                </c:pt>
              </c:numCache>
            </c:numRef>
          </c:xVal>
          <c:yVal>
            <c:numRef>
              <c:f>'CEA-8.1 US Risk Premium - Elec'!$E$6:$E$135</c:f>
              <c:numCache>
                <c:formatCode>0.00%</c:formatCode>
                <c:ptCount val="130"/>
                <c:pt idx="0">
                  <c:v>4.5789375000000049E-2</c:v>
                </c:pt>
                <c:pt idx="1">
                  <c:v>3.9340625000000032E-2</c:v>
                </c:pt>
                <c:pt idx="2">
                  <c:v>4.5858038461538436E-2</c:v>
                </c:pt>
                <c:pt idx="3">
                  <c:v>4.6221969696969734E-2</c:v>
                </c:pt>
                <c:pt idx="4">
                  <c:v>4.7673174603174592E-2</c:v>
                </c:pt>
                <c:pt idx="5">
                  <c:v>4.7857880341880349E-2</c:v>
                </c:pt>
                <c:pt idx="6">
                  <c:v>4.8373939393939358E-2</c:v>
                </c:pt>
                <c:pt idx="7">
                  <c:v>4.9026666666666677E-2</c:v>
                </c:pt>
                <c:pt idx="8">
                  <c:v>4.4924843750000013E-2</c:v>
                </c:pt>
                <c:pt idx="9">
                  <c:v>3.7773692307692328E-2</c:v>
                </c:pt>
                <c:pt idx="10">
                  <c:v>5.1652272727272713E-2</c:v>
                </c:pt>
                <c:pt idx="11">
                  <c:v>3.2814871794871789E-2</c:v>
                </c:pt>
                <c:pt idx="12">
                  <c:v>4.3355269230769197E-2</c:v>
                </c:pt>
                <c:pt idx="13">
                  <c:v>4.3736653846153828E-2</c:v>
                </c:pt>
                <c:pt idx="14">
                  <c:v>4.6581384615384622E-2</c:v>
                </c:pt>
                <c:pt idx="15">
                  <c:v>5.3494703296703319E-2</c:v>
                </c:pt>
                <c:pt idx="16">
                  <c:v>5.1674307692307686E-2</c:v>
                </c:pt>
                <c:pt idx="17">
                  <c:v>4.5405658119658118E-2</c:v>
                </c:pt>
                <c:pt idx="18">
                  <c:v>3.7355303030303044E-2</c:v>
                </c:pt>
                <c:pt idx="19">
                  <c:v>4.9409999999999996E-2</c:v>
                </c:pt>
                <c:pt idx="20">
                  <c:v>4.2666718749999999E-2</c:v>
                </c:pt>
                <c:pt idx="21">
                  <c:v>4.6842512820512841E-2</c:v>
                </c:pt>
                <c:pt idx="22">
                  <c:v>5.4718333333333327E-2</c:v>
                </c:pt>
                <c:pt idx="23">
                  <c:v>4.9227727272727263E-2</c:v>
                </c:pt>
                <c:pt idx="24">
                  <c:v>5.430484374999997E-2</c:v>
                </c:pt>
                <c:pt idx="25">
                  <c:v>6.3537538461538451E-2</c:v>
                </c:pt>
                <c:pt idx="26">
                  <c:v>6.1768030303030318E-2</c:v>
                </c:pt>
                <c:pt idx="27">
                  <c:v>7.1952727272727252E-2</c:v>
                </c:pt>
                <c:pt idx="28">
                  <c:v>5.027031249999999E-2</c:v>
                </c:pt>
                <c:pt idx="29">
                  <c:v>5.1459692307692317E-2</c:v>
                </c:pt>
                <c:pt idx="30">
                  <c:v>4.7124393939393924E-2</c:v>
                </c:pt>
                <c:pt idx="31">
                  <c:v>4.847151515151514E-2</c:v>
                </c:pt>
                <c:pt idx="32">
                  <c:v>4.9212384615384616E-2</c:v>
                </c:pt>
                <c:pt idx="33">
                  <c:v>5.0276769230769236E-2</c:v>
                </c:pt>
                <c:pt idx="34">
                  <c:v>5.8928124999999984E-2</c:v>
                </c:pt>
                <c:pt idx="35">
                  <c:v>6.8138923076923097E-2</c:v>
                </c:pt>
                <c:pt idx="36">
                  <c:v>5.932406249999999E-2</c:v>
                </c:pt>
                <c:pt idx="37">
                  <c:v>5.1756615384615359E-2</c:v>
                </c:pt>
                <c:pt idx="38">
                  <c:v>5.2331517857142816E-2</c:v>
                </c:pt>
                <c:pt idx="39">
                  <c:v>6.2729090909090901E-2</c:v>
                </c:pt>
                <c:pt idx="40">
                  <c:v>4.5367812500000007E-2</c:v>
                </c:pt>
                <c:pt idx="41">
                  <c:v>5.7920846153846149E-2</c:v>
                </c:pt>
                <c:pt idx="42">
                  <c:v>6.1651409090909104E-2</c:v>
                </c:pt>
                <c:pt idx="43">
                  <c:v>6.6359348484848452E-2</c:v>
                </c:pt>
                <c:pt idx="44">
                  <c:v>6.5775713541666669E-2</c:v>
                </c:pt>
                <c:pt idx="45">
                  <c:v>6.5645953846153821E-2</c:v>
                </c:pt>
                <c:pt idx="46">
                  <c:v>4.7645136363636369E-2</c:v>
                </c:pt>
                <c:pt idx="47">
                  <c:v>5.9774469696969687E-2</c:v>
                </c:pt>
                <c:pt idx="48">
                  <c:v>6.1246861538461511E-2</c:v>
                </c:pt>
                <c:pt idx="49">
                  <c:v>5.3192852747252745E-2</c:v>
                </c:pt>
                <c:pt idx="50">
                  <c:v>5.6911984848484851E-2</c:v>
                </c:pt>
                <c:pt idx="51">
                  <c:v>6.0439045454545454E-2</c:v>
                </c:pt>
                <c:pt idx="52">
                  <c:v>5.8672687500000015E-2</c:v>
                </c:pt>
                <c:pt idx="53">
                  <c:v>5.6599061538461538E-2</c:v>
                </c:pt>
                <c:pt idx="54">
                  <c:v>6.406825757575757E-2</c:v>
                </c:pt>
                <c:pt idx="55">
                  <c:v>5.9104255208333338E-2</c:v>
                </c:pt>
                <c:pt idx="56">
                  <c:v>5.7468169230769243E-2</c:v>
                </c:pt>
                <c:pt idx="57">
                  <c:v>5.4893492307692304E-2</c:v>
                </c:pt>
                <c:pt idx="58">
                  <c:v>5.0702879120879125E-2</c:v>
                </c:pt>
                <c:pt idx="59">
                  <c:v>5.6454400000000016E-2</c:v>
                </c:pt>
                <c:pt idx="60">
                  <c:v>5.5924781196581182E-2</c:v>
                </c:pt>
                <c:pt idx="61">
                  <c:v>5.2763160839160841E-2</c:v>
                </c:pt>
                <c:pt idx="62">
                  <c:v>5.0704569230769193E-2</c:v>
                </c:pt>
                <c:pt idx="63">
                  <c:v>5.8120484848484866E-2</c:v>
                </c:pt>
                <c:pt idx="64">
                  <c:v>5.74545153846154E-2</c:v>
                </c:pt>
                <c:pt idx="65">
                  <c:v>5.9664638461538473E-2</c:v>
                </c:pt>
                <c:pt idx="66">
                  <c:v>5.9378696969696977E-2</c:v>
                </c:pt>
                <c:pt idx="67">
                  <c:v>6.7389545454545452E-2</c:v>
                </c:pt>
                <c:pt idx="68">
                  <c:v>7.0083727430555548E-2</c:v>
                </c:pt>
                <c:pt idx="69">
                  <c:v>6.4157994871794882E-2</c:v>
                </c:pt>
                <c:pt idx="70">
                  <c:v>6.0867075757575752E-2</c:v>
                </c:pt>
                <c:pt idx="71">
                  <c:v>6.2060411764705926E-2</c:v>
                </c:pt>
                <c:pt idx="72">
                  <c:v>5.8226718749999989E-2</c:v>
                </c:pt>
                <c:pt idx="73">
                  <c:v>5.7143017582417605E-2</c:v>
                </c:pt>
                <c:pt idx="74">
                  <c:v>6.4328696969696966E-2</c:v>
                </c:pt>
                <c:pt idx="75">
                  <c:v>6.1743094474153284E-2</c:v>
                </c:pt>
                <c:pt idx="76">
                  <c:v>5.4034384943181836E-2</c:v>
                </c:pt>
                <c:pt idx="77">
                  <c:v>5.782955384615384E-2</c:v>
                </c:pt>
                <c:pt idx="78">
                  <c:v>6.6671742424242425E-2</c:v>
                </c:pt>
                <c:pt idx="79">
                  <c:v>7.3052639160839178E-2</c:v>
                </c:pt>
                <c:pt idx="80">
                  <c:v>7.1677232967032975E-2</c:v>
                </c:pt>
                <c:pt idx="81">
                  <c:v>6.9813015384615387E-2</c:v>
                </c:pt>
                <c:pt idx="82">
                  <c:v>7.042456153846155E-2</c:v>
                </c:pt>
                <c:pt idx="83">
                  <c:v>7.2053485507246398E-2</c:v>
                </c:pt>
                <c:pt idx="84">
                  <c:v>6.6391890624999977E-2</c:v>
                </c:pt>
                <c:pt idx="85">
                  <c:v>6.70154857142857E-2</c:v>
                </c:pt>
                <c:pt idx="86">
                  <c:v>6.1203045454545461E-2</c:v>
                </c:pt>
                <c:pt idx="87">
                  <c:v>6.0369832535885154E-2</c:v>
                </c:pt>
                <c:pt idx="88">
                  <c:v>5.882709375000001E-2</c:v>
                </c:pt>
                <c:pt idx="89">
                  <c:v>6.3879830769230789E-2</c:v>
                </c:pt>
                <c:pt idx="90">
                  <c:v>6.5217904040404034E-2</c:v>
                </c:pt>
                <c:pt idx="91">
                  <c:v>6.8142483682983673E-2</c:v>
                </c:pt>
                <c:pt idx="92">
                  <c:v>7.1063812500000004E-2</c:v>
                </c:pt>
                <c:pt idx="93">
                  <c:v>6.6113076923076899E-2</c:v>
                </c:pt>
                <c:pt idx="94">
                  <c:v>6.4408772727272731E-2</c:v>
                </c:pt>
                <c:pt idx="95">
                  <c:v>6.6934681818181838E-2</c:v>
                </c:pt>
                <c:pt idx="96">
                  <c:v>6.9802799999999984E-2</c:v>
                </c:pt>
                <c:pt idx="97">
                  <c:v>6.8393953846153835E-2</c:v>
                </c:pt>
                <c:pt idx="98">
                  <c:v>7.4801666666666655E-2</c:v>
                </c:pt>
                <c:pt idx="99">
                  <c:v>6.7204742307692314E-2</c:v>
                </c:pt>
                <c:pt idx="100">
                  <c:v>6.5686729914529896E-2</c:v>
                </c:pt>
                <c:pt idx="101">
                  <c:v>6.7144646153846146E-2</c:v>
                </c:pt>
                <c:pt idx="102">
                  <c:v>6.9092523076923082E-2</c:v>
                </c:pt>
                <c:pt idx="103">
                  <c:v>6.9192527125506095E-2</c:v>
                </c:pt>
                <c:pt idx="104">
                  <c:v>6.5666030769230763E-2</c:v>
                </c:pt>
                <c:pt idx="105">
                  <c:v>6.4869702564102544E-2</c:v>
                </c:pt>
                <c:pt idx="106">
                  <c:v>6.601547692307691E-2</c:v>
                </c:pt>
                <c:pt idx="107">
                  <c:v>6.1708106060606054E-2</c:v>
                </c:pt>
                <c:pt idx="108">
                  <c:v>6.5563963541666659E-2</c:v>
                </c:pt>
                <c:pt idx="109">
                  <c:v>6.7938899999999997E-2</c:v>
                </c:pt>
                <c:pt idx="110">
                  <c:v>7.27946818181818E-2</c:v>
                </c:pt>
                <c:pt idx="111">
                  <c:v>7.4908272727272726E-2</c:v>
                </c:pt>
                <c:pt idx="112">
                  <c:v>7.560301025641028E-2</c:v>
                </c:pt>
                <c:pt idx="113">
                  <c:v>8.1409820512820502E-2</c:v>
                </c:pt>
                <c:pt idx="114">
                  <c:v>7.9777601731601727E-2</c:v>
                </c:pt>
                <c:pt idx="115">
                  <c:v>7.6985653297682699E-2</c:v>
                </c:pt>
                <c:pt idx="116">
                  <c:v>7.3806453125000004E-2</c:v>
                </c:pt>
                <c:pt idx="117">
                  <c:v>7.201361538461537E-2</c:v>
                </c:pt>
                <c:pt idx="118">
                  <c:v>7.4360352813852809E-2</c:v>
                </c:pt>
                <c:pt idx="119">
                  <c:v>7.4257429292929319E-2</c:v>
                </c:pt>
                <c:pt idx="120">
                  <c:v>7.0851718750000001E-2</c:v>
                </c:pt>
                <c:pt idx="121">
                  <c:v>6.3175876923076912E-2</c:v>
                </c:pt>
                <c:pt idx="122">
                  <c:v>5.8849060606060592E-2</c:v>
                </c:pt>
                <c:pt idx="123">
                  <c:v>5.8380276254180609E-2</c:v>
                </c:pt>
                <c:pt idx="124">
                  <c:v>5.9714487912087909E-2</c:v>
                </c:pt>
                <c:pt idx="125">
                  <c:v>5.7376630769230781E-2</c:v>
                </c:pt>
                <c:pt idx="126">
                  <c:v>5.4074085314685279E-2</c:v>
                </c:pt>
                <c:pt idx="127">
                  <c:v>5.0945169230769208E-2</c:v>
                </c:pt>
                <c:pt idx="128">
                  <c:v>5.3419638461538466E-2</c:v>
                </c:pt>
                <c:pt idx="129">
                  <c:v>5.1473469696969691E-2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BD-409C-B8F9-CF154E68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layout>
            <c:manualLayout>
              <c:xMode val="edge"/>
              <c:yMode val="edge"/>
              <c:x val="0.35961621104038383"/>
              <c:y val="0.9386326483940306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8.0000000000000043E-2"/>
          <c:min val="2.0000000000000011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3155831743174739E-2"/>
              <c:y val="0.37302874667613956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4466037489994"/>
          <c:y val="7.5240970213843891E-2"/>
          <c:w val="0.78253689659105219"/>
          <c:h val="0.762909904119128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1.1295992256287113E-2"/>
                  <c:y val="-0.49154011244572982"/>
                </c:manualLayout>
              </c:layout>
              <c:numFmt formatCode="General" sourceLinked="0"/>
            </c:trendlineLbl>
          </c:trendline>
          <c:xVal>
            <c:numRef>
              <c:f>'CEA-8.2 US Risk Premium - Gas'!$D$6:$D$131</c:f>
              <c:numCache>
                <c:formatCode>0.00%</c:formatCode>
                <c:ptCount val="12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6.9425846153846171E-2</c:v>
                </c:pt>
                <c:pt idx="13">
                  <c:v>6.7118615384615374E-2</c:v>
                </c:pt>
                <c:pt idx="14">
                  <c:v>6.2348153846153817E-2</c:v>
                </c:pt>
                <c:pt idx="15">
                  <c:v>6.2925692307692321E-2</c:v>
                </c:pt>
                <c:pt idx="16">
                  <c:v>6.9183230769230789E-2</c:v>
                </c:pt>
                <c:pt idx="17">
                  <c:v>6.9644696969696968E-2</c:v>
                </c:pt>
                <c:pt idx="18">
                  <c:v>6.6189999999999999E-2</c:v>
                </c:pt>
                <c:pt idx="19">
                  <c:v>6.8133281250000011E-2</c:v>
                </c:pt>
                <c:pt idx="20">
                  <c:v>6.9324153846153841E-2</c:v>
                </c:pt>
                <c:pt idx="21">
                  <c:v>6.5281666666666668E-2</c:v>
                </c:pt>
                <c:pt idx="22">
                  <c:v>6.1372272727272741E-2</c:v>
                </c:pt>
                <c:pt idx="23">
                  <c:v>5.8462461538461553E-2</c:v>
                </c:pt>
                <c:pt idx="24">
                  <c:v>5.4731969696969689E-2</c:v>
                </c:pt>
                <c:pt idx="25">
                  <c:v>5.1047272727272747E-2</c:v>
                </c:pt>
                <c:pt idx="26">
                  <c:v>5.3729687500000019E-2</c:v>
                </c:pt>
                <c:pt idx="27">
                  <c:v>5.794030769230768E-2</c:v>
                </c:pt>
                <c:pt idx="28">
                  <c:v>6.2528484848484861E-2</c:v>
                </c:pt>
                <c:pt idx="29">
                  <c:v>6.2912615384615386E-2</c:v>
                </c:pt>
                <c:pt idx="30">
                  <c:v>5.9723230769230765E-2</c:v>
                </c:pt>
                <c:pt idx="31">
                  <c:v>5.7871875000000017E-2</c:v>
                </c:pt>
                <c:pt idx="32">
                  <c:v>5.686107692307691E-2</c:v>
                </c:pt>
                <c:pt idx="33">
                  <c:v>5.4425937500000014E-2</c:v>
                </c:pt>
                <c:pt idx="34">
                  <c:v>5.699338461538464E-2</c:v>
                </c:pt>
                <c:pt idx="35">
                  <c:v>5.2970909090909089E-2</c:v>
                </c:pt>
                <c:pt idx="36">
                  <c:v>5.5132187499999999E-2</c:v>
                </c:pt>
                <c:pt idx="37">
                  <c:v>5.6129153846153849E-2</c:v>
                </c:pt>
                <c:pt idx="38">
                  <c:v>5.0848590909090899E-2</c:v>
                </c:pt>
                <c:pt idx="39">
                  <c:v>4.9307318181818195E-2</c:v>
                </c:pt>
                <c:pt idx="40">
                  <c:v>4.8490953125E-2</c:v>
                </c:pt>
                <c:pt idx="41">
                  <c:v>4.5979046153846168E-2</c:v>
                </c:pt>
                <c:pt idx="42">
                  <c:v>5.1104863636363636E-2</c:v>
                </c:pt>
                <c:pt idx="43">
                  <c:v>5.1142196969696976E-2</c:v>
                </c:pt>
                <c:pt idx="44">
                  <c:v>4.8753138461538476E-2</c:v>
                </c:pt>
                <c:pt idx="45">
                  <c:v>5.3192861538461533E-2</c:v>
                </c:pt>
                <c:pt idx="46">
                  <c:v>5.0588015151515148E-2</c:v>
                </c:pt>
                <c:pt idx="47">
                  <c:v>4.864845454545455E-2</c:v>
                </c:pt>
                <c:pt idx="48">
                  <c:v>4.6927312499999985E-2</c:v>
                </c:pt>
                <c:pt idx="49">
                  <c:v>4.4650938461538468E-2</c:v>
                </c:pt>
                <c:pt idx="50">
                  <c:v>4.4381742424242414E-2</c:v>
                </c:pt>
                <c:pt idx="51">
                  <c:v>4.6829078125E-2</c:v>
                </c:pt>
                <c:pt idx="52">
                  <c:v>4.633183076923076E-2</c:v>
                </c:pt>
                <c:pt idx="53">
                  <c:v>5.1406507692307687E-2</c:v>
                </c:pt>
                <c:pt idx="54">
                  <c:v>4.9925692307692303E-2</c:v>
                </c:pt>
                <c:pt idx="55">
                  <c:v>4.739560000000001E-2</c:v>
                </c:pt>
                <c:pt idx="56">
                  <c:v>4.7964107692307696E-2</c:v>
                </c:pt>
                <c:pt idx="57">
                  <c:v>4.9891384615384615E-2</c:v>
                </c:pt>
                <c:pt idx="58">
                  <c:v>4.9470430769230793E-2</c:v>
                </c:pt>
                <c:pt idx="59">
                  <c:v>4.6137848484848476E-2</c:v>
                </c:pt>
                <c:pt idx="60">
                  <c:v>4.4057984615384606E-2</c:v>
                </c:pt>
                <c:pt idx="61">
                  <c:v>4.5697861538461525E-2</c:v>
                </c:pt>
                <c:pt idx="62">
                  <c:v>4.4448575757575763E-2</c:v>
                </c:pt>
                <c:pt idx="63">
                  <c:v>3.648545454545455E-2</c:v>
                </c:pt>
                <c:pt idx="64">
                  <c:v>3.4371828125000004E-2</c:v>
                </c:pt>
                <c:pt idx="65">
                  <c:v>4.1675338461538453E-2</c:v>
                </c:pt>
                <c:pt idx="66">
                  <c:v>4.3207924242424235E-2</c:v>
                </c:pt>
                <c:pt idx="67">
                  <c:v>4.3368999999999998E-2</c:v>
                </c:pt>
                <c:pt idx="68">
                  <c:v>4.6233281250000008E-2</c:v>
                </c:pt>
                <c:pt idx="69">
                  <c:v>4.3635553846153849E-2</c:v>
                </c:pt>
                <c:pt idx="70">
                  <c:v>3.855463636363636E-2</c:v>
                </c:pt>
                <c:pt idx="71">
                  <c:v>4.1662787878787896E-2</c:v>
                </c:pt>
                <c:pt idx="72">
                  <c:v>4.5583796874999978E-2</c:v>
                </c:pt>
                <c:pt idx="73">
                  <c:v>4.3380446153846154E-2</c:v>
                </c:pt>
                <c:pt idx="74">
                  <c:v>3.692825757575758E-2</c:v>
                </c:pt>
                <c:pt idx="75">
                  <c:v>3.0392815384615392E-2</c:v>
                </c:pt>
                <c:pt idx="76">
                  <c:v>3.1351338461538467E-2</c:v>
                </c:pt>
                <c:pt idx="77">
                  <c:v>2.9340830769230764E-2</c:v>
                </c:pt>
                <c:pt idx="78">
                  <c:v>2.7412938461538462E-2</c:v>
                </c:pt>
                <c:pt idx="79">
                  <c:v>2.8642166666666666E-2</c:v>
                </c:pt>
                <c:pt idx="80">
                  <c:v>3.1295609374999998E-2</c:v>
                </c:pt>
                <c:pt idx="81">
                  <c:v>3.1398800000000004E-2</c:v>
                </c:pt>
                <c:pt idx="82">
                  <c:v>3.7113621212121202E-2</c:v>
                </c:pt>
                <c:pt idx="83">
                  <c:v>3.7872272727272713E-2</c:v>
                </c:pt>
                <c:pt idx="84">
                  <c:v>3.6892906249999989E-2</c:v>
                </c:pt>
                <c:pt idx="85">
                  <c:v>3.4420169230769224E-2</c:v>
                </c:pt>
                <c:pt idx="86">
                  <c:v>3.2637651515151515E-2</c:v>
                </c:pt>
                <c:pt idx="87">
                  <c:v>2.9634439393939404E-2</c:v>
                </c:pt>
                <c:pt idx="88">
                  <c:v>2.5536187500000005E-2</c:v>
                </c:pt>
                <c:pt idx="89">
                  <c:v>2.8846923076923076E-2</c:v>
                </c:pt>
                <c:pt idx="90">
                  <c:v>2.9591227272727273E-2</c:v>
                </c:pt>
                <c:pt idx="91">
                  <c:v>2.9592590909090898E-2</c:v>
                </c:pt>
                <c:pt idx="92">
                  <c:v>2.7197200000000001E-2</c:v>
                </c:pt>
                <c:pt idx="93">
                  <c:v>2.5666046153846152E-2</c:v>
                </c:pt>
                <c:pt idx="94">
                  <c:v>2.2773333333333333E-2</c:v>
                </c:pt>
                <c:pt idx="95">
                  <c:v>2.8326507692307684E-2</c:v>
                </c:pt>
                <c:pt idx="96">
                  <c:v>3.0435492307692304E-2</c:v>
                </c:pt>
                <c:pt idx="97">
                  <c:v>2.8955353846153841E-2</c:v>
                </c:pt>
                <c:pt idx="98">
                  <c:v>2.8157476923076918E-2</c:v>
                </c:pt>
                <c:pt idx="99">
                  <c:v>2.8170630769230768E-2</c:v>
                </c:pt>
                <c:pt idx="100">
                  <c:v>3.0233969230769233E-2</c:v>
                </c:pt>
                <c:pt idx="101">
                  <c:v>3.0863630769230772E-2</c:v>
                </c:pt>
                <c:pt idx="102">
                  <c:v>3.0584523076923074E-2</c:v>
                </c:pt>
                <c:pt idx="103">
                  <c:v>3.270189393939394E-2</c:v>
                </c:pt>
                <c:pt idx="104">
                  <c:v>3.0102703124999998E-2</c:v>
                </c:pt>
                <c:pt idx="105">
                  <c:v>2.7823599999999997E-2</c:v>
                </c:pt>
                <c:pt idx="106">
                  <c:v>2.2855318181818182E-2</c:v>
                </c:pt>
                <c:pt idx="107">
                  <c:v>2.2538393939393941E-2</c:v>
                </c:pt>
                <c:pt idx="108">
                  <c:v>1.8880323076923073E-2</c:v>
                </c:pt>
                <c:pt idx="109">
                  <c:v>1.3756846153846161E-2</c:v>
                </c:pt>
                <c:pt idx="110">
                  <c:v>1.3650969696969693E-2</c:v>
                </c:pt>
                <c:pt idx="111">
                  <c:v>1.6167287878787885E-2</c:v>
                </c:pt>
                <c:pt idx="112">
                  <c:v>2.0693546875000003E-2</c:v>
                </c:pt>
                <c:pt idx="113">
                  <c:v>2.2536384615384621E-2</c:v>
                </c:pt>
                <c:pt idx="114">
                  <c:v>1.9311075757575756E-2</c:v>
                </c:pt>
                <c:pt idx="115">
                  <c:v>1.943701515151515E-2</c:v>
                </c:pt>
                <c:pt idx="116">
                  <c:v>2.2523281249999996E-2</c:v>
                </c:pt>
                <c:pt idx="117">
                  <c:v>3.0324123076923084E-2</c:v>
                </c:pt>
                <c:pt idx="118">
                  <c:v>3.2550939393939403E-2</c:v>
                </c:pt>
                <c:pt idx="119">
                  <c:v>3.8797984615384619E-2</c:v>
                </c:pt>
                <c:pt idx="120">
                  <c:v>3.7428369230769219E-2</c:v>
                </c:pt>
                <c:pt idx="121">
                  <c:v>3.8023369230769231E-2</c:v>
                </c:pt>
                <c:pt idx="122">
                  <c:v>4.2271369230769247E-2</c:v>
                </c:pt>
                <c:pt idx="123">
                  <c:v>4.5814830769230791E-2</c:v>
                </c:pt>
                <c:pt idx="124">
                  <c:v>4.3217861538461522E-2</c:v>
                </c:pt>
                <c:pt idx="125">
                  <c:v>4.6359863636363637E-2</c:v>
                </c:pt>
              </c:numCache>
            </c:numRef>
          </c:xVal>
          <c:yVal>
            <c:numRef>
              <c:f>'CEA-8.2 US Risk Premium - Gas'!$E$6:$E$131</c:f>
              <c:numCache>
                <c:formatCode>0.00%</c:formatCode>
                <c:ptCount val="126"/>
                <c:pt idx="0">
                  <c:v>4.615937500000003E-2</c:v>
                </c:pt>
                <c:pt idx="1">
                  <c:v>4.0898958333333346E-2</c:v>
                </c:pt>
                <c:pt idx="2">
                  <c:v>4.4205538461538435E-2</c:v>
                </c:pt>
                <c:pt idx="3">
                  <c:v>4.4215303030303049E-2</c:v>
                </c:pt>
                <c:pt idx="4">
                  <c:v>4.681603174603173E-2</c:v>
                </c:pt>
                <c:pt idx="5">
                  <c:v>4.8530102564102576E-2</c:v>
                </c:pt>
                <c:pt idx="6">
                  <c:v>5.0732272727272709E-2</c:v>
                </c:pt>
                <c:pt idx="7">
                  <c:v>5.0165555555555588E-2</c:v>
                </c:pt>
                <c:pt idx="8">
                  <c:v>4.5454843750000001E-2</c:v>
                </c:pt>
                <c:pt idx="9">
                  <c:v>3.4823692307692319E-2</c:v>
                </c:pt>
                <c:pt idx="10">
                  <c:v>3.2818939393939386E-2</c:v>
                </c:pt>
                <c:pt idx="11">
                  <c:v>3.5689871794871805E-2</c:v>
                </c:pt>
                <c:pt idx="12">
                  <c:v>4.0574153846153829E-2</c:v>
                </c:pt>
                <c:pt idx="13">
                  <c:v>4.3548051282051303E-2</c:v>
                </c:pt>
                <c:pt idx="14">
                  <c:v>5.3718512820512848E-2</c:v>
                </c:pt>
                <c:pt idx="15">
                  <c:v>5.1574307692307669E-2</c:v>
                </c:pt>
                <c:pt idx="16">
                  <c:v>3.9566769230769211E-2</c:v>
                </c:pt>
                <c:pt idx="17">
                  <c:v>4.2855303030303035E-2</c:v>
                </c:pt>
                <c:pt idx="18">
                  <c:v>4.5752857142857151E-2</c:v>
                </c:pt>
                <c:pt idx="19">
                  <c:v>4.4938147321428576E-2</c:v>
                </c:pt>
                <c:pt idx="20">
                  <c:v>4.7675846153846152E-2</c:v>
                </c:pt>
                <c:pt idx="21">
                  <c:v>5.4718333333333327E-2</c:v>
                </c:pt>
                <c:pt idx="22">
                  <c:v>4.7794393939393935E-2</c:v>
                </c:pt>
                <c:pt idx="23">
                  <c:v>5.5204205128205099E-2</c:v>
                </c:pt>
                <c:pt idx="24">
                  <c:v>5.9368030303030304E-2</c:v>
                </c:pt>
                <c:pt idx="25">
                  <c:v>6.5852727272727257E-2</c:v>
                </c:pt>
                <c:pt idx="26">
                  <c:v>5.4436979166666656E-2</c:v>
                </c:pt>
                <c:pt idx="27">
                  <c:v>5.4559692307692323E-2</c:v>
                </c:pt>
                <c:pt idx="28">
                  <c:v>4.1221515151515134E-2</c:v>
                </c:pt>
                <c:pt idx="29">
                  <c:v>4.363738461538462E-2</c:v>
                </c:pt>
                <c:pt idx="30">
                  <c:v>5.0610102564102574E-2</c:v>
                </c:pt>
                <c:pt idx="31">
                  <c:v>5.5468124999999979E-2</c:v>
                </c:pt>
                <c:pt idx="32">
                  <c:v>6.4138923076923093E-2</c:v>
                </c:pt>
                <c:pt idx="33">
                  <c:v>5.932406249999999E-2</c:v>
                </c:pt>
                <c:pt idx="34">
                  <c:v>5.0506615384615358E-2</c:v>
                </c:pt>
                <c:pt idx="35">
                  <c:v>5.3529090909090922E-2</c:v>
                </c:pt>
                <c:pt idx="36">
                  <c:v>5.1534479166666675E-2</c:v>
                </c:pt>
                <c:pt idx="37">
                  <c:v>6.0295846153846151E-2</c:v>
                </c:pt>
                <c:pt idx="38">
                  <c:v>6.4151409090909092E-2</c:v>
                </c:pt>
                <c:pt idx="39">
                  <c:v>6.0803792929292909E-2</c:v>
                </c:pt>
                <c:pt idx="40">
                  <c:v>6.5329046874999991E-2</c:v>
                </c:pt>
                <c:pt idx="41">
                  <c:v>6.7645953846153822E-2</c:v>
                </c:pt>
                <c:pt idx="42">
                  <c:v>5.5015136363636384E-2</c:v>
                </c:pt>
                <c:pt idx="43">
                  <c:v>5.7275984848484854E-2</c:v>
                </c:pt>
                <c:pt idx="44">
                  <c:v>6.1846861538461514E-2</c:v>
                </c:pt>
                <c:pt idx="45">
                  <c:v>5.2540471794871799E-2</c:v>
                </c:pt>
                <c:pt idx="46">
                  <c:v>5.309948484848484E-2</c:v>
                </c:pt>
                <c:pt idx="47">
                  <c:v>5.7934878787878799E-2</c:v>
                </c:pt>
                <c:pt idx="48">
                  <c:v>5.9572687500000027E-2</c:v>
                </c:pt>
                <c:pt idx="49">
                  <c:v>6.0709061538461541E-2</c:v>
                </c:pt>
                <c:pt idx="50">
                  <c:v>6.033825757575758E-2</c:v>
                </c:pt>
                <c:pt idx="51">
                  <c:v>5.6335207589285737E-2</c:v>
                </c:pt>
                <c:pt idx="52">
                  <c:v>6.0468169230769218E-2</c:v>
                </c:pt>
                <c:pt idx="53">
                  <c:v>5.459349230769231E-2</c:v>
                </c:pt>
                <c:pt idx="54">
                  <c:v>5.3449307692307692E-2</c:v>
                </c:pt>
                <c:pt idx="55">
                  <c:v>5.4024399999999986E-2</c:v>
                </c:pt>
                <c:pt idx="56">
                  <c:v>5.7217710489510486E-2</c:v>
                </c:pt>
                <c:pt idx="57">
                  <c:v>5.1375282051282042E-2</c:v>
                </c:pt>
                <c:pt idx="58">
                  <c:v>5.0792069230769198E-2</c:v>
                </c:pt>
                <c:pt idx="59">
                  <c:v>5.5039074592074605E-2</c:v>
                </c:pt>
                <c:pt idx="60">
                  <c:v>5.9699158241758248E-2</c:v>
                </c:pt>
                <c:pt idx="61">
                  <c:v>5.5968805128205158E-2</c:v>
                </c:pt>
                <c:pt idx="62">
                  <c:v>6.1062535353535348E-2</c:v>
                </c:pt>
                <c:pt idx="63">
                  <c:v>6.6899160839160837E-2</c:v>
                </c:pt>
                <c:pt idx="64">
                  <c:v>6.8053171875000013E-2</c:v>
                </c:pt>
                <c:pt idx="65">
                  <c:v>5.9399661538461532E-2</c:v>
                </c:pt>
                <c:pt idx="66">
                  <c:v>5.5592075757575764E-2</c:v>
                </c:pt>
                <c:pt idx="67">
                  <c:v>5.9681000000000033E-2</c:v>
                </c:pt>
                <c:pt idx="68">
                  <c:v>5.6133385416666653E-2</c:v>
                </c:pt>
                <c:pt idx="69">
                  <c:v>5.6218991608391611E-2</c:v>
                </c:pt>
                <c:pt idx="70">
                  <c:v>6.5695363636363635E-2</c:v>
                </c:pt>
                <c:pt idx="71">
                  <c:v>5.9260289044289025E-2</c:v>
                </c:pt>
                <c:pt idx="72">
                  <c:v>5.5416203125000028E-2</c:v>
                </c:pt>
                <c:pt idx="73">
                  <c:v>5.5069553846153842E-2</c:v>
                </c:pt>
                <c:pt idx="74">
                  <c:v>5.9571742424242423E-2</c:v>
                </c:pt>
                <c:pt idx="75">
                  <c:v>6.835718461538462E-2</c:v>
                </c:pt>
                <c:pt idx="76">
                  <c:v>6.4968661538461522E-2</c:v>
                </c:pt>
                <c:pt idx="77">
                  <c:v>6.8971669230769223E-2</c:v>
                </c:pt>
                <c:pt idx="78">
                  <c:v>7.0087061538461545E-2</c:v>
                </c:pt>
                <c:pt idx="79">
                  <c:v>7.1907833333333337E-2</c:v>
                </c:pt>
                <c:pt idx="80">
                  <c:v>6.4371057291666672E-2</c:v>
                </c:pt>
                <c:pt idx="81">
                  <c:v>6.3284533333333323E-2</c:v>
                </c:pt>
                <c:pt idx="82">
                  <c:v>5.88863787878788E-2</c:v>
                </c:pt>
                <c:pt idx="83">
                  <c:v>6.0418636363636397E-2</c:v>
                </c:pt>
                <c:pt idx="84">
                  <c:v>5.8523760416666674E-2</c:v>
                </c:pt>
                <c:pt idx="85">
                  <c:v>6.3942330769230768E-2</c:v>
                </c:pt>
                <c:pt idx="86">
                  <c:v>6.1862348484848499E-2</c:v>
                </c:pt>
                <c:pt idx="87">
                  <c:v>7.3198893939393925E-2</c:v>
                </c:pt>
                <c:pt idx="88">
                  <c:v>6.9130479166666675E-2</c:v>
                </c:pt>
                <c:pt idx="89">
                  <c:v>6.5486410256410263E-2</c:v>
                </c:pt>
                <c:pt idx="90">
                  <c:v>6.7908772727272734E-2</c:v>
                </c:pt>
                <c:pt idx="91">
                  <c:v>6.7185186868686866E-2</c:v>
                </c:pt>
                <c:pt idx="92">
                  <c:v>6.763613333333332E-2</c:v>
                </c:pt>
                <c:pt idx="93">
                  <c:v>6.8483953846153842E-2</c:v>
                </c:pt>
                <c:pt idx="94">
                  <c:v>7.1876666666666672E-2</c:v>
                </c:pt>
                <c:pt idx="95">
                  <c:v>6.8395714529914525E-2</c:v>
                </c:pt>
                <c:pt idx="96">
                  <c:v>6.5564507692307705E-2</c:v>
                </c:pt>
                <c:pt idx="97">
                  <c:v>6.5758931868131865E-2</c:v>
                </c:pt>
                <c:pt idx="98">
                  <c:v>7.3225856410256404E-2</c:v>
                </c:pt>
                <c:pt idx="99">
                  <c:v>6.8829369230769225E-2</c:v>
                </c:pt>
                <c:pt idx="100">
                  <c:v>6.6582697435897426E-2</c:v>
                </c:pt>
                <c:pt idx="101">
                  <c:v>6.3422083516483513E-2</c:v>
                </c:pt>
                <c:pt idx="102">
                  <c:v>6.6523810256410271E-2</c:v>
                </c:pt>
                <c:pt idx="103">
                  <c:v>6.2605248917748907E-2</c:v>
                </c:pt>
                <c:pt idx="104">
                  <c:v>6.5397296875000011E-2</c:v>
                </c:pt>
                <c:pt idx="105">
                  <c:v>6.9443066666666664E-2</c:v>
                </c:pt>
                <c:pt idx="106">
                  <c:v>7.664468181818182E-2</c:v>
                </c:pt>
                <c:pt idx="107">
                  <c:v>7.4847969696969718E-2</c:v>
                </c:pt>
                <c:pt idx="108">
                  <c:v>7.4641899145299145E-2</c:v>
                </c:pt>
                <c:pt idx="109">
                  <c:v>8.1743153846153827E-2</c:v>
                </c:pt>
                <c:pt idx="110">
                  <c:v>8.1536530303030319E-2</c:v>
                </c:pt>
                <c:pt idx="111">
                  <c:v>7.8786045454545456E-2</c:v>
                </c:pt>
                <c:pt idx="112">
                  <c:v>7.6386453125000003E-2</c:v>
                </c:pt>
                <c:pt idx="113">
                  <c:v>7.2246948717948706E-2</c:v>
                </c:pt>
                <c:pt idx="114">
                  <c:v>7.5016196969696969E-2</c:v>
                </c:pt>
                <c:pt idx="115">
                  <c:v>7.6500484848484845E-2</c:v>
                </c:pt>
                <c:pt idx="116">
                  <c:v>7.1226718749999987E-2</c:v>
                </c:pt>
                <c:pt idx="117">
                  <c:v>6.194254358974359E-2</c:v>
                </c:pt>
                <c:pt idx="118">
                  <c:v>6.2624060606060572E-2</c:v>
                </c:pt>
                <c:pt idx="119">
                  <c:v>5.7658265384615402E-2</c:v>
                </c:pt>
                <c:pt idx="120">
                  <c:v>5.8938297435897437E-2</c:v>
                </c:pt>
                <c:pt idx="121">
                  <c:v>5.5976630769230769E-2</c:v>
                </c:pt>
                <c:pt idx="122">
                  <c:v>5.3045297435897414E-2</c:v>
                </c:pt>
                <c:pt idx="123">
                  <c:v>5.0385169230769231E-2</c:v>
                </c:pt>
                <c:pt idx="124">
                  <c:v>5.2948805128205143E-2</c:v>
                </c:pt>
                <c:pt idx="125">
                  <c:v>5.5215136363636362E-2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87-4C05-89FF-AAC60161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1.0000000000000002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layout>
            <c:manualLayout>
              <c:xMode val="edge"/>
              <c:yMode val="edge"/>
              <c:x val="0.35419817203700599"/>
              <c:y val="0.9105784833196118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9.0000000000000024E-2"/>
          <c:min val="2.0000000000000004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 Premium vs 30 Yr GOC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'CEA-9 Canadian Risk Premium'!$O$5</c:f>
              <c:strCache>
                <c:ptCount val="1"/>
                <c:pt idx="0">
                  <c:v>Risk Premium - 30 Yr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547244094488187E-2"/>
                  <c:y val="-0.314476523767862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'CEA-9 Canadian Risk Premium'!$N$6:$N$64</c:f>
              <c:numCache>
                <c:formatCode>0.00%</c:formatCode>
                <c:ptCount val="59"/>
                <c:pt idx="0">
                  <c:v>5.511130434782608E-2</c:v>
                </c:pt>
                <c:pt idx="1">
                  <c:v>4.9585714285714275E-2</c:v>
                </c:pt>
                <c:pt idx="2">
                  <c:v>4.1595238095238102E-2</c:v>
                </c:pt>
                <c:pt idx="3">
                  <c:v>4.0050000000000002E-2</c:v>
                </c:pt>
                <c:pt idx="4">
                  <c:v>2.3280476190476192E-2</c:v>
                </c:pt>
                <c:pt idx="5">
                  <c:v>2.3964090909090911E-2</c:v>
                </c:pt>
                <c:pt idx="6">
                  <c:v>1.8208636363636364E-2</c:v>
                </c:pt>
                <c:pt idx="7">
                  <c:v>2.1763913043478262E-2</c:v>
                </c:pt>
                <c:pt idx="8">
                  <c:v>2.1507499999999995E-2</c:v>
                </c:pt>
                <c:pt idx="9">
                  <c:v>9.1514545454545446E-2</c:v>
                </c:pt>
                <c:pt idx="10">
                  <c:v>9.1514545454545446E-2</c:v>
                </c:pt>
                <c:pt idx="11">
                  <c:v>5.8585000000000005E-2</c:v>
                </c:pt>
                <c:pt idx="12">
                  <c:v>4.2183913043478266E-2</c:v>
                </c:pt>
                <c:pt idx="13">
                  <c:v>4.2183913043478266E-2</c:v>
                </c:pt>
                <c:pt idx="14">
                  <c:v>4.0050000000000002E-2</c:v>
                </c:pt>
                <c:pt idx="15">
                  <c:v>4.0050000000000002E-2</c:v>
                </c:pt>
                <c:pt idx="16">
                  <c:v>4.0050000000000002E-2</c:v>
                </c:pt>
                <c:pt idx="17">
                  <c:v>2.5260434782608695E-2</c:v>
                </c:pt>
                <c:pt idx="18">
                  <c:v>2.9718095238095238E-2</c:v>
                </c:pt>
                <c:pt idx="19">
                  <c:v>2.9718095238095238E-2</c:v>
                </c:pt>
                <c:pt idx="20">
                  <c:v>2.9718095238095238E-2</c:v>
                </c:pt>
                <c:pt idx="21">
                  <c:v>2.9718095238095238E-2</c:v>
                </c:pt>
                <c:pt idx="22">
                  <c:v>2.9718095238095238E-2</c:v>
                </c:pt>
                <c:pt idx="23">
                  <c:v>2.9718095238095238E-2</c:v>
                </c:pt>
                <c:pt idx="24">
                  <c:v>1.6508695652173912E-2</c:v>
                </c:pt>
                <c:pt idx="25">
                  <c:v>3.6153333333333343E-2</c:v>
                </c:pt>
                <c:pt idx="26">
                  <c:v>3.6153333333333343E-2</c:v>
                </c:pt>
                <c:pt idx="27">
                  <c:v>5.5845454545454538E-2</c:v>
                </c:pt>
                <c:pt idx="28">
                  <c:v>3.5775909090909087E-2</c:v>
                </c:pt>
                <c:pt idx="29">
                  <c:v>3.217272727272727E-2</c:v>
                </c:pt>
                <c:pt idx="30">
                  <c:v>5.6063043478260847E-2</c:v>
                </c:pt>
                <c:pt idx="31">
                  <c:v>4.7837826086956525E-2</c:v>
                </c:pt>
                <c:pt idx="32">
                  <c:v>4.2183913043478266E-2</c:v>
                </c:pt>
                <c:pt idx="33">
                  <c:v>4.1314999999999998E-2</c:v>
                </c:pt>
                <c:pt idx="34">
                  <c:v>2.733863636363636E-2</c:v>
                </c:pt>
                <c:pt idx="35">
                  <c:v>2.3576666666666662E-2</c:v>
                </c:pt>
                <c:pt idx="36">
                  <c:v>3.1699499999999999E-2</c:v>
                </c:pt>
                <c:pt idx="37">
                  <c:v>2.733863636363636E-2</c:v>
                </c:pt>
                <c:pt idx="38">
                  <c:v>3.6153333333333343E-2</c:v>
                </c:pt>
                <c:pt idx="39">
                  <c:v>4.4935909090909082E-2</c:v>
                </c:pt>
                <c:pt idx="40">
                  <c:v>4.1057391304347816E-2</c:v>
                </c:pt>
                <c:pt idx="41">
                  <c:v>3.6261363636363633E-2</c:v>
                </c:pt>
                <c:pt idx="42">
                  <c:v>3.7335909090909086E-2</c:v>
                </c:pt>
                <c:pt idx="43">
                  <c:v>2.3576666666666662E-2</c:v>
                </c:pt>
                <c:pt idx="44">
                  <c:v>1.9313809523809521E-2</c:v>
                </c:pt>
                <c:pt idx="45">
                  <c:v>1.5532857142857143E-2</c:v>
                </c:pt>
                <c:pt idx="46">
                  <c:v>3.01815E-2</c:v>
                </c:pt>
                <c:pt idx="47">
                  <c:v>5.7863043478260885E-2</c:v>
                </c:pt>
                <c:pt idx="48">
                  <c:v>5.2848181818181815E-2</c:v>
                </c:pt>
                <c:pt idx="49">
                  <c:v>3.9435714285714289E-2</c:v>
                </c:pt>
                <c:pt idx="50">
                  <c:v>2.5574545454545454E-2</c:v>
                </c:pt>
                <c:pt idx="51">
                  <c:v>2.0494545454545449E-2</c:v>
                </c:pt>
                <c:pt idx="52">
                  <c:v>1.8185714285714288E-2</c:v>
                </c:pt>
                <c:pt idx="53">
                  <c:v>2.3130434782608695E-2</c:v>
                </c:pt>
                <c:pt idx="54">
                  <c:v>3.8200454545454544E-2</c:v>
                </c:pt>
                <c:pt idx="55">
                  <c:v>4.4345217391304342E-2</c:v>
                </c:pt>
                <c:pt idx="56">
                  <c:v>4.0050000000000002E-2</c:v>
                </c:pt>
                <c:pt idx="57">
                  <c:v>2.733863636363636E-2</c:v>
                </c:pt>
                <c:pt idx="58">
                  <c:v>3.3743333333333327E-2</c:v>
                </c:pt>
              </c:numCache>
            </c:numRef>
          </c:xVal>
          <c:yVal>
            <c:numRef>
              <c:f>'CEA-9 Canadian Risk Premium'!$O$6:$O$64</c:f>
              <c:numCache>
                <c:formatCode>0.00%</c:formatCode>
                <c:ptCount val="59"/>
                <c:pt idx="0">
                  <c:v>3.7388695652173919E-2</c:v>
                </c:pt>
                <c:pt idx="1">
                  <c:v>4.7914285714285729E-2</c:v>
                </c:pt>
                <c:pt idx="2">
                  <c:v>4.7904761904761894E-2</c:v>
                </c:pt>
                <c:pt idx="3">
                  <c:v>4.9949999999999994E-2</c:v>
                </c:pt>
                <c:pt idx="4">
                  <c:v>6.471952380952381E-2</c:v>
                </c:pt>
                <c:pt idx="5">
                  <c:v>6.4035909090909088E-2</c:v>
                </c:pt>
                <c:pt idx="6">
                  <c:v>6.6791363636363649E-2</c:v>
                </c:pt>
                <c:pt idx="7">
                  <c:v>6.3236086956521748E-2</c:v>
                </c:pt>
                <c:pt idx="8">
                  <c:v>6.3492500000000007E-2</c:v>
                </c:pt>
                <c:pt idx="9">
                  <c:v>1.5985454545454553E-2</c:v>
                </c:pt>
                <c:pt idx="10">
                  <c:v>2.3485454545454559E-2</c:v>
                </c:pt>
                <c:pt idx="11">
                  <c:v>3.1414999999999992E-2</c:v>
                </c:pt>
                <c:pt idx="12">
                  <c:v>4.5816086956521743E-2</c:v>
                </c:pt>
                <c:pt idx="13">
                  <c:v>5.2816086956521735E-2</c:v>
                </c:pt>
                <c:pt idx="14">
                  <c:v>5.4949999999999999E-2</c:v>
                </c:pt>
                <c:pt idx="15">
                  <c:v>5.9950000000000003E-2</c:v>
                </c:pt>
                <c:pt idx="16">
                  <c:v>5.9950000000000003E-2</c:v>
                </c:pt>
                <c:pt idx="17">
                  <c:v>6.2239565217391296E-2</c:v>
                </c:pt>
                <c:pt idx="18">
                  <c:v>6.2781904761904761E-2</c:v>
                </c:pt>
                <c:pt idx="19">
                  <c:v>6.5281904761904763E-2</c:v>
                </c:pt>
                <c:pt idx="20">
                  <c:v>6.178190476190476E-2</c:v>
                </c:pt>
                <c:pt idx="21">
                  <c:v>6.5281904761904763E-2</c:v>
                </c:pt>
                <c:pt idx="22">
                  <c:v>6.2781904761904761E-2</c:v>
                </c:pt>
                <c:pt idx="23">
                  <c:v>6.5281904761904763E-2</c:v>
                </c:pt>
                <c:pt idx="24">
                  <c:v>7.0991304347826079E-2</c:v>
                </c:pt>
                <c:pt idx="25">
                  <c:v>6.034666666666666E-2</c:v>
                </c:pt>
                <c:pt idx="26">
                  <c:v>6.034666666666666E-2</c:v>
                </c:pt>
                <c:pt idx="27">
                  <c:v>7.4154545454545473E-2</c:v>
                </c:pt>
                <c:pt idx="28">
                  <c:v>7.3224090909090905E-2</c:v>
                </c:pt>
                <c:pt idx="29">
                  <c:v>6.5827272727272734E-2</c:v>
                </c:pt>
                <c:pt idx="30">
                  <c:v>4.5436956521739159E-2</c:v>
                </c:pt>
                <c:pt idx="31">
                  <c:v>4.7662173913043476E-2</c:v>
                </c:pt>
                <c:pt idx="32">
                  <c:v>5.3316086956521735E-2</c:v>
                </c:pt>
                <c:pt idx="33">
                  <c:v>5.2185000000000002E-2</c:v>
                </c:pt>
                <c:pt idx="34">
                  <c:v>6.4661363636363642E-2</c:v>
                </c:pt>
                <c:pt idx="35">
                  <c:v>6.6423333333333334E-2</c:v>
                </c:pt>
                <c:pt idx="36">
                  <c:v>5.8300499999999998E-2</c:v>
                </c:pt>
                <c:pt idx="37">
                  <c:v>8.2661363636363644E-2</c:v>
                </c:pt>
                <c:pt idx="38">
                  <c:v>7.0346666666666655E-2</c:v>
                </c:pt>
                <c:pt idx="39">
                  <c:v>5.7564090909090912E-2</c:v>
                </c:pt>
                <c:pt idx="40">
                  <c:v>5.8942608695652189E-2</c:v>
                </c:pt>
                <c:pt idx="41">
                  <c:v>6.123863636363637E-2</c:v>
                </c:pt>
                <c:pt idx="42">
                  <c:v>6.0164090909090917E-2</c:v>
                </c:pt>
                <c:pt idx="43">
                  <c:v>7.3923333333333341E-2</c:v>
                </c:pt>
                <c:pt idx="44">
                  <c:v>7.4186190476190475E-2</c:v>
                </c:pt>
                <c:pt idx="45">
                  <c:v>7.796714285714286E-2</c:v>
                </c:pt>
                <c:pt idx="46">
                  <c:v>6.33185E-2</c:v>
                </c:pt>
                <c:pt idx="47">
                  <c:v>4.7136956521739111E-2</c:v>
                </c:pt>
                <c:pt idx="48">
                  <c:v>4.3151818181818187E-2</c:v>
                </c:pt>
                <c:pt idx="49">
                  <c:v>5.0564285714285707E-2</c:v>
                </c:pt>
                <c:pt idx="50">
                  <c:v>6.192545454545454E-2</c:v>
                </c:pt>
                <c:pt idx="51">
                  <c:v>6.2505454545454558E-2</c:v>
                </c:pt>
                <c:pt idx="52">
                  <c:v>6.6814285714285715E-2</c:v>
                </c:pt>
                <c:pt idx="53">
                  <c:v>6.1869565217391315E-2</c:v>
                </c:pt>
                <c:pt idx="54">
                  <c:v>5.1799545454545452E-2</c:v>
                </c:pt>
                <c:pt idx="55">
                  <c:v>4.6154782608695669E-2</c:v>
                </c:pt>
                <c:pt idx="56">
                  <c:v>5.1949999999999996E-2</c:v>
                </c:pt>
                <c:pt idx="57">
                  <c:v>6.1661363636363653E-2</c:v>
                </c:pt>
                <c:pt idx="58">
                  <c:v>5.5256666666666683E-2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58-4AF5-8C78-CA8722A7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7816448"/>
        <c:axId val="1497816928"/>
      </c:scatterChart>
      <c:valAx>
        <c:axId val="149781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30-Yr GOC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816928"/>
        <c:crosses val="autoZero"/>
        <c:crossBetween val="midCat"/>
      </c:valAx>
      <c:valAx>
        <c:axId val="14978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Risk</a:t>
                </a:r>
                <a:r>
                  <a:rPr lang="en-US" baseline="0"/>
                  <a:t> Premium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816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57150</xdr:rowOff>
    </xdr:from>
    <xdr:to>
      <xdr:col>11</xdr:col>
      <xdr:colOff>728607</xdr:colOff>
      <xdr:row>21</xdr:row>
      <xdr:rowOff>132229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8CD5A-CD1E-4F3D-AE27-6F0FFBBB9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</xdr:row>
      <xdr:rowOff>161925</xdr:rowOff>
    </xdr:from>
    <xdr:to>
      <xdr:col>11</xdr:col>
      <xdr:colOff>581025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A3E1BD-19BF-438F-8747-178548689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161926</xdr:colOff>
      <xdr:row>6</xdr:row>
      <xdr:rowOff>104775</xdr:rowOff>
    </xdr:from>
    <xdr:to>
      <xdr:col>21</xdr:col>
      <xdr:colOff>314325</xdr:colOff>
      <xdr:row>21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3D8CF7-1BA5-4978-9AE9-001FA9B13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AGE/Plan%20et%20controle/Partage/PAD_CT/2001%2004/PMGI01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(02400-02499)%20-%20Projects/02405%20-%20ATCO%20Regulatory%20Support/Analysis/Utility%20and%20Industrial%2020%20Year%20Deb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-Offices-GO/INCTAX/PROVIS/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-Offices-GO\INCTAX\PROVIS\Old%20Link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\ceadata\FINANC\AFUDC\AFUDC%202002\AFUDC2002%20Forecast%20All%20Cos%20Act.%20thru%20M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FINANC\AFUDC\AFUDC%202002\AFUDC2002%20Forecast%20All%20Cos%20Act.%20thru%20M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(03100-03199)%20-%20Projects\03185%20-%20Maritime%20Electric%20Cost%20of%20Capital\Analysis\7.31.15%20ROE%20Exhibits%20Update\Credit%20Metrics%20Worksheet%207.31.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Ledger%20Accounting/ADI%20Vouchers/Amanda's%20ADI%20Vouchers/FY2013/January%202013/Uploaded/010-109%20MTM%20Jan-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%20Ledger%20Accounting\ADI%20Vouchers\Amanda's%20ADI%20Vouchers\FY2013\January%202013\Uploaded\010-109%20MTM%20Jan-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3100-03199)%20-%20Projects\03120%20-%20FortisBC%20Cost%20of%20Capital\Public%20Research\Capital%20Markets%20Folder\2013%20Proxy%20Group%20Credit%20Metric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"/>
      <sheetName val="almg"/>
      <sheetName val="lt"/>
      <sheetName val="hyp"/>
      <sheetName val="heures"/>
      <sheetName val="gwh.m"/>
      <sheetName val="rép.m"/>
      <sheetName val="mw.m"/>
      <sheetName val="sommaire"/>
      <sheetName val="valid"/>
      <sheetName val="comp"/>
      <sheetName val="sor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Utility 20 Year Debt"/>
      <sheetName val="Industrial 20 Year Debt"/>
      <sheetName val="Sheet3"/>
      <sheetName val="Utility and Industrial 20 Year 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B1:U255"/>
  <sheetViews>
    <sheetView workbookViewId="0">
      <pane ySplit="2" topLeftCell="A29" activePane="bottomLeft" state="frozen"/>
      <selection activeCell="A16" sqref="A16"/>
      <selection pane="bottomLeft" activeCell="I35" sqref="I35"/>
    </sheetView>
  </sheetViews>
  <sheetFormatPr defaultColWidth="9" defaultRowHeight="12.75"/>
  <cols>
    <col min="1" max="1" width="2.125" style="7" customWidth="1"/>
    <col min="2" max="2" width="15.375" style="7" bestFit="1" customWidth="1"/>
    <col min="3" max="3" width="32.125" style="7" bestFit="1" customWidth="1"/>
    <col min="4" max="9" width="9" style="7"/>
    <col min="10" max="10" width="13.875" style="7" bestFit="1" customWidth="1"/>
    <col min="11" max="11" width="39.875" style="7" bestFit="1" customWidth="1"/>
    <col min="12" max="12" width="6.125" style="7" bestFit="1" customWidth="1"/>
    <col min="13" max="13" width="11.625" style="7" bestFit="1" customWidth="1"/>
    <col min="14" max="14" width="6.125" style="7" bestFit="1" customWidth="1"/>
    <col min="15" max="15" width="16.87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.5" thickBot="1"/>
    <row r="2" spans="2:20" ht="51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30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>
      <c r="J3" s="31"/>
      <c r="K3" s="32"/>
      <c r="L3" s="32"/>
      <c r="M3" s="32"/>
      <c r="N3" s="32"/>
      <c r="O3" s="32"/>
      <c r="P3" s="32"/>
      <c r="Q3" s="32"/>
      <c r="R3" s="32"/>
      <c r="S3" s="32"/>
      <c r="T3" s="33"/>
    </row>
    <row r="4" spans="2:20">
      <c r="B4" s="16" t="s">
        <v>10</v>
      </c>
      <c r="C4" s="16" t="s">
        <v>11</v>
      </c>
      <c r="D4" s="17" t="s">
        <v>12</v>
      </c>
      <c r="E4" s="18">
        <v>612.072</v>
      </c>
      <c r="F4" s="19">
        <v>38.61</v>
      </c>
      <c r="G4" s="20">
        <v>3.7296</v>
      </c>
      <c r="H4" s="20">
        <v>8.9</v>
      </c>
      <c r="J4" s="12" t="s">
        <v>10</v>
      </c>
      <c r="K4" s="34" t="s">
        <v>11</v>
      </c>
      <c r="L4" s="35" t="s">
        <v>12</v>
      </c>
      <c r="M4" s="36">
        <v>612.072</v>
      </c>
      <c r="N4" s="37">
        <v>38.61</v>
      </c>
      <c r="O4" s="38">
        <v>3.7296</v>
      </c>
      <c r="P4" s="38">
        <v>8.9</v>
      </c>
      <c r="Q4" s="36">
        <f>M4*N4</f>
        <v>23632.099920000001</v>
      </c>
      <c r="R4" s="39">
        <f>$Q4/SUM($Q$4:$Q$253)</f>
        <v>1.1030579832058924E-2</v>
      </c>
      <c r="S4" s="40">
        <f>IFERROR($O4/100*$R4,"n/a")</f>
        <v>4.1139650541646965E-4</v>
      </c>
      <c r="T4" s="41">
        <f>IFERROR($P4/100*$R4,"n/a")</f>
        <v>9.8172160505324434E-4</v>
      </c>
    </row>
    <row r="5" spans="2:20">
      <c r="B5" s="16" t="s">
        <v>13</v>
      </c>
      <c r="C5" s="16" t="s">
        <v>14</v>
      </c>
      <c r="D5" s="17" t="s">
        <v>15</v>
      </c>
      <c r="E5" s="18">
        <v>275.697</v>
      </c>
      <c r="F5" s="19">
        <v>23.15</v>
      </c>
      <c r="G5" s="20">
        <v>5.8315000000000001</v>
      </c>
      <c r="H5" s="20" t="s">
        <v>16</v>
      </c>
      <c r="J5" s="12" t="s">
        <v>13</v>
      </c>
      <c r="K5" s="42" t="s">
        <v>14</v>
      </c>
      <c r="L5" s="43" t="s">
        <v>15</v>
      </c>
      <c r="M5" s="44">
        <v>275.697</v>
      </c>
      <c r="N5" s="45">
        <v>23.15</v>
      </c>
      <c r="O5" s="46">
        <v>5.8315000000000001</v>
      </c>
      <c r="P5" s="46" t="s">
        <v>16</v>
      </c>
      <c r="Q5" s="36">
        <f t="shared" ref="Q5:Q68" si="0">M5*N5</f>
        <v>6382.38555</v>
      </c>
      <c r="R5" s="39">
        <f t="shared" ref="R5:R68" si="1">$Q5/SUM($Q$4:$Q$253)</f>
        <v>2.9790587195627559E-3</v>
      </c>
      <c r="S5" s="40">
        <f t="shared" ref="S5:S68" si="2">IFERROR($O5/100*$R5,"n/a")</f>
        <v>1.7372380923130212E-4</v>
      </c>
      <c r="T5" s="41" t="str">
        <f t="shared" ref="T5:T68" si="3">IFERROR($P5/100*$R5,"n/a")</f>
        <v>n/a</v>
      </c>
    </row>
    <row r="6" spans="2:20">
      <c r="B6" s="16" t="s">
        <v>17</v>
      </c>
      <c r="C6" s="16" t="s">
        <v>18</v>
      </c>
      <c r="D6" s="17" t="s">
        <v>19</v>
      </c>
      <c r="E6" s="18">
        <v>81.247</v>
      </c>
      <c r="F6" s="19">
        <v>62.08</v>
      </c>
      <c r="G6" s="20">
        <v>0.45100000000000001</v>
      </c>
      <c r="H6" s="20" t="s">
        <v>16</v>
      </c>
      <c r="J6" s="12" t="s">
        <v>17</v>
      </c>
      <c r="K6" s="42" t="s">
        <v>18</v>
      </c>
      <c r="L6" s="43" t="s">
        <v>19</v>
      </c>
      <c r="M6" s="44">
        <v>81.247</v>
      </c>
      <c r="N6" s="45">
        <v>62.08</v>
      </c>
      <c r="O6" s="46">
        <v>0.45100000000000001</v>
      </c>
      <c r="P6" s="46" t="s">
        <v>16</v>
      </c>
      <c r="Q6" s="36">
        <f t="shared" si="0"/>
        <v>5043.81376</v>
      </c>
      <c r="R6" s="39">
        <f t="shared" si="1"/>
        <v>2.3542635028651017E-3</v>
      </c>
      <c r="S6" s="40">
        <f t="shared" si="2"/>
        <v>1.061772839792161E-5</v>
      </c>
      <c r="T6" s="41" t="str">
        <f t="shared" si="3"/>
        <v>n/a</v>
      </c>
    </row>
    <row r="7" spans="2:20">
      <c r="B7" s="16" t="s">
        <v>20</v>
      </c>
      <c r="C7" s="16" t="s">
        <v>21</v>
      </c>
      <c r="D7" s="17" t="s">
        <v>22</v>
      </c>
      <c r="E7" s="18">
        <v>980.57600000000002</v>
      </c>
      <c r="F7" s="19">
        <v>43.313299999999998</v>
      </c>
      <c r="G7" s="20">
        <v>1.3329</v>
      </c>
      <c r="H7" s="20">
        <v>13</v>
      </c>
      <c r="J7" s="12" t="s">
        <v>20</v>
      </c>
      <c r="K7" s="42" t="s">
        <v>21</v>
      </c>
      <c r="L7" s="43" t="s">
        <v>22</v>
      </c>
      <c r="M7" s="44">
        <v>980.57600000000002</v>
      </c>
      <c r="N7" s="45">
        <v>43.313299999999998</v>
      </c>
      <c r="O7" s="46">
        <v>1.3329</v>
      </c>
      <c r="P7" s="46">
        <v>13</v>
      </c>
      <c r="Q7" s="36">
        <f t="shared" si="0"/>
        <v>42471.982460799998</v>
      </c>
      <c r="R7" s="39">
        <f t="shared" si="1"/>
        <v>1.9824331936036468E-2</v>
      </c>
      <c r="S7" s="40">
        <f t="shared" si="2"/>
        <v>2.6423852037543011E-4</v>
      </c>
      <c r="T7" s="41">
        <f t="shared" si="3"/>
        <v>2.5771631516847411E-3</v>
      </c>
    </row>
    <row r="8" spans="2:20">
      <c r="B8" s="16" t="s">
        <v>23</v>
      </c>
      <c r="C8" s="16" t="s">
        <v>24</v>
      </c>
      <c r="D8" s="17" t="s">
        <v>25</v>
      </c>
      <c r="E8" s="18">
        <v>70.350999999999999</v>
      </c>
      <c r="F8" s="19">
        <v>38.869999999999997</v>
      </c>
      <c r="G8" s="20">
        <v>3.9670999999999998</v>
      </c>
      <c r="H8" s="20" t="s">
        <v>16</v>
      </c>
      <c r="J8" s="12" t="s">
        <v>23</v>
      </c>
      <c r="K8" s="42" t="s">
        <v>24</v>
      </c>
      <c r="L8" s="43" t="s">
        <v>25</v>
      </c>
      <c r="M8" s="44">
        <v>70.350999999999999</v>
      </c>
      <c r="N8" s="45">
        <v>38.869999999999997</v>
      </c>
      <c r="O8" s="46">
        <v>3.9670999999999998</v>
      </c>
      <c r="P8" s="46" t="s">
        <v>16</v>
      </c>
      <c r="Q8" s="36">
        <f t="shared" si="0"/>
        <v>2734.5433699999999</v>
      </c>
      <c r="R8" s="39">
        <f t="shared" si="1"/>
        <v>1.2763825072305485E-3</v>
      </c>
      <c r="S8" s="40">
        <f t="shared" si="2"/>
        <v>5.0635370444343087E-5</v>
      </c>
      <c r="T8" s="41" t="str">
        <f t="shared" si="3"/>
        <v>n/a</v>
      </c>
    </row>
    <row r="9" spans="2:20">
      <c r="B9" s="16" t="s">
        <v>26</v>
      </c>
      <c r="C9" s="16" t="s">
        <v>27</v>
      </c>
      <c r="D9" s="17" t="s">
        <v>28</v>
      </c>
      <c r="E9" s="18">
        <v>392.22500000000002</v>
      </c>
      <c r="F9" s="19">
        <v>35.75</v>
      </c>
      <c r="G9" s="20">
        <v>1.4544999999999999</v>
      </c>
      <c r="H9" s="20">
        <v>9.66</v>
      </c>
      <c r="J9" s="12" t="s">
        <v>26</v>
      </c>
      <c r="K9" s="42" t="s">
        <v>27</v>
      </c>
      <c r="L9" s="43" t="s">
        <v>28</v>
      </c>
      <c r="M9" s="44">
        <v>392.22500000000002</v>
      </c>
      <c r="N9" s="45">
        <v>35.75</v>
      </c>
      <c r="O9" s="46">
        <v>1.4544999999999999</v>
      </c>
      <c r="P9" s="46">
        <v>9.66</v>
      </c>
      <c r="Q9" s="36">
        <f t="shared" si="0"/>
        <v>14022.043750000001</v>
      </c>
      <c r="R9" s="39">
        <f t="shared" si="1"/>
        <v>6.5449652598201227E-3</v>
      </c>
      <c r="S9" s="40">
        <f t="shared" si="2"/>
        <v>9.5196519704083684E-5</v>
      </c>
      <c r="T9" s="41">
        <f t="shared" si="3"/>
        <v>6.3224364409862394E-4</v>
      </c>
    </row>
    <row r="10" spans="2:20">
      <c r="B10" s="16" t="s">
        <v>29</v>
      </c>
      <c r="C10" s="16" t="s">
        <v>30</v>
      </c>
      <c r="D10" s="17" t="s">
        <v>31</v>
      </c>
      <c r="E10" s="18">
        <v>332.33800000000002</v>
      </c>
      <c r="F10" s="19">
        <v>41.99</v>
      </c>
      <c r="G10" s="20">
        <v>4.1437999999999997</v>
      </c>
      <c r="H10" s="20">
        <v>13.7</v>
      </c>
      <c r="J10" s="12" t="s">
        <v>29</v>
      </c>
      <c r="K10" s="42" t="s">
        <v>30</v>
      </c>
      <c r="L10" s="43" t="s">
        <v>31</v>
      </c>
      <c r="M10" s="44">
        <v>332.33800000000002</v>
      </c>
      <c r="N10" s="45">
        <v>41.99</v>
      </c>
      <c r="O10" s="46">
        <v>4.1437999999999997</v>
      </c>
      <c r="P10" s="46">
        <v>13.7</v>
      </c>
      <c r="Q10" s="36">
        <f t="shared" si="0"/>
        <v>13954.872620000002</v>
      </c>
      <c r="R10" s="39">
        <f t="shared" si="1"/>
        <v>6.5136122901567053E-3</v>
      </c>
      <c r="S10" s="40">
        <f t="shared" si="2"/>
        <v>2.6991106607951351E-4</v>
      </c>
      <c r="T10" s="41">
        <f t="shared" si="3"/>
        <v>8.9236488375146847E-4</v>
      </c>
    </row>
    <row r="11" spans="2:20">
      <c r="B11" s="16" t="s">
        <v>32</v>
      </c>
      <c r="C11" s="16" t="s">
        <v>33</v>
      </c>
      <c r="D11" s="17" t="s">
        <v>34</v>
      </c>
      <c r="E11" s="18">
        <v>135.82499999999999</v>
      </c>
      <c r="F11" s="19">
        <v>17.059999999999999</v>
      </c>
      <c r="G11" s="20">
        <v>1.4068000000000001</v>
      </c>
      <c r="H11" s="20" t="s">
        <v>16</v>
      </c>
      <c r="J11" s="12" t="s">
        <v>32</v>
      </c>
      <c r="K11" s="42" t="s">
        <v>33</v>
      </c>
      <c r="L11" s="43" t="s">
        <v>34</v>
      </c>
      <c r="M11" s="44">
        <v>135.82499999999999</v>
      </c>
      <c r="N11" s="45">
        <v>17.059999999999999</v>
      </c>
      <c r="O11" s="46">
        <v>1.4068000000000001</v>
      </c>
      <c r="P11" s="46" t="s">
        <v>16</v>
      </c>
      <c r="Q11" s="36">
        <f t="shared" si="0"/>
        <v>2317.1744999999996</v>
      </c>
      <c r="R11" s="39">
        <f t="shared" si="1"/>
        <v>1.081570338378174E-3</v>
      </c>
      <c r="S11" s="40">
        <f t="shared" si="2"/>
        <v>1.5215531520304152E-5</v>
      </c>
      <c r="T11" s="41" t="str">
        <f t="shared" si="3"/>
        <v>n/a</v>
      </c>
    </row>
    <row r="12" spans="2:20">
      <c r="B12" s="16" t="s">
        <v>35</v>
      </c>
      <c r="C12" s="16" t="s">
        <v>36</v>
      </c>
      <c r="D12" s="17" t="s">
        <v>37</v>
      </c>
      <c r="E12" s="18">
        <v>106.01300000000001</v>
      </c>
      <c r="F12" s="19">
        <v>30.53</v>
      </c>
      <c r="G12" s="20">
        <v>2.3178000000000001</v>
      </c>
      <c r="H12" s="20">
        <v>12.62</v>
      </c>
      <c r="J12" s="12" t="s">
        <v>35</v>
      </c>
      <c r="K12" s="42" t="s">
        <v>36</v>
      </c>
      <c r="L12" s="43" t="s">
        <v>37</v>
      </c>
      <c r="M12" s="44">
        <v>106.01300000000001</v>
      </c>
      <c r="N12" s="45">
        <v>30.53</v>
      </c>
      <c r="O12" s="46">
        <v>2.3178000000000001</v>
      </c>
      <c r="P12" s="46">
        <v>12.62</v>
      </c>
      <c r="Q12" s="36">
        <f t="shared" si="0"/>
        <v>3236.5768900000003</v>
      </c>
      <c r="R12" s="39">
        <f t="shared" si="1"/>
        <v>1.5107129662027088E-3</v>
      </c>
      <c r="S12" s="40">
        <f t="shared" si="2"/>
        <v>3.5015305130646386E-5</v>
      </c>
      <c r="T12" s="41">
        <f t="shared" si="3"/>
        <v>1.9065197633478181E-4</v>
      </c>
    </row>
    <row r="13" spans="2:20">
      <c r="B13" s="16" t="s">
        <v>38</v>
      </c>
      <c r="C13" s="16" t="s">
        <v>39</v>
      </c>
      <c r="D13" s="17" t="s">
        <v>40</v>
      </c>
      <c r="E13" s="18">
        <v>242.387</v>
      </c>
      <c r="F13" s="19">
        <v>38.24</v>
      </c>
      <c r="G13" s="20">
        <v>0.84289999999999998</v>
      </c>
      <c r="H13" s="20">
        <v>19.5</v>
      </c>
      <c r="J13" s="12" t="s">
        <v>38</v>
      </c>
      <c r="K13" s="42" t="s">
        <v>39</v>
      </c>
      <c r="L13" s="43" t="s">
        <v>40</v>
      </c>
      <c r="M13" s="44">
        <v>242.387</v>
      </c>
      <c r="N13" s="45">
        <v>38.24</v>
      </c>
      <c r="O13" s="46">
        <v>0.84289999999999998</v>
      </c>
      <c r="P13" s="46">
        <v>19.5</v>
      </c>
      <c r="Q13" s="36">
        <f t="shared" si="0"/>
        <v>9268.8788800000002</v>
      </c>
      <c r="R13" s="39">
        <f t="shared" si="1"/>
        <v>4.3263657815274213E-3</v>
      </c>
      <c r="S13" s="40">
        <f t="shared" si="2"/>
        <v>3.646693717249463E-5</v>
      </c>
      <c r="T13" s="41">
        <f t="shared" si="3"/>
        <v>8.4364132739784723E-4</v>
      </c>
    </row>
    <row r="14" spans="2:20">
      <c r="B14" s="16" t="s">
        <v>41</v>
      </c>
      <c r="C14" s="16" t="s">
        <v>42</v>
      </c>
      <c r="D14" s="17" t="s">
        <v>43</v>
      </c>
      <c r="E14" s="18">
        <v>75.480999999999995</v>
      </c>
      <c r="F14" s="19">
        <v>18.13</v>
      </c>
      <c r="G14" s="20" t="s">
        <v>16</v>
      </c>
      <c r="H14" s="20">
        <v>15</v>
      </c>
      <c r="J14" s="12" t="s">
        <v>41</v>
      </c>
      <c r="K14" s="42" t="s">
        <v>42</v>
      </c>
      <c r="L14" s="43" t="s">
        <v>43</v>
      </c>
      <c r="M14" s="44">
        <v>75.480999999999995</v>
      </c>
      <c r="N14" s="45">
        <v>18.13</v>
      </c>
      <c r="O14" s="46" t="s">
        <v>16</v>
      </c>
      <c r="P14" s="46">
        <v>15</v>
      </c>
      <c r="Q14" s="36">
        <f t="shared" si="0"/>
        <v>1368.4705299999998</v>
      </c>
      <c r="R14" s="39">
        <f t="shared" si="1"/>
        <v>6.387508295955523E-4</v>
      </c>
      <c r="S14" s="40" t="str">
        <f t="shared" si="2"/>
        <v>n/a</v>
      </c>
      <c r="T14" s="41">
        <f t="shared" si="3"/>
        <v>9.5812624439332839E-5</v>
      </c>
    </row>
    <row r="15" spans="2:20">
      <c r="B15" s="16" t="s">
        <v>44</v>
      </c>
      <c r="C15" s="16" t="s">
        <v>45</v>
      </c>
      <c r="D15" s="17" t="s">
        <v>46</v>
      </c>
      <c r="E15" s="18">
        <v>101.173</v>
      </c>
      <c r="F15" s="19">
        <v>43.91</v>
      </c>
      <c r="G15" s="20">
        <v>2.5507</v>
      </c>
      <c r="H15" s="20" t="s">
        <v>16</v>
      </c>
      <c r="J15" s="12" t="s">
        <v>44</v>
      </c>
      <c r="K15" s="42" t="s">
        <v>45</v>
      </c>
      <c r="L15" s="43" t="s">
        <v>46</v>
      </c>
      <c r="M15" s="44">
        <v>101.173</v>
      </c>
      <c r="N15" s="45">
        <v>43.91</v>
      </c>
      <c r="O15" s="46">
        <v>2.5507</v>
      </c>
      <c r="P15" s="46" t="s">
        <v>16</v>
      </c>
      <c r="Q15" s="36">
        <f t="shared" si="0"/>
        <v>4442.5064299999995</v>
      </c>
      <c r="R15" s="39">
        <f t="shared" si="1"/>
        <v>2.0735957446201456E-3</v>
      </c>
      <c r="S15" s="40">
        <f t="shared" si="2"/>
        <v>5.2891206658026052E-5</v>
      </c>
      <c r="T15" s="41" t="str">
        <f t="shared" si="3"/>
        <v>n/a</v>
      </c>
    </row>
    <row r="16" spans="2:20">
      <c r="B16" s="16" t="s">
        <v>47</v>
      </c>
      <c r="C16" s="16" t="s">
        <v>48</v>
      </c>
      <c r="D16" s="17" t="s">
        <v>49</v>
      </c>
      <c r="E16" s="18">
        <v>101.06100000000001</v>
      </c>
      <c r="F16" s="19">
        <v>11.22</v>
      </c>
      <c r="G16" s="20">
        <v>5.5258000000000003</v>
      </c>
      <c r="H16" s="20" t="s">
        <v>16</v>
      </c>
      <c r="J16" s="12" t="s">
        <v>47</v>
      </c>
      <c r="K16" s="42" t="s">
        <v>48</v>
      </c>
      <c r="L16" s="43" t="s">
        <v>49</v>
      </c>
      <c r="M16" s="44">
        <v>101.06100000000001</v>
      </c>
      <c r="N16" s="45">
        <v>11.22</v>
      </c>
      <c r="O16" s="46">
        <v>5.5258000000000003</v>
      </c>
      <c r="P16" s="46" t="s">
        <v>16</v>
      </c>
      <c r="Q16" s="36">
        <f t="shared" si="0"/>
        <v>1133.9044200000001</v>
      </c>
      <c r="R16" s="39">
        <f t="shared" si="1"/>
        <v>5.2926414787833522E-4</v>
      </c>
      <c r="S16" s="40">
        <f t="shared" si="2"/>
        <v>2.9246078283461047E-5</v>
      </c>
      <c r="T16" s="41" t="str">
        <f t="shared" si="3"/>
        <v>n/a</v>
      </c>
    </row>
    <row r="17" spans="2:20">
      <c r="B17" s="16" t="s">
        <v>50</v>
      </c>
      <c r="C17" s="16" t="s">
        <v>51</v>
      </c>
      <c r="D17" s="17" t="s">
        <v>52</v>
      </c>
      <c r="E17" s="18">
        <v>1970.1130000000001</v>
      </c>
      <c r="F17" s="19">
        <v>21.96</v>
      </c>
      <c r="G17" s="20">
        <v>2.8233000000000001</v>
      </c>
      <c r="H17" s="20">
        <v>7.1</v>
      </c>
      <c r="J17" s="12" t="s">
        <v>50</v>
      </c>
      <c r="K17" s="42" t="s">
        <v>51</v>
      </c>
      <c r="L17" s="43" t="s">
        <v>52</v>
      </c>
      <c r="M17" s="44">
        <v>1970.1130000000001</v>
      </c>
      <c r="N17" s="45">
        <v>21.96</v>
      </c>
      <c r="O17" s="46">
        <v>2.8233000000000001</v>
      </c>
      <c r="P17" s="46">
        <v>7.1</v>
      </c>
      <c r="Q17" s="36">
        <f t="shared" si="0"/>
        <v>43263.681479999999</v>
      </c>
      <c r="R17" s="39">
        <f t="shared" si="1"/>
        <v>2.0193867409558124E-2</v>
      </c>
      <c r="S17" s="40">
        <f t="shared" si="2"/>
        <v>5.701334585740545E-4</v>
      </c>
      <c r="T17" s="41">
        <f t="shared" si="3"/>
        <v>1.4337645860786267E-3</v>
      </c>
    </row>
    <row r="18" spans="2:20">
      <c r="B18" s="16" t="s">
        <v>53</v>
      </c>
      <c r="C18" s="16" t="s">
        <v>54</v>
      </c>
      <c r="D18" s="17" t="s">
        <v>55</v>
      </c>
      <c r="E18" s="18">
        <v>264.04899999999998</v>
      </c>
      <c r="F18" s="19">
        <v>17.3</v>
      </c>
      <c r="G18" s="20" t="s">
        <v>16</v>
      </c>
      <c r="H18" s="20" t="s">
        <v>16</v>
      </c>
      <c r="J18" s="12" t="s">
        <v>53</v>
      </c>
      <c r="K18" s="42" t="s">
        <v>54</v>
      </c>
      <c r="L18" s="43" t="s">
        <v>55</v>
      </c>
      <c r="M18" s="44">
        <v>264.04899999999998</v>
      </c>
      <c r="N18" s="45">
        <v>17.3</v>
      </c>
      <c r="O18" s="46" t="s">
        <v>16</v>
      </c>
      <c r="P18" s="46" t="s">
        <v>16</v>
      </c>
      <c r="Q18" s="36">
        <f t="shared" si="0"/>
        <v>4568.0477000000001</v>
      </c>
      <c r="R18" s="39">
        <f t="shared" si="1"/>
        <v>2.1321937111843064E-3</v>
      </c>
      <c r="S18" s="40" t="str">
        <f t="shared" si="2"/>
        <v>n/a</v>
      </c>
      <c r="T18" s="41" t="str">
        <f t="shared" si="3"/>
        <v>n/a</v>
      </c>
    </row>
    <row r="19" spans="2:20">
      <c r="B19" s="16" t="s">
        <v>56</v>
      </c>
      <c r="C19" s="16" t="s">
        <v>57</v>
      </c>
      <c r="D19" s="17" t="s">
        <v>58</v>
      </c>
      <c r="E19" s="18">
        <v>163.97499999999999</v>
      </c>
      <c r="F19" s="19">
        <v>230.03</v>
      </c>
      <c r="G19" s="20">
        <v>0.60860000000000003</v>
      </c>
      <c r="H19" s="20">
        <v>17.663</v>
      </c>
      <c r="J19" s="12" t="s">
        <v>56</v>
      </c>
      <c r="K19" s="42" t="s">
        <v>57</v>
      </c>
      <c r="L19" s="43" t="s">
        <v>58</v>
      </c>
      <c r="M19" s="44">
        <v>163.97499999999999</v>
      </c>
      <c r="N19" s="45">
        <v>230.03</v>
      </c>
      <c r="O19" s="46">
        <v>0.60860000000000003</v>
      </c>
      <c r="P19" s="46">
        <v>17.663</v>
      </c>
      <c r="Q19" s="36">
        <f t="shared" si="0"/>
        <v>37719.169249999999</v>
      </c>
      <c r="R19" s="39">
        <f t="shared" si="1"/>
        <v>1.7605896599097788E-2</v>
      </c>
      <c r="S19" s="40">
        <f t="shared" si="2"/>
        <v>1.0714948670210914E-4</v>
      </c>
      <c r="T19" s="41">
        <f t="shared" si="3"/>
        <v>3.1097295162986426E-3</v>
      </c>
    </row>
    <row r="20" spans="2:20">
      <c r="B20" s="16" t="s">
        <v>59</v>
      </c>
      <c r="C20" s="16" t="s">
        <v>60</v>
      </c>
      <c r="D20" s="17" t="s">
        <v>61</v>
      </c>
      <c r="E20" s="18">
        <v>983.84</v>
      </c>
      <c r="F20" s="19">
        <v>26.98</v>
      </c>
      <c r="G20" s="20">
        <v>4.4477000000000002</v>
      </c>
      <c r="H20" s="20">
        <v>13.3</v>
      </c>
      <c r="J20" s="12" t="s">
        <v>59</v>
      </c>
      <c r="K20" s="42" t="s">
        <v>60</v>
      </c>
      <c r="L20" s="43" t="s">
        <v>61</v>
      </c>
      <c r="M20" s="44">
        <v>983.84</v>
      </c>
      <c r="N20" s="45">
        <v>26.98</v>
      </c>
      <c r="O20" s="46">
        <v>4.4477000000000002</v>
      </c>
      <c r="P20" s="46">
        <v>13.3</v>
      </c>
      <c r="Q20" s="36">
        <f t="shared" si="0"/>
        <v>26544.003200000003</v>
      </c>
      <c r="R20" s="39">
        <f t="shared" si="1"/>
        <v>1.2389747307738515E-2</v>
      </c>
      <c r="S20" s="40">
        <f t="shared" si="2"/>
        <v>5.5105879100628597E-4</v>
      </c>
      <c r="T20" s="41">
        <f t="shared" si="3"/>
        <v>1.6478363919292225E-3</v>
      </c>
    </row>
    <row r="21" spans="2:20">
      <c r="B21" s="16" t="s">
        <v>62</v>
      </c>
      <c r="C21" s="16" t="s">
        <v>63</v>
      </c>
      <c r="D21" s="17" t="s">
        <v>64</v>
      </c>
      <c r="E21" s="18">
        <v>16.779</v>
      </c>
      <c r="F21" s="19">
        <v>25.53</v>
      </c>
      <c r="G21" s="20">
        <v>3.9169999999999998</v>
      </c>
      <c r="H21" s="20">
        <v>-17.510000000000002</v>
      </c>
      <c r="J21" s="12" t="s">
        <v>62</v>
      </c>
      <c r="K21" s="42" t="s">
        <v>63</v>
      </c>
      <c r="L21" s="43" t="s">
        <v>64</v>
      </c>
      <c r="M21" s="44">
        <v>16.779</v>
      </c>
      <c r="N21" s="45">
        <v>25.53</v>
      </c>
      <c r="O21" s="46">
        <v>3.9169999999999998</v>
      </c>
      <c r="P21" s="46">
        <v>-17.510000000000002</v>
      </c>
      <c r="Q21" s="36">
        <f t="shared" si="0"/>
        <v>428.36787000000004</v>
      </c>
      <c r="R21" s="39">
        <f t="shared" si="1"/>
        <v>1.9994609042445346E-4</v>
      </c>
      <c r="S21" s="40">
        <f t="shared" si="2"/>
        <v>7.8318883619258408E-6</v>
      </c>
      <c r="T21" s="41">
        <f t="shared" si="3"/>
        <v>-3.5010560433321805E-5</v>
      </c>
    </row>
    <row r="22" spans="2:20">
      <c r="B22" s="16" t="s">
        <v>65</v>
      </c>
      <c r="C22" s="16" t="s">
        <v>66</v>
      </c>
      <c r="D22" s="17" t="s">
        <v>67</v>
      </c>
      <c r="E22" s="18">
        <v>205.11</v>
      </c>
      <c r="F22" s="19">
        <v>8.31</v>
      </c>
      <c r="G22" s="20">
        <v>5.0541999999999998</v>
      </c>
      <c r="H22" s="20" t="s">
        <v>16</v>
      </c>
      <c r="J22" s="12" t="s">
        <v>65</v>
      </c>
      <c r="K22" s="42" t="s">
        <v>66</v>
      </c>
      <c r="L22" s="43" t="s">
        <v>67</v>
      </c>
      <c r="M22" s="44">
        <v>205.11</v>
      </c>
      <c r="N22" s="45">
        <v>8.31</v>
      </c>
      <c r="O22" s="46">
        <v>5.0541999999999998</v>
      </c>
      <c r="P22" s="46" t="s">
        <v>16</v>
      </c>
      <c r="Q22" s="36">
        <f t="shared" si="0"/>
        <v>1704.4641000000001</v>
      </c>
      <c r="R22" s="39">
        <f t="shared" si="1"/>
        <v>7.9558005380710433E-4</v>
      </c>
      <c r="S22" s="40">
        <f t="shared" si="2"/>
        <v>4.0210207079518663E-5</v>
      </c>
      <c r="T22" s="41" t="str">
        <f t="shared" si="3"/>
        <v>n/a</v>
      </c>
    </row>
    <row r="23" spans="2:20">
      <c r="B23" s="16" t="s">
        <v>68</v>
      </c>
      <c r="C23" s="16" t="s">
        <v>69</v>
      </c>
      <c r="D23" s="17" t="s">
        <v>70</v>
      </c>
      <c r="E23" s="18">
        <v>205.45699999999999</v>
      </c>
      <c r="F23" s="19">
        <v>23.57</v>
      </c>
      <c r="G23" s="20">
        <v>5.0911999999999997</v>
      </c>
      <c r="H23" s="20" t="s">
        <v>16</v>
      </c>
      <c r="J23" s="12" t="s">
        <v>68</v>
      </c>
      <c r="K23" s="42" t="s">
        <v>69</v>
      </c>
      <c r="L23" s="43" t="s">
        <v>70</v>
      </c>
      <c r="M23" s="44">
        <v>205.45699999999999</v>
      </c>
      <c r="N23" s="45">
        <v>23.57</v>
      </c>
      <c r="O23" s="46">
        <v>5.0911999999999997</v>
      </c>
      <c r="P23" s="46" t="s">
        <v>16</v>
      </c>
      <c r="Q23" s="36">
        <f t="shared" si="0"/>
        <v>4842.6214899999995</v>
      </c>
      <c r="R23" s="39">
        <f t="shared" si="1"/>
        <v>2.2603544806732152E-3</v>
      </c>
      <c r="S23" s="40">
        <f t="shared" si="2"/>
        <v>1.1507916732003473E-4</v>
      </c>
      <c r="T23" s="41" t="str">
        <f t="shared" si="3"/>
        <v>n/a</v>
      </c>
    </row>
    <row r="24" spans="2:20">
      <c r="B24" s="16" t="s">
        <v>71</v>
      </c>
      <c r="C24" s="16" t="s">
        <v>72</v>
      </c>
      <c r="D24" s="17" t="s">
        <v>73</v>
      </c>
      <c r="E24" s="18">
        <v>450.69799999999998</v>
      </c>
      <c r="F24" s="19">
        <v>31.51</v>
      </c>
      <c r="G24" s="20">
        <v>8.7591000000000001</v>
      </c>
      <c r="H24" s="20">
        <v>2</v>
      </c>
      <c r="J24" s="12" t="s">
        <v>71</v>
      </c>
      <c r="K24" s="42" t="s">
        <v>72</v>
      </c>
      <c r="L24" s="43" t="s">
        <v>73</v>
      </c>
      <c r="M24" s="44">
        <v>450.69799999999998</v>
      </c>
      <c r="N24" s="45">
        <v>31.51</v>
      </c>
      <c r="O24" s="46">
        <v>8.7591000000000001</v>
      </c>
      <c r="P24" s="46">
        <v>2</v>
      </c>
      <c r="Q24" s="36">
        <f t="shared" si="0"/>
        <v>14201.493979999999</v>
      </c>
      <c r="R24" s="39">
        <f t="shared" si="1"/>
        <v>6.6287259114167713E-3</v>
      </c>
      <c r="S24" s="40">
        <f t="shared" si="2"/>
        <v>5.8061673130690647E-4</v>
      </c>
      <c r="T24" s="41">
        <f t="shared" si="3"/>
        <v>1.3257451822833543E-4</v>
      </c>
    </row>
    <row r="25" spans="2:20">
      <c r="B25" s="16" t="s">
        <v>74</v>
      </c>
      <c r="C25" s="16" t="s">
        <v>75</v>
      </c>
      <c r="D25" s="17" t="s">
        <v>76</v>
      </c>
      <c r="E25" s="18">
        <v>236.47499999999999</v>
      </c>
      <c r="F25" s="19">
        <v>6.24</v>
      </c>
      <c r="G25" s="20">
        <v>2.5640999999999998</v>
      </c>
      <c r="H25" s="20">
        <v>3.5</v>
      </c>
      <c r="J25" s="12" t="s">
        <v>74</v>
      </c>
      <c r="K25" s="42" t="s">
        <v>75</v>
      </c>
      <c r="L25" s="43" t="s">
        <v>76</v>
      </c>
      <c r="M25" s="44">
        <v>236.47499999999999</v>
      </c>
      <c r="N25" s="45">
        <v>6.24</v>
      </c>
      <c r="O25" s="46">
        <v>2.5640999999999998</v>
      </c>
      <c r="P25" s="46">
        <v>3.5</v>
      </c>
      <c r="Q25" s="36">
        <f t="shared" si="0"/>
        <v>1475.604</v>
      </c>
      <c r="R25" s="39">
        <f t="shared" si="1"/>
        <v>6.8875672401547117E-4</v>
      </c>
      <c r="S25" s="40">
        <f t="shared" si="2"/>
        <v>1.7660411160480693E-5</v>
      </c>
      <c r="T25" s="41">
        <f t="shared" si="3"/>
        <v>2.4106485340541495E-5</v>
      </c>
    </row>
    <row r="26" spans="2:20">
      <c r="B26" s="16" t="s">
        <v>77</v>
      </c>
      <c r="C26" s="16" t="s">
        <v>78</v>
      </c>
      <c r="D26" s="17" t="s">
        <v>79</v>
      </c>
      <c r="E26" s="18">
        <v>56.21</v>
      </c>
      <c r="F26" s="19">
        <v>16.43</v>
      </c>
      <c r="G26" s="20">
        <v>3.0432000000000001</v>
      </c>
      <c r="H26" s="20" t="s">
        <v>16</v>
      </c>
      <c r="J26" s="12" t="s">
        <v>77</v>
      </c>
      <c r="K26" s="42" t="s">
        <v>78</v>
      </c>
      <c r="L26" s="43" t="s">
        <v>79</v>
      </c>
      <c r="M26" s="44">
        <v>56.21</v>
      </c>
      <c r="N26" s="45">
        <v>16.43</v>
      </c>
      <c r="O26" s="46">
        <v>3.0432000000000001</v>
      </c>
      <c r="P26" s="46" t="s">
        <v>16</v>
      </c>
      <c r="Q26" s="36">
        <f t="shared" si="0"/>
        <v>923.53030000000001</v>
      </c>
      <c r="R26" s="39">
        <f t="shared" si="1"/>
        <v>4.3106938172912603E-4</v>
      </c>
      <c r="S26" s="40">
        <f t="shared" si="2"/>
        <v>1.3118303424780763E-5</v>
      </c>
      <c r="T26" s="41" t="str">
        <f t="shared" si="3"/>
        <v>n/a</v>
      </c>
    </row>
    <row r="27" spans="2:20">
      <c r="B27" s="16" t="s">
        <v>80</v>
      </c>
      <c r="C27" s="16" t="s">
        <v>81</v>
      </c>
      <c r="D27" s="17" t="s">
        <v>82</v>
      </c>
      <c r="E27" s="18">
        <v>31.995999999999999</v>
      </c>
      <c r="F27" s="19">
        <v>34.75</v>
      </c>
      <c r="G27" s="20">
        <v>4.3164999999999996</v>
      </c>
      <c r="H27" s="20" t="s">
        <v>16</v>
      </c>
      <c r="J27" s="12" t="s">
        <v>80</v>
      </c>
      <c r="K27" s="42" t="s">
        <v>81</v>
      </c>
      <c r="L27" s="43" t="s">
        <v>82</v>
      </c>
      <c r="M27" s="44">
        <v>31.995999999999999</v>
      </c>
      <c r="N27" s="45">
        <v>34.75</v>
      </c>
      <c r="O27" s="46">
        <v>4.3164999999999996</v>
      </c>
      <c r="P27" s="46" t="s">
        <v>16</v>
      </c>
      <c r="Q27" s="36">
        <f t="shared" si="0"/>
        <v>1111.8609999999999</v>
      </c>
      <c r="R27" s="39">
        <f t="shared" si="1"/>
        <v>5.1897510437798062E-4</v>
      </c>
      <c r="S27" s="40">
        <f t="shared" si="2"/>
        <v>2.2401560380475531E-5</v>
      </c>
      <c r="T27" s="41" t="str">
        <f t="shared" si="3"/>
        <v>n/a</v>
      </c>
    </row>
    <row r="28" spans="2:20">
      <c r="B28" s="16" t="s">
        <v>83</v>
      </c>
      <c r="C28" s="16" t="s">
        <v>84</v>
      </c>
      <c r="D28" s="17" t="s">
        <v>85</v>
      </c>
      <c r="E28" s="18">
        <v>131.54300000000001</v>
      </c>
      <c r="F28" s="19">
        <v>92.93</v>
      </c>
      <c r="G28" s="20">
        <v>2.2812999999999999</v>
      </c>
      <c r="H28" s="20" t="s">
        <v>16</v>
      </c>
      <c r="J28" s="12" t="s">
        <v>83</v>
      </c>
      <c r="K28" s="42" t="s">
        <v>84</v>
      </c>
      <c r="L28" s="43" t="s">
        <v>85</v>
      </c>
      <c r="M28" s="44">
        <v>131.54300000000001</v>
      </c>
      <c r="N28" s="45">
        <v>92.93</v>
      </c>
      <c r="O28" s="46">
        <v>2.2812999999999999</v>
      </c>
      <c r="P28" s="46" t="s">
        <v>16</v>
      </c>
      <c r="Q28" s="36">
        <f t="shared" si="0"/>
        <v>12224.290990000001</v>
      </c>
      <c r="R28" s="39">
        <f t="shared" si="1"/>
        <v>5.7058415507712373E-3</v>
      </c>
      <c r="S28" s="40">
        <f t="shared" si="2"/>
        <v>1.3016736329774423E-4</v>
      </c>
      <c r="T28" s="41" t="str">
        <f t="shared" si="3"/>
        <v>n/a</v>
      </c>
    </row>
    <row r="29" spans="2:20">
      <c r="B29" s="16" t="s">
        <v>86</v>
      </c>
      <c r="C29" s="16" t="s">
        <v>87</v>
      </c>
      <c r="D29" s="17" t="s">
        <v>88</v>
      </c>
      <c r="E29" s="18">
        <v>127.90300000000001</v>
      </c>
      <c r="F29" s="19">
        <v>99.66</v>
      </c>
      <c r="G29" s="20">
        <v>1.6857</v>
      </c>
      <c r="H29" s="20">
        <v>36.1</v>
      </c>
      <c r="J29" s="12" t="s">
        <v>86</v>
      </c>
      <c r="K29" s="42" t="s">
        <v>87</v>
      </c>
      <c r="L29" s="43" t="s">
        <v>88</v>
      </c>
      <c r="M29" s="44">
        <v>127.90300000000001</v>
      </c>
      <c r="N29" s="45">
        <v>99.66</v>
      </c>
      <c r="O29" s="46">
        <v>1.6857</v>
      </c>
      <c r="P29" s="46">
        <v>36.1</v>
      </c>
      <c r="Q29" s="36">
        <f t="shared" si="0"/>
        <v>12746.812980000001</v>
      </c>
      <c r="R29" s="39">
        <f t="shared" si="1"/>
        <v>5.9497352607763903E-3</v>
      </c>
      <c r="S29" s="40">
        <f t="shared" si="2"/>
        <v>1.0029468729090762E-4</v>
      </c>
      <c r="T29" s="41">
        <f t="shared" si="3"/>
        <v>2.147854429140277E-3</v>
      </c>
    </row>
    <row r="30" spans="2:20">
      <c r="B30" s="16" t="s">
        <v>89</v>
      </c>
      <c r="C30" s="16" t="s">
        <v>90</v>
      </c>
      <c r="D30" s="17" t="s">
        <v>91</v>
      </c>
      <c r="E30" s="18">
        <v>223.84700000000001</v>
      </c>
      <c r="F30" s="19">
        <v>23.27</v>
      </c>
      <c r="G30" s="20" t="s">
        <v>16</v>
      </c>
      <c r="H30" s="20" t="s">
        <v>16</v>
      </c>
      <c r="J30" s="12" t="s">
        <v>89</v>
      </c>
      <c r="K30" s="42" t="s">
        <v>90</v>
      </c>
      <c r="L30" s="43" t="s">
        <v>91</v>
      </c>
      <c r="M30" s="44">
        <v>223.84700000000001</v>
      </c>
      <c r="N30" s="45">
        <v>23.27</v>
      </c>
      <c r="O30" s="46" t="s">
        <v>16</v>
      </c>
      <c r="P30" s="46" t="s">
        <v>16</v>
      </c>
      <c r="Q30" s="36">
        <f t="shared" si="0"/>
        <v>5208.9196899999997</v>
      </c>
      <c r="R30" s="39">
        <f t="shared" si="1"/>
        <v>2.4313287720445888E-3</v>
      </c>
      <c r="S30" s="40" t="str">
        <f t="shared" si="2"/>
        <v>n/a</v>
      </c>
      <c r="T30" s="41" t="str">
        <f t="shared" si="3"/>
        <v>n/a</v>
      </c>
    </row>
    <row r="31" spans="2:20">
      <c r="B31" s="16" t="s">
        <v>92</v>
      </c>
      <c r="C31" s="16" t="s">
        <v>93</v>
      </c>
      <c r="D31" s="17" t="s">
        <v>94</v>
      </c>
      <c r="E31" s="18">
        <v>75.992999999999995</v>
      </c>
      <c r="F31" s="19">
        <v>9.4700000000000006</v>
      </c>
      <c r="G31" s="20" t="s">
        <v>16</v>
      </c>
      <c r="H31" s="20" t="s">
        <v>16</v>
      </c>
      <c r="J31" s="12" t="s">
        <v>92</v>
      </c>
      <c r="K31" s="42" t="s">
        <v>93</v>
      </c>
      <c r="L31" s="43" t="s">
        <v>94</v>
      </c>
      <c r="M31" s="44">
        <v>75.992999999999995</v>
      </c>
      <c r="N31" s="45">
        <v>9.4700000000000006</v>
      </c>
      <c r="O31" s="46" t="s">
        <v>16</v>
      </c>
      <c r="P31" s="46" t="s">
        <v>16</v>
      </c>
      <c r="Q31" s="36">
        <f t="shared" si="0"/>
        <v>719.65371000000005</v>
      </c>
      <c r="R31" s="39">
        <f t="shared" si="1"/>
        <v>3.3590741941955966E-4</v>
      </c>
      <c r="S31" s="40" t="str">
        <f t="shared" si="2"/>
        <v>n/a</v>
      </c>
      <c r="T31" s="41" t="str">
        <f t="shared" si="3"/>
        <v>n/a</v>
      </c>
    </row>
    <row r="32" spans="2:20">
      <c r="B32" s="16" t="s">
        <v>95</v>
      </c>
      <c r="C32" s="16" t="s">
        <v>96</v>
      </c>
      <c r="D32" s="17" t="s">
        <v>97</v>
      </c>
      <c r="E32" s="18">
        <v>149.333</v>
      </c>
      <c r="F32" s="19">
        <v>33.130000000000003</v>
      </c>
      <c r="G32" s="20">
        <v>3.9238</v>
      </c>
      <c r="H32" s="20" t="s">
        <v>16</v>
      </c>
      <c r="J32" s="12" t="s">
        <v>95</v>
      </c>
      <c r="K32" s="42" t="s">
        <v>96</v>
      </c>
      <c r="L32" s="43" t="s">
        <v>97</v>
      </c>
      <c r="M32" s="44">
        <v>149.333</v>
      </c>
      <c r="N32" s="45">
        <v>33.130000000000003</v>
      </c>
      <c r="O32" s="46">
        <v>3.9238</v>
      </c>
      <c r="P32" s="46" t="s">
        <v>16</v>
      </c>
      <c r="Q32" s="36">
        <f t="shared" si="0"/>
        <v>4947.40229</v>
      </c>
      <c r="R32" s="39">
        <f t="shared" si="1"/>
        <v>2.3092622367837439E-3</v>
      </c>
      <c r="S32" s="40">
        <f t="shared" si="2"/>
        <v>9.0610831646920547E-5</v>
      </c>
      <c r="T32" s="41" t="str">
        <f t="shared" si="3"/>
        <v>n/a</v>
      </c>
    </row>
    <row r="33" spans="2:20">
      <c r="B33" s="16" t="s">
        <v>98</v>
      </c>
      <c r="C33" s="16" t="s">
        <v>99</v>
      </c>
      <c r="D33" s="17" t="s">
        <v>100</v>
      </c>
      <c r="E33" s="18">
        <v>395.79300000000001</v>
      </c>
      <c r="F33" s="19">
        <v>21.22</v>
      </c>
      <c r="G33" s="20">
        <v>1.885</v>
      </c>
      <c r="H33" s="20">
        <v>40.905000000000001</v>
      </c>
      <c r="J33" s="12" t="s">
        <v>98</v>
      </c>
      <c r="K33" s="42" t="s">
        <v>99</v>
      </c>
      <c r="L33" s="43" t="s">
        <v>100</v>
      </c>
      <c r="M33" s="44">
        <v>395.79300000000001</v>
      </c>
      <c r="N33" s="45">
        <v>21.22</v>
      </c>
      <c r="O33" s="46">
        <v>1.885</v>
      </c>
      <c r="P33" s="46">
        <v>40.905000000000001</v>
      </c>
      <c r="Q33" s="36">
        <f t="shared" si="0"/>
        <v>8398.7274600000001</v>
      </c>
      <c r="R33" s="39">
        <f t="shared" si="1"/>
        <v>3.9202116633245635E-3</v>
      </c>
      <c r="S33" s="40">
        <f t="shared" si="2"/>
        <v>7.3895989853668022E-5</v>
      </c>
      <c r="T33" s="41">
        <f t="shared" si="3"/>
        <v>1.6035625808829127E-3</v>
      </c>
    </row>
    <row r="34" spans="2:20">
      <c r="B34" s="16" t="s">
        <v>101</v>
      </c>
      <c r="C34" s="16" t="s">
        <v>102</v>
      </c>
      <c r="D34" s="17" t="s">
        <v>103</v>
      </c>
      <c r="E34" s="18">
        <v>2012.309</v>
      </c>
      <c r="F34" s="19">
        <v>5.0599999999999996</v>
      </c>
      <c r="G34" s="20" t="s">
        <v>16</v>
      </c>
      <c r="H34" s="20" t="s">
        <v>16</v>
      </c>
      <c r="J34" s="12" t="s">
        <v>101</v>
      </c>
      <c r="K34" s="42" t="s">
        <v>102</v>
      </c>
      <c r="L34" s="43" t="s">
        <v>103</v>
      </c>
      <c r="M34" s="44">
        <v>2012.309</v>
      </c>
      <c r="N34" s="45">
        <v>5.0599999999999996</v>
      </c>
      <c r="O34" s="46" t="s">
        <v>16</v>
      </c>
      <c r="P34" s="46" t="s">
        <v>16</v>
      </c>
      <c r="Q34" s="36">
        <f t="shared" si="0"/>
        <v>10182.283539999999</v>
      </c>
      <c r="R34" s="39">
        <f t="shared" si="1"/>
        <v>4.7527088934477364E-3</v>
      </c>
      <c r="S34" s="40" t="str">
        <f t="shared" si="2"/>
        <v>n/a</v>
      </c>
      <c r="T34" s="41" t="str">
        <f t="shared" si="3"/>
        <v>n/a</v>
      </c>
    </row>
    <row r="35" spans="2:20">
      <c r="B35" s="16" t="s">
        <v>104</v>
      </c>
      <c r="C35" s="16" t="s">
        <v>105</v>
      </c>
      <c r="D35" s="17" t="s">
        <v>106</v>
      </c>
      <c r="E35" s="18">
        <v>134.39500000000001</v>
      </c>
      <c r="F35" s="19">
        <v>23.91</v>
      </c>
      <c r="G35" s="20" t="s">
        <v>16</v>
      </c>
      <c r="H35" s="20" t="s">
        <v>16</v>
      </c>
      <c r="J35" s="12" t="s">
        <v>104</v>
      </c>
      <c r="K35" s="42" t="s">
        <v>105</v>
      </c>
      <c r="L35" s="43" t="s">
        <v>106</v>
      </c>
      <c r="M35" s="44">
        <v>134.39500000000001</v>
      </c>
      <c r="N35" s="45">
        <v>23.91</v>
      </c>
      <c r="O35" s="46" t="s">
        <v>16</v>
      </c>
      <c r="P35" s="46" t="s">
        <v>16</v>
      </c>
      <c r="Q35" s="36">
        <f t="shared" si="0"/>
        <v>3213.3844500000005</v>
      </c>
      <c r="R35" s="39">
        <f t="shared" si="1"/>
        <v>1.4998876031674193E-3</v>
      </c>
      <c r="S35" s="40" t="str">
        <f t="shared" si="2"/>
        <v>n/a</v>
      </c>
      <c r="T35" s="41" t="str">
        <f t="shared" si="3"/>
        <v>n/a</v>
      </c>
    </row>
    <row r="36" spans="2:20">
      <c r="B36" s="16" t="s">
        <v>107</v>
      </c>
      <c r="C36" s="16" t="s">
        <v>108</v>
      </c>
      <c r="D36" s="17" t="s">
        <v>109</v>
      </c>
      <c r="E36" s="18">
        <v>70.03</v>
      </c>
      <c r="F36" s="19">
        <v>17.27</v>
      </c>
      <c r="G36" s="20" t="s">
        <v>16</v>
      </c>
      <c r="H36" s="20" t="s">
        <v>16</v>
      </c>
      <c r="J36" s="12" t="s">
        <v>107</v>
      </c>
      <c r="K36" s="42" t="s">
        <v>108</v>
      </c>
      <c r="L36" s="43" t="s">
        <v>109</v>
      </c>
      <c r="M36" s="44">
        <v>70.03</v>
      </c>
      <c r="N36" s="45">
        <v>17.27</v>
      </c>
      <c r="O36" s="46" t="s">
        <v>16</v>
      </c>
      <c r="P36" s="46" t="s">
        <v>16</v>
      </c>
      <c r="Q36" s="36">
        <f t="shared" si="0"/>
        <v>1209.4181000000001</v>
      </c>
      <c r="R36" s="39">
        <f t="shared" si="1"/>
        <v>5.6451110766914125E-4</v>
      </c>
      <c r="S36" s="40" t="str">
        <f t="shared" si="2"/>
        <v>n/a</v>
      </c>
      <c r="T36" s="41" t="str">
        <f t="shared" si="3"/>
        <v>n/a</v>
      </c>
    </row>
    <row r="37" spans="2:20">
      <c r="B37" s="16" t="s">
        <v>110</v>
      </c>
      <c r="C37" s="16" t="s">
        <v>111</v>
      </c>
      <c r="D37" s="17" t="s">
        <v>112</v>
      </c>
      <c r="E37" s="18">
        <v>93.26</v>
      </c>
      <c r="F37" s="19">
        <v>10.52</v>
      </c>
      <c r="G37" s="20">
        <v>2.8740999999999999</v>
      </c>
      <c r="H37" s="20">
        <v>-11.5</v>
      </c>
      <c r="J37" s="12" t="s">
        <v>110</v>
      </c>
      <c r="K37" s="42" t="s">
        <v>111</v>
      </c>
      <c r="L37" s="43" t="s">
        <v>112</v>
      </c>
      <c r="M37" s="44">
        <v>93.26</v>
      </c>
      <c r="N37" s="45">
        <v>10.52</v>
      </c>
      <c r="O37" s="46">
        <v>2.8740999999999999</v>
      </c>
      <c r="P37" s="46">
        <v>-11.5</v>
      </c>
      <c r="Q37" s="36">
        <f t="shared" si="0"/>
        <v>981.09519999999998</v>
      </c>
      <c r="R37" s="39">
        <f t="shared" si="1"/>
        <v>4.579385227332695E-4</v>
      </c>
      <c r="S37" s="40">
        <f t="shared" si="2"/>
        <v>1.3161611081876898E-5</v>
      </c>
      <c r="T37" s="41">
        <f t="shared" si="3"/>
        <v>-5.2662930114325998E-5</v>
      </c>
    </row>
    <row r="38" spans="2:20">
      <c r="B38" s="16" t="s">
        <v>113</v>
      </c>
      <c r="C38" s="16" t="s">
        <v>114</v>
      </c>
      <c r="D38" s="17" t="s">
        <v>115</v>
      </c>
      <c r="E38" s="18">
        <v>156.47999999999999</v>
      </c>
      <c r="F38" s="19">
        <v>62.64</v>
      </c>
      <c r="G38" s="20">
        <v>1.613</v>
      </c>
      <c r="H38" s="20">
        <v>10.5</v>
      </c>
      <c r="J38" s="12" t="s">
        <v>113</v>
      </c>
      <c r="K38" s="42" t="s">
        <v>114</v>
      </c>
      <c r="L38" s="43" t="s">
        <v>115</v>
      </c>
      <c r="M38" s="44">
        <v>156.47999999999999</v>
      </c>
      <c r="N38" s="45">
        <v>62.64</v>
      </c>
      <c r="O38" s="46">
        <v>1.613</v>
      </c>
      <c r="P38" s="46">
        <v>10.5</v>
      </c>
      <c r="Q38" s="36">
        <f t="shared" si="0"/>
        <v>9801.9071999999996</v>
      </c>
      <c r="R38" s="39">
        <f t="shared" si="1"/>
        <v>4.5751634531863965E-3</v>
      </c>
      <c r="S38" s="40">
        <f t="shared" si="2"/>
        <v>7.3797386499896566E-5</v>
      </c>
      <c r="T38" s="41">
        <f t="shared" si="3"/>
        <v>4.8039216258457162E-4</v>
      </c>
    </row>
    <row r="39" spans="2:20">
      <c r="B39" s="16" t="s">
        <v>116</v>
      </c>
      <c r="C39" s="16" t="s">
        <v>117</v>
      </c>
      <c r="D39" s="17" t="s">
        <v>118</v>
      </c>
      <c r="E39" s="18">
        <v>828.43600000000004</v>
      </c>
      <c r="F39" s="19">
        <v>22.73</v>
      </c>
      <c r="G39" s="20">
        <v>4.6845999999999997</v>
      </c>
      <c r="H39" s="20">
        <v>13.2</v>
      </c>
      <c r="J39" s="12" t="s">
        <v>116</v>
      </c>
      <c r="K39" s="42" t="s">
        <v>117</v>
      </c>
      <c r="L39" s="43" t="s">
        <v>118</v>
      </c>
      <c r="M39" s="44">
        <v>828.43600000000004</v>
      </c>
      <c r="N39" s="45">
        <v>22.73</v>
      </c>
      <c r="O39" s="46">
        <v>4.6845999999999997</v>
      </c>
      <c r="P39" s="46">
        <v>13.2</v>
      </c>
      <c r="Q39" s="36">
        <f t="shared" si="0"/>
        <v>18830.350280000002</v>
      </c>
      <c r="R39" s="39">
        <f t="shared" si="1"/>
        <v>8.7893028013725973E-3</v>
      </c>
      <c r="S39" s="40">
        <f t="shared" si="2"/>
        <v>4.1174367903310069E-4</v>
      </c>
      <c r="T39" s="41">
        <f t="shared" si="3"/>
        <v>1.1601879697811829E-3</v>
      </c>
    </row>
    <row r="40" spans="2:20">
      <c r="B40" s="16" t="s">
        <v>119</v>
      </c>
      <c r="C40" s="16" t="s">
        <v>120</v>
      </c>
      <c r="D40" s="17" t="s">
        <v>121</v>
      </c>
      <c r="E40" s="18">
        <v>24.51</v>
      </c>
      <c r="F40" s="19">
        <v>39.950000000000003</v>
      </c>
      <c r="G40" s="20">
        <v>2.5030999999999999</v>
      </c>
      <c r="H40" s="20" t="s">
        <v>16</v>
      </c>
      <c r="J40" s="12" t="s">
        <v>119</v>
      </c>
      <c r="K40" s="42" t="s">
        <v>120</v>
      </c>
      <c r="L40" s="43" t="s">
        <v>121</v>
      </c>
      <c r="M40" s="44">
        <v>24.51</v>
      </c>
      <c r="N40" s="45">
        <v>39.950000000000003</v>
      </c>
      <c r="O40" s="46">
        <v>2.5030999999999999</v>
      </c>
      <c r="P40" s="46" t="s">
        <v>16</v>
      </c>
      <c r="Q40" s="36">
        <f t="shared" si="0"/>
        <v>979.17450000000008</v>
      </c>
      <c r="R40" s="39">
        <f t="shared" si="1"/>
        <v>4.570420118537812E-4</v>
      </c>
      <c r="S40" s="40">
        <f t="shared" si="2"/>
        <v>1.1440218598711997E-5</v>
      </c>
      <c r="T40" s="41" t="str">
        <f t="shared" si="3"/>
        <v>n/a</v>
      </c>
    </row>
    <row r="41" spans="2:20">
      <c r="B41" s="16" t="s">
        <v>122</v>
      </c>
      <c r="C41" s="16" t="s">
        <v>123</v>
      </c>
      <c r="D41" s="17" t="s">
        <v>124</v>
      </c>
      <c r="E41" s="18">
        <v>402.67899999999997</v>
      </c>
      <c r="F41" s="19">
        <v>2.21</v>
      </c>
      <c r="G41" s="20" t="s">
        <v>16</v>
      </c>
      <c r="H41" s="20" t="s">
        <v>16</v>
      </c>
      <c r="J41" s="12" t="s">
        <v>122</v>
      </c>
      <c r="K41" s="42" t="s">
        <v>123</v>
      </c>
      <c r="L41" s="43" t="s">
        <v>124</v>
      </c>
      <c r="M41" s="44">
        <v>402.67899999999997</v>
      </c>
      <c r="N41" s="45">
        <v>2.21</v>
      </c>
      <c r="O41" s="46" t="s">
        <v>16</v>
      </c>
      <c r="P41" s="46" t="s">
        <v>16</v>
      </c>
      <c r="Q41" s="36">
        <f t="shared" si="0"/>
        <v>889.92058999999995</v>
      </c>
      <c r="R41" s="39">
        <f t="shared" si="1"/>
        <v>4.153816269150227E-4</v>
      </c>
      <c r="S41" s="40" t="str">
        <f t="shared" si="2"/>
        <v>n/a</v>
      </c>
      <c r="T41" s="41" t="str">
        <f t="shared" si="3"/>
        <v>n/a</v>
      </c>
    </row>
    <row r="42" spans="2:20">
      <c r="B42" s="16" t="s">
        <v>125</v>
      </c>
      <c r="C42" s="16" t="s">
        <v>126</v>
      </c>
      <c r="D42" s="17" t="s">
        <v>127</v>
      </c>
      <c r="E42" s="18">
        <v>132.58199999999999</v>
      </c>
      <c r="F42" s="19">
        <v>6.95</v>
      </c>
      <c r="G42" s="20" t="s">
        <v>16</v>
      </c>
      <c r="H42" s="20" t="s">
        <v>16</v>
      </c>
      <c r="J42" s="12" t="s">
        <v>125</v>
      </c>
      <c r="K42" s="42" t="s">
        <v>126</v>
      </c>
      <c r="L42" s="43" t="s">
        <v>127</v>
      </c>
      <c r="M42" s="44">
        <v>132.58199999999999</v>
      </c>
      <c r="N42" s="45">
        <v>6.95</v>
      </c>
      <c r="O42" s="46" t="s">
        <v>16</v>
      </c>
      <c r="P42" s="46" t="s">
        <v>16</v>
      </c>
      <c r="Q42" s="36">
        <f t="shared" si="0"/>
        <v>921.44489999999996</v>
      </c>
      <c r="R42" s="39">
        <f t="shared" si="1"/>
        <v>4.3009599505339056E-4</v>
      </c>
      <c r="S42" s="40" t="str">
        <f t="shared" si="2"/>
        <v>n/a</v>
      </c>
      <c r="T42" s="41" t="str">
        <f t="shared" si="3"/>
        <v>n/a</v>
      </c>
    </row>
    <row r="43" spans="2:20">
      <c r="B43" s="16" t="s">
        <v>128</v>
      </c>
      <c r="C43" s="16" t="s">
        <v>129</v>
      </c>
      <c r="D43" s="17" t="s">
        <v>130</v>
      </c>
      <c r="E43" s="18">
        <v>58.048999999999999</v>
      </c>
      <c r="F43" s="19">
        <v>87.17</v>
      </c>
      <c r="G43" s="20">
        <v>1.2389999999999999</v>
      </c>
      <c r="H43" s="20">
        <v>7</v>
      </c>
      <c r="J43" s="12" t="s">
        <v>128</v>
      </c>
      <c r="K43" s="42" t="s">
        <v>129</v>
      </c>
      <c r="L43" s="43" t="s">
        <v>130</v>
      </c>
      <c r="M43" s="44">
        <v>58.048999999999999</v>
      </c>
      <c r="N43" s="45">
        <v>87.17</v>
      </c>
      <c r="O43" s="46">
        <v>1.2389999999999999</v>
      </c>
      <c r="P43" s="46">
        <v>7</v>
      </c>
      <c r="Q43" s="36">
        <f t="shared" si="0"/>
        <v>5060.1313300000002</v>
      </c>
      <c r="R43" s="39">
        <f t="shared" si="1"/>
        <v>2.3618799338703668E-3</v>
      </c>
      <c r="S43" s="40">
        <f t="shared" si="2"/>
        <v>2.9263692380653839E-5</v>
      </c>
      <c r="T43" s="41">
        <f t="shared" si="3"/>
        <v>1.6533159537092569E-4</v>
      </c>
    </row>
    <row r="44" spans="2:20">
      <c r="B44" s="16" t="s">
        <v>131</v>
      </c>
      <c r="C44" s="16" t="s">
        <v>132</v>
      </c>
      <c r="D44" s="17" t="s">
        <v>133</v>
      </c>
      <c r="E44" s="18">
        <v>412.61399999999998</v>
      </c>
      <c r="F44" s="19">
        <v>61.33</v>
      </c>
      <c r="G44" s="20">
        <v>1.5979000000000001</v>
      </c>
      <c r="H44" s="20">
        <v>16.233000000000001</v>
      </c>
      <c r="J44" s="12" t="s">
        <v>131</v>
      </c>
      <c r="K44" s="42" t="s">
        <v>132</v>
      </c>
      <c r="L44" s="43" t="s">
        <v>133</v>
      </c>
      <c r="M44" s="44">
        <v>412.61399999999998</v>
      </c>
      <c r="N44" s="45">
        <v>61.33</v>
      </c>
      <c r="O44" s="46">
        <v>1.5979000000000001</v>
      </c>
      <c r="P44" s="46">
        <v>16.233000000000001</v>
      </c>
      <c r="Q44" s="36">
        <f t="shared" si="0"/>
        <v>25305.616619999997</v>
      </c>
      <c r="R44" s="39">
        <f t="shared" si="1"/>
        <v>1.1811714797725309E-2</v>
      </c>
      <c r="S44" s="40">
        <f t="shared" si="2"/>
        <v>1.8873939075285271E-4</v>
      </c>
      <c r="T44" s="41">
        <f t="shared" si="3"/>
        <v>1.9173956631147494E-3</v>
      </c>
    </row>
    <row r="45" spans="2:20">
      <c r="B45" s="16" t="s">
        <v>134</v>
      </c>
      <c r="C45" s="16" t="s">
        <v>135</v>
      </c>
      <c r="D45" s="17" t="s">
        <v>136</v>
      </c>
      <c r="E45" s="18">
        <v>251.54400000000001</v>
      </c>
      <c r="F45" s="19">
        <v>34.880000000000003</v>
      </c>
      <c r="G45" s="20">
        <v>1.3378999999999999</v>
      </c>
      <c r="H45" s="20">
        <v>10.132999999999999</v>
      </c>
      <c r="J45" s="12" t="s">
        <v>134</v>
      </c>
      <c r="K45" s="42" t="s">
        <v>135</v>
      </c>
      <c r="L45" s="43" t="s">
        <v>136</v>
      </c>
      <c r="M45" s="44">
        <v>251.54400000000001</v>
      </c>
      <c r="N45" s="45">
        <v>34.880000000000003</v>
      </c>
      <c r="O45" s="46">
        <v>1.3378999999999999</v>
      </c>
      <c r="P45" s="46">
        <v>10.132999999999999</v>
      </c>
      <c r="Q45" s="36">
        <f t="shared" si="0"/>
        <v>8773.8547200000012</v>
      </c>
      <c r="R45" s="39">
        <f t="shared" si="1"/>
        <v>4.095307029484116E-3</v>
      </c>
      <c r="S45" s="40">
        <f t="shared" si="2"/>
        <v>5.4791112747467983E-5</v>
      </c>
      <c r="T45" s="41">
        <f t="shared" si="3"/>
        <v>4.1497746129762545E-4</v>
      </c>
    </row>
    <row r="46" spans="2:20">
      <c r="B46" s="16" t="s">
        <v>137</v>
      </c>
      <c r="C46" s="16" t="s">
        <v>138</v>
      </c>
      <c r="D46" s="17" t="s">
        <v>139</v>
      </c>
      <c r="E46" s="18">
        <v>210.68</v>
      </c>
      <c r="F46" s="19">
        <v>41.64</v>
      </c>
      <c r="G46" s="20" t="s">
        <v>16</v>
      </c>
      <c r="H46" s="20">
        <v>4.7</v>
      </c>
      <c r="J46" s="12" t="s">
        <v>137</v>
      </c>
      <c r="K46" s="42" t="s">
        <v>138</v>
      </c>
      <c r="L46" s="43" t="s">
        <v>139</v>
      </c>
      <c r="M46" s="44">
        <v>210.68</v>
      </c>
      <c r="N46" s="45">
        <v>41.64</v>
      </c>
      <c r="O46" s="46" t="s">
        <v>16</v>
      </c>
      <c r="P46" s="46">
        <v>4.7</v>
      </c>
      <c r="Q46" s="36">
        <f t="shared" si="0"/>
        <v>8772.7152000000006</v>
      </c>
      <c r="R46" s="39">
        <f t="shared" si="1"/>
        <v>4.0947751441936511E-3</v>
      </c>
      <c r="S46" s="40" t="str">
        <f t="shared" si="2"/>
        <v>n/a</v>
      </c>
      <c r="T46" s="41">
        <f t="shared" si="3"/>
        <v>1.9245443177710159E-4</v>
      </c>
    </row>
    <row r="47" spans="2:20">
      <c r="B47" s="16" t="s">
        <v>140</v>
      </c>
      <c r="C47" s="16" t="s">
        <v>141</v>
      </c>
      <c r="D47" s="17" t="s">
        <v>142</v>
      </c>
      <c r="E47" s="18">
        <v>644.22400000000005</v>
      </c>
      <c r="F47" s="19">
        <v>78.819999999999993</v>
      </c>
      <c r="G47" s="20">
        <v>4.0598999999999998</v>
      </c>
      <c r="H47" s="20">
        <v>6.9</v>
      </c>
      <c r="J47" s="12" t="s">
        <v>140</v>
      </c>
      <c r="K47" s="42" t="s">
        <v>141</v>
      </c>
      <c r="L47" s="43" t="s">
        <v>142</v>
      </c>
      <c r="M47" s="44">
        <v>644.22400000000005</v>
      </c>
      <c r="N47" s="45">
        <v>78.819999999999993</v>
      </c>
      <c r="O47" s="46">
        <v>4.0598999999999998</v>
      </c>
      <c r="P47" s="46">
        <v>6.9</v>
      </c>
      <c r="Q47" s="36">
        <f t="shared" si="0"/>
        <v>50777.735679999998</v>
      </c>
      <c r="R47" s="39">
        <f t="shared" si="1"/>
        <v>2.3701146703234945E-2</v>
      </c>
      <c r="S47" s="40">
        <f t="shared" si="2"/>
        <v>9.6224285500463543E-4</v>
      </c>
      <c r="T47" s="41">
        <f t="shared" si="3"/>
        <v>1.6353791225232114E-3</v>
      </c>
    </row>
    <row r="48" spans="2:20">
      <c r="B48" s="16" t="s">
        <v>143</v>
      </c>
      <c r="C48" s="16" t="s">
        <v>144</v>
      </c>
      <c r="D48" s="17" t="s">
        <v>145</v>
      </c>
      <c r="E48" s="18">
        <v>1209.808</v>
      </c>
      <c r="F48" s="19">
        <v>66.53</v>
      </c>
      <c r="G48" s="20">
        <v>4.0884</v>
      </c>
      <c r="H48" s="20">
        <v>5.367</v>
      </c>
      <c r="J48" s="12" t="s">
        <v>143</v>
      </c>
      <c r="K48" s="42" t="s">
        <v>144</v>
      </c>
      <c r="L48" s="43" t="s">
        <v>145</v>
      </c>
      <c r="M48" s="44">
        <v>1209.808</v>
      </c>
      <c r="N48" s="45">
        <v>66.53</v>
      </c>
      <c r="O48" s="46">
        <v>4.0884</v>
      </c>
      <c r="P48" s="46">
        <v>5.367</v>
      </c>
      <c r="Q48" s="36">
        <f t="shared" si="0"/>
        <v>80488.526240000007</v>
      </c>
      <c r="R48" s="39">
        <f t="shared" si="1"/>
        <v>3.7569031836384076E-2</v>
      </c>
      <c r="S48" s="40">
        <f t="shared" si="2"/>
        <v>1.5359722975987267E-3</v>
      </c>
      <c r="T48" s="41">
        <f t="shared" si="3"/>
        <v>2.0163299386587335E-3</v>
      </c>
    </row>
    <row r="49" spans="2:20">
      <c r="B49" s="16" t="s">
        <v>146</v>
      </c>
      <c r="C49" s="16" t="s">
        <v>147</v>
      </c>
      <c r="D49" s="17" t="s">
        <v>148</v>
      </c>
      <c r="E49" s="18">
        <v>397.21600000000001</v>
      </c>
      <c r="F49" s="19">
        <v>96.88</v>
      </c>
      <c r="G49" s="20">
        <v>4.3765000000000001</v>
      </c>
      <c r="H49" s="20">
        <v>9.0500000000000007</v>
      </c>
      <c r="J49" s="12" t="s">
        <v>146</v>
      </c>
      <c r="K49" s="42" t="s">
        <v>147</v>
      </c>
      <c r="L49" s="43" t="s">
        <v>148</v>
      </c>
      <c r="M49" s="44">
        <v>397.21600000000001</v>
      </c>
      <c r="N49" s="45">
        <v>96.88</v>
      </c>
      <c r="O49" s="46">
        <v>4.3765000000000001</v>
      </c>
      <c r="P49" s="46">
        <v>9.0500000000000007</v>
      </c>
      <c r="Q49" s="36">
        <f t="shared" si="0"/>
        <v>38482.286079999998</v>
      </c>
      <c r="R49" s="39">
        <f t="shared" si="1"/>
        <v>1.7962090976364229E-2</v>
      </c>
      <c r="S49" s="40">
        <f t="shared" si="2"/>
        <v>7.8611091158058046E-4</v>
      </c>
      <c r="T49" s="41">
        <f t="shared" si="3"/>
        <v>1.625569233360963E-3</v>
      </c>
    </row>
    <row r="50" spans="2:20">
      <c r="B50" s="16" t="s">
        <v>149</v>
      </c>
      <c r="C50" s="16" t="s">
        <v>150</v>
      </c>
      <c r="D50" s="17" t="s">
        <v>151</v>
      </c>
      <c r="E50" s="18">
        <v>80.442999999999998</v>
      </c>
      <c r="F50" s="19">
        <v>31.37</v>
      </c>
      <c r="G50" s="20">
        <v>2.6776999999999997</v>
      </c>
      <c r="H50" s="20" t="s">
        <v>16</v>
      </c>
      <c r="J50" s="12" t="s">
        <v>149</v>
      </c>
      <c r="K50" s="42" t="s">
        <v>150</v>
      </c>
      <c r="L50" s="43" t="s">
        <v>151</v>
      </c>
      <c r="M50" s="44">
        <v>80.442999999999998</v>
      </c>
      <c r="N50" s="45">
        <v>31.37</v>
      </c>
      <c r="O50" s="46">
        <v>2.6776999999999997</v>
      </c>
      <c r="P50" s="46" t="s">
        <v>16</v>
      </c>
      <c r="Q50" s="36">
        <f t="shared" si="0"/>
        <v>2523.4969099999998</v>
      </c>
      <c r="R50" s="39">
        <f t="shared" si="1"/>
        <v>1.1778739179310737E-3</v>
      </c>
      <c r="S50" s="40">
        <f t="shared" si="2"/>
        <v>3.1539929900440359E-5</v>
      </c>
      <c r="T50" s="41" t="str">
        <f t="shared" si="3"/>
        <v>n/a</v>
      </c>
    </row>
    <row r="51" spans="2:20">
      <c r="B51" s="16" t="s">
        <v>152</v>
      </c>
      <c r="C51" s="16" t="s">
        <v>153</v>
      </c>
      <c r="D51" s="17" t="s">
        <v>154</v>
      </c>
      <c r="E51" s="18">
        <v>28.945</v>
      </c>
      <c r="F51" s="19">
        <v>48.29</v>
      </c>
      <c r="G51" s="20">
        <v>4.4729999999999999</v>
      </c>
      <c r="H51" s="20" t="s">
        <v>16</v>
      </c>
      <c r="J51" s="12" t="s">
        <v>152</v>
      </c>
      <c r="K51" s="42" t="s">
        <v>153</v>
      </c>
      <c r="L51" s="43" t="s">
        <v>154</v>
      </c>
      <c r="M51" s="44">
        <v>28.945</v>
      </c>
      <c r="N51" s="45">
        <v>48.29</v>
      </c>
      <c r="O51" s="46">
        <v>4.4729999999999999</v>
      </c>
      <c r="P51" s="46" t="s">
        <v>16</v>
      </c>
      <c r="Q51" s="36">
        <f t="shared" si="0"/>
        <v>1397.75405</v>
      </c>
      <c r="R51" s="39">
        <f t="shared" si="1"/>
        <v>6.5241928082151914E-4</v>
      </c>
      <c r="S51" s="40">
        <f t="shared" si="2"/>
        <v>2.9182714431146549E-5</v>
      </c>
      <c r="T51" s="41" t="str">
        <f t="shared" si="3"/>
        <v>n/a</v>
      </c>
    </row>
    <row r="52" spans="2:20">
      <c r="B52" s="16" t="s">
        <v>155</v>
      </c>
      <c r="C52" s="16" t="s">
        <v>156</v>
      </c>
      <c r="D52" s="17" t="s">
        <v>157</v>
      </c>
      <c r="E52" s="18">
        <v>329.37900000000002</v>
      </c>
      <c r="F52" s="19">
        <v>48.75</v>
      </c>
      <c r="G52" s="20">
        <v>4.1025999999999998</v>
      </c>
      <c r="H52" s="20">
        <v>8.5500000000000007</v>
      </c>
      <c r="J52" s="12" t="s">
        <v>155</v>
      </c>
      <c r="K52" s="42" t="s">
        <v>156</v>
      </c>
      <c r="L52" s="43" t="s">
        <v>157</v>
      </c>
      <c r="M52" s="44">
        <v>329.37900000000002</v>
      </c>
      <c r="N52" s="45">
        <v>48.75</v>
      </c>
      <c r="O52" s="46">
        <v>4.1025999999999998</v>
      </c>
      <c r="P52" s="46">
        <v>8.5500000000000007</v>
      </c>
      <c r="Q52" s="36">
        <f t="shared" si="0"/>
        <v>16057.226250000002</v>
      </c>
      <c r="R52" s="39">
        <f t="shared" si="1"/>
        <v>7.4949122859013862E-3</v>
      </c>
      <c r="S52" s="40">
        <f t="shared" si="2"/>
        <v>3.0748627144139024E-4</v>
      </c>
      <c r="T52" s="41">
        <f t="shared" si="3"/>
        <v>6.4081500044456852E-4</v>
      </c>
    </row>
    <row r="53" spans="2:20">
      <c r="B53" s="16" t="s">
        <v>158</v>
      </c>
      <c r="C53" s="16" t="s">
        <v>159</v>
      </c>
      <c r="D53" s="17" t="s">
        <v>160</v>
      </c>
      <c r="E53" s="18">
        <v>1850.068</v>
      </c>
      <c r="F53" s="19">
        <v>55.7</v>
      </c>
      <c r="G53" s="20">
        <v>3.6625000000000001</v>
      </c>
      <c r="H53" s="20">
        <v>9.6</v>
      </c>
      <c r="J53" s="12" t="s">
        <v>158</v>
      </c>
      <c r="K53" s="42" t="s">
        <v>159</v>
      </c>
      <c r="L53" s="43" t="s">
        <v>160</v>
      </c>
      <c r="M53" s="44">
        <v>1850.068</v>
      </c>
      <c r="N53" s="45">
        <v>55.7</v>
      </c>
      <c r="O53" s="46">
        <v>3.6625000000000001</v>
      </c>
      <c r="P53" s="46">
        <v>9.6</v>
      </c>
      <c r="Q53" s="36">
        <f t="shared" si="0"/>
        <v>103048.78760000001</v>
      </c>
      <c r="R53" s="39">
        <f t="shared" si="1"/>
        <v>4.8099317541252337E-2</v>
      </c>
      <c r="S53" s="40">
        <f t="shared" si="2"/>
        <v>1.7616375049483667E-3</v>
      </c>
      <c r="T53" s="41">
        <f t="shared" si="3"/>
        <v>4.6175344839602247E-3</v>
      </c>
    </row>
    <row r="54" spans="2:20">
      <c r="B54" s="16" t="s">
        <v>161</v>
      </c>
      <c r="C54" s="16" t="s">
        <v>162</v>
      </c>
      <c r="D54" s="17" t="s">
        <v>163</v>
      </c>
      <c r="E54" s="18">
        <v>133.14099999999999</v>
      </c>
      <c r="F54" s="19">
        <v>28.23</v>
      </c>
      <c r="G54" s="20" t="s">
        <v>16</v>
      </c>
      <c r="H54" s="20" t="s">
        <v>16</v>
      </c>
      <c r="J54" s="12" t="s">
        <v>161</v>
      </c>
      <c r="K54" s="42" t="s">
        <v>162</v>
      </c>
      <c r="L54" s="43" t="s">
        <v>163</v>
      </c>
      <c r="M54" s="44">
        <v>133.14099999999999</v>
      </c>
      <c r="N54" s="45">
        <v>28.23</v>
      </c>
      <c r="O54" s="46" t="s">
        <v>16</v>
      </c>
      <c r="P54" s="46" t="s">
        <v>16</v>
      </c>
      <c r="Q54" s="36">
        <f t="shared" si="0"/>
        <v>3758.5704299999998</v>
      </c>
      <c r="R54" s="39">
        <f t="shared" si="1"/>
        <v>1.7543600155246397E-3</v>
      </c>
      <c r="S54" s="40" t="str">
        <f t="shared" si="2"/>
        <v>n/a</v>
      </c>
      <c r="T54" s="41" t="str">
        <f t="shared" si="3"/>
        <v>n/a</v>
      </c>
    </row>
    <row r="55" spans="2:20">
      <c r="B55" s="16" t="s">
        <v>164</v>
      </c>
      <c r="C55" s="16" t="s">
        <v>165</v>
      </c>
      <c r="D55" s="17" t="s">
        <v>166</v>
      </c>
      <c r="E55" s="18">
        <v>197.38800000000001</v>
      </c>
      <c r="F55" s="19">
        <v>1.35</v>
      </c>
      <c r="G55" s="20" t="s">
        <v>16</v>
      </c>
      <c r="H55" s="20" t="s">
        <v>16</v>
      </c>
      <c r="J55" s="12" t="s">
        <v>164</v>
      </c>
      <c r="K55" s="42" t="s">
        <v>165</v>
      </c>
      <c r="L55" s="43" t="s">
        <v>166</v>
      </c>
      <c r="M55" s="44">
        <v>197.38800000000001</v>
      </c>
      <c r="N55" s="45">
        <v>1.35</v>
      </c>
      <c r="O55" s="46" t="s">
        <v>16</v>
      </c>
      <c r="P55" s="46" t="s">
        <v>16</v>
      </c>
      <c r="Q55" s="36">
        <f t="shared" si="0"/>
        <v>266.47380000000004</v>
      </c>
      <c r="R55" s="39">
        <f t="shared" si="1"/>
        <v>1.2437999729192513E-4</v>
      </c>
      <c r="S55" s="40" t="str">
        <f t="shared" si="2"/>
        <v>n/a</v>
      </c>
      <c r="T55" s="41" t="str">
        <f t="shared" si="3"/>
        <v>n/a</v>
      </c>
    </row>
    <row r="56" spans="2:20">
      <c r="B56" s="16" t="s">
        <v>167</v>
      </c>
      <c r="C56" s="16" t="s">
        <v>168</v>
      </c>
      <c r="D56" s="17" t="s">
        <v>169</v>
      </c>
      <c r="E56" s="18">
        <v>94.043999999999997</v>
      </c>
      <c r="F56" s="19">
        <v>16.170000000000002</v>
      </c>
      <c r="G56" s="20">
        <v>0.74209999999999998</v>
      </c>
      <c r="H56" s="20" t="s">
        <v>16</v>
      </c>
      <c r="J56" s="12" t="s">
        <v>167</v>
      </c>
      <c r="K56" s="42" t="s">
        <v>168</v>
      </c>
      <c r="L56" s="43" t="s">
        <v>169</v>
      </c>
      <c r="M56" s="44">
        <v>94.043999999999997</v>
      </c>
      <c r="N56" s="45">
        <v>16.170000000000002</v>
      </c>
      <c r="O56" s="46">
        <v>0.74209999999999998</v>
      </c>
      <c r="P56" s="46" t="s">
        <v>16</v>
      </c>
      <c r="Q56" s="36">
        <f t="shared" si="0"/>
        <v>1520.6914800000002</v>
      </c>
      <c r="R56" s="39">
        <f t="shared" si="1"/>
        <v>7.0980187232010648E-4</v>
      </c>
      <c r="S56" s="40">
        <f t="shared" si="2"/>
        <v>5.2674396944875098E-6</v>
      </c>
      <c r="T56" s="41" t="str">
        <f t="shared" si="3"/>
        <v>n/a</v>
      </c>
    </row>
    <row r="57" spans="2:20">
      <c r="B57" s="16" t="s">
        <v>170</v>
      </c>
      <c r="C57" s="16" t="s">
        <v>171</v>
      </c>
      <c r="D57" s="17" t="s">
        <v>172</v>
      </c>
      <c r="E57" s="18">
        <v>297.3</v>
      </c>
      <c r="F57" s="19">
        <v>2.5</v>
      </c>
      <c r="G57" s="20">
        <v>1.6</v>
      </c>
      <c r="H57" s="20" t="s">
        <v>16</v>
      </c>
      <c r="J57" s="12" t="s">
        <v>170</v>
      </c>
      <c r="K57" s="42" t="s">
        <v>171</v>
      </c>
      <c r="L57" s="43" t="s">
        <v>172</v>
      </c>
      <c r="M57" s="44">
        <v>297.3</v>
      </c>
      <c r="N57" s="45">
        <v>2.5</v>
      </c>
      <c r="O57" s="46">
        <v>1.6</v>
      </c>
      <c r="P57" s="46" t="s">
        <v>16</v>
      </c>
      <c r="Q57" s="36">
        <f t="shared" si="0"/>
        <v>743.25</v>
      </c>
      <c r="R57" s="39">
        <f t="shared" si="1"/>
        <v>3.4692128452111737E-4</v>
      </c>
      <c r="S57" s="40">
        <f t="shared" si="2"/>
        <v>5.5507405523378778E-6</v>
      </c>
      <c r="T57" s="41" t="str">
        <f t="shared" si="3"/>
        <v>n/a</v>
      </c>
    </row>
    <row r="58" spans="2:20">
      <c r="B58" s="16" t="s">
        <v>173</v>
      </c>
      <c r="C58" s="16" t="s">
        <v>174</v>
      </c>
      <c r="D58" s="17" t="s">
        <v>175</v>
      </c>
      <c r="E58" s="18">
        <v>113.09399999999999</v>
      </c>
      <c r="F58" s="19">
        <v>10.5</v>
      </c>
      <c r="G58" s="20">
        <v>5.1429</v>
      </c>
      <c r="H58" s="20" t="s">
        <v>16</v>
      </c>
      <c r="J58" s="12" t="s">
        <v>173</v>
      </c>
      <c r="K58" s="42" t="s">
        <v>174</v>
      </c>
      <c r="L58" s="43" t="s">
        <v>175</v>
      </c>
      <c r="M58" s="44">
        <v>113.09399999999999</v>
      </c>
      <c r="N58" s="45">
        <v>10.5</v>
      </c>
      <c r="O58" s="46">
        <v>5.1429</v>
      </c>
      <c r="P58" s="46" t="s">
        <v>16</v>
      </c>
      <c r="Q58" s="36">
        <f t="shared" si="0"/>
        <v>1187.4869999999999</v>
      </c>
      <c r="R58" s="39">
        <f t="shared" si="1"/>
        <v>5.542744909413092E-4</v>
      </c>
      <c r="S58" s="40">
        <f t="shared" si="2"/>
        <v>2.8505782794620593E-5</v>
      </c>
      <c r="T58" s="41" t="str">
        <f t="shared" si="3"/>
        <v>n/a</v>
      </c>
    </row>
    <row r="59" spans="2:20">
      <c r="B59" s="16" t="s">
        <v>176</v>
      </c>
      <c r="C59" s="16" t="s">
        <v>177</v>
      </c>
      <c r="D59" s="17" t="s">
        <v>178</v>
      </c>
      <c r="E59" s="18">
        <v>54.171999999999997</v>
      </c>
      <c r="F59" s="19">
        <v>53.77</v>
      </c>
      <c r="G59" s="20">
        <v>2.9756</v>
      </c>
      <c r="H59" s="20" t="s">
        <v>16</v>
      </c>
      <c r="J59" s="12" t="s">
        <v>176</v>
      </c>
      <c r="K59" s="42" t="s">
        <v>177</v>
      </c>
      <c r="L59" s="43" t="s">
        <v>178</v>
      </c>
      <c r="M59" s="44">
        <v>54.171999999999997</v>
      </c>
      <c r="N59" s="45">
        <v>53.77</v>
      </c>
      <c r="O59" s="46">
        <v>2.9756</v>
      </c>
      <c r="P59" s="46" t="s">
        <v>16</v>
      </c>
      <c r="Q59" s="36">
        <f t="shared" si="0"/>
        <v>2912.8284400000002</v>
      </c>
      <c r="R59" s="39">
        <f t="shared" si="1"/>
        <v>1.3595993057442888E-3</v>
      </c>
      <c r="S59" s="40">
        <f t="shared" si="2"/>
        <v>4.0456236941727056E-5</v>
      </c>
      <c r="T59" s="41" t="str">
        <f t="shared" si="3"/>
        <v>n/a</v>
      </c>
    </row>
    <row r="60" spans="2:20">
      <c r="B60" s="16" t="s">
        <v>179</v>
      </c>
      <c r="C60" s="16" t="s">
        <v>180</v>
      </c>
      <c r="D60" s="17" t="s">
        <v>181</v>
      </c>
      <c r="E60" s="18">
        <v>153.06</v>
      </c>
      <c r="F60" s="19">
        <v>9.6199999999999992</v>
      </c>
      <c r="G60" s="20">
        <v>4.9896000000000003</v>
      </c>
      <c r="H60" s="20" t="s">
        <v>16</v>
      </c>
      <c r="J60" s="12" t="s">
        <v>179</v>
      </c>
      <c r="K60" s="42" t="s">
        <v>180</v>
      </c>
      <c r="L60" s="43" t="s">
        <v>181</v>
      </c>
      <c r="M60" s="44">
        <v>153.06</v>
      </c>
      <c r="N60" s="45">
        <v>9.6199999999999992</v>
      </c>
      <c r="O60" s="46">
        <v>4.9896000000000003</v>
      </c>
      <c r="P60" s="46" t="s">
        <v>16</v>
      </c>
      <c r="Q60" s="36">
        <f t="shared" si="0"/>
        <v>1472.4371999999998</v>
      </c>
      <c r="R60" s="39">
        <f t="shared" si="1"/>
        <v>6.8727858029018151E-4</v>
      </c>
      <c r="S60" s="40">
        <f t="shared" si="2"/>
        <v>3.4292452042158896E-5</v>
      </c>
      <c r="T60" s="41" t="str">
        <f t="shared" si="3"/>
        <v>n/a</v>
      </c>
    </row>
    <row r="61" spans="2:20">
      <c r="B61" s="16" t="s">
        <v>182</v>
      </c>
      <c r="C61" s="16" t="s">
        <v>183</v>
      </c>
      <c r="D61" s="17" t="s">
        <v>184</v>
      </c>
      <c r="E61" s="18">
        <v>134.779</v>
      </c>
      <c r="F61" s="19">
        <v>9.68</v>
      </c>
      <c r="G61" s="20" t="s">
        <v>16</v>
      </c>
      <c r="H61" s="20" t="s">
        <v>16</v>
      </c>
      <c r="J61" s="12" t="s">
        <v>182</v>
      </c>
      <c r="K61" s="42" t="s">
        <v>183</v>
      </c>
      <c r="L61" s="43" t="s">
        <v>184</v>
      </c>
      <c r="M61" s="44">
        <v>134.779</v>
      </c>
      <c r="N61" s="45">
        <v>9.68</v>
      </c>
      <c r="O61" s="46" t="s">
        <v>16</v>
      </c>
      <c r="P61" s="46" t="s">
        <v>16</v>
      </c>
      <c r="Q61" s="36">
        <f t="shared" si="0"/>
        <v>1304.6607199999999</v>
      </c>
      <c r="R61" s="39">
        <f t="shared" si="1"/>
        <v>6.0896679831368421E-4</v>
      </c>
      <c r="S61" s="40" t="str">
        <f t="shared" si="2"/>
        <v>n/a</v>
      </c>
      <c r="T61" s="41" t="str">
        <f t="shared" si="3"/>
        <v>n/a</v>
      </c>
    </row>
    <row r="62" spans="2:20">
      <c r="B62" s="16" t="s">
        <v>185</v>
      </c>
      <c r="C62" s="16" t="s">
        <v>186</v>
      </c>
      <c r="D62" s="17" t="s">
        <v>187</v>
      </c>
      <c r="E62" s="18">
        <v>148.91800000000001</v>
      </c>
      <c r="F62" s="19">
        <v>5.0999999999999996</v>
      </c>
      <c r="G62" s="20">
        <v>5.8823999999999996</v>
      </c>
      <c r="H62" s="20">
        <v>9.9949999999999992</v>
      </c>
      <c r="J62" s="12" t="s">
        <v>185</v>
      </c>
      <c r="K62" s="42" t="s">
        <v>186</v>
      </c>
      <c r="L62" s="43" t="s">
        <v>187</v>
      </c>
      <c r="M62" s="44">
        <v>148.91800000000001</v>
      </c>
      <c r="N62" s="45">
        <v>5.0999999999999996</v>
      </c>
      <c r="O62" s="46">
        <v>5.8823999999999996</v>
      </c>
      <c r="P62" s="46">
        <v>9.9949999999999992</v>
      </c>
      <c r="Q62" s="36">
        <f t="shared" si="0"/>
        <v>759.48180000000002</v>
      </c>
      <c r="R62" s="39">
        <f t="shared" si="1"/>
        <v>3.544976813002494E-4</v>
      </c>
      <c r="S62" s="40">
        <f t="shared" si="2"/>
        <v>2.0852971604805871E-5</v>
      </c>
      <c r="T62" s="41">
        <f t="shared" si="3"/>
        <v>3.543204324595993E-5</v>
      </c>
    </row>
    <row r="63" spans="2:20">
      <c r="B63" s="16" t="s">
        <v>188</v>
      </c>
      <c r="C63" s="16" t="s">
        <v>189</v>
      </c>
      <c r="D63" s="17" t="s">
        <v>190</v>
      </c>
      <c r="E63" s="18">
        <v>169.041</v>
      </c>
      <c r="F63" s="19">
        <v>13.4</v>
      </c>
      <c r="G63" s="20">
        <v>5.3731</v>
      </c>
      <c r="H63" s="20" t="s">
        <v>16</v>
      </c>
      <c r="J63" s="12" t="s">
        <v>188</v>
      </c>
      <c r="K63" s="42" t="s">
        <v>189</v>
      </c>
      <c r="L63" s="43" t="s">
        <v>190</v>
      </c>
      <c r="M63" s="44">
        <v>169.041</v>
      </c>
      <c r="N63" s="45">
        <v>13.4</v>
      </c>
      <c r="O63" s="46">
        <v>5.3731</v>
      </c>
      <c r="P63" s="46" t="s">
        <v>16</v>
      </c>
      <c r="Q63" s="36">
        <f t="shared" si="0"/>
        <v>2265.1494000000002</v>
      </c>
      <c r="R63" s="39">
        <f t="shared" si="1"/>
        <v>1.0572869686918782E-3</v>
      </c>
      <c r="S63" s="40">
        <f t="shared" si="2"/>
        <v>5.6809086114783305E-5</v>
      </c>
      <c r="T63" s="41" t="str">
        <f t="shared" si="3"/>
        <v>n/a</v>
      </c>
    </row>
    <row r="64" spans="2:20">
      <c r="B64" s="16" t="s">
        <v>191</v>
      </c>
      <c r="C64" s="16" t="s">
        <v>192</v>
      </c>
      <c r="D64" s="17" t="s">
        <v>193</v>
      </c>
      <c r="E64" s="18">
        <v>93.171999999999997</v>
      </c>
      <c r="F64" s="19">
        <v>35.15</v>
      </c>
      <c r="G64" s="20">
        <v>4.4381000000000004</v>
      </c>
      <c r="H64" s="20" t="s">
        <v>16</v>
      </c>
      <c r="J64" s="12" t="s">
        <v>191</v>
      </c>
      <c r="K64" s="42" t="s">
        <v>192</v>
      </c>
      <c r="L64" s="43" t="s">
        <v>193</v>
      </c>
      <c r="M64" s="44">
        <v>93.171999999999997</v>
      </c>
      <c r="N64" s="45">
        <v>35.15</v>
      </c>
      <c r="O64" s="46">
        <v>4.4381000000000004</v>
      </c>
      <c r="P64" s="46" t="s">
        <v>16</v>
      </c>
      <c r="Q64" s="36">
        <f t="shared" si="0"/>
        <v>3274.9957999999997</v>
      </c>
      <c r="R64" s="39">
        <f t="shared" si="1"/>
        <v>1.5286454755967229E-3</v>
      </c>
      <c r="S64" s="40">
        <f t="shared" si="2"/>
        <v>6.7842814852458165E-5</v>
      </c>
      <c r="T64" s="41" t="str">
        <f t="shared" si="3"/>
        <v>n/a</v>
      </c>
    </row>
    <row r="65" spans="2:20">
      <c r="B65" s="16" t="s">
        <v>194</v>
      </c>
      <c r="C65" s="16" t="s">
        <v>195</v>
      </c>
      <c r="D65" s="17" t="s">
        <v>196</v>
      </c>
      <c r="E65" s="18">
        <v>68.275000000000006</v>
      </c>
      <c r="F65" s="19">
        <v>21.45</v>
      </c>
      <c r="G65" s="20">
        <v>5.5944000000000003</v>
      </c>
      <c r="H65" s="20" t="s">
        <v>16</v>
      </c>
      <c r="J65" s="12" t="s">
        <v>194</v>
      </c>
      <c r="K65" s="42" t="s">
        <v>195</v>
      </c>
      <c r="L65" s="43" t="s">
        <v>196</v>
      </c>
      <c r="M65" s="44">
        <v>68.275000000000006</v>
      </c>
      <c r="N65" s="45">
        <v>21.45</v>
      </c>
      <c r="O65" s="46">
        <v>5.5944000000000003</v>
      </c>
      <c r="P65" s="46" t="s">
        <v>16</v>
      </c>
      <c r="Q65" s="36">
        <f t="shared" si="0"/>
        <v>1464.49875</v>
      </c>
      <c r="R65" s="39">
        <f t="shared" si="1"/>
        <v>6.8357320891970503E-4</v>
      </c>
      <c r="S65" s="40">
        <f t="shared" si="2"/>
        <v>3.8241819599803982E-5</v>
      </c>
      <c r="T65" s="41" t="str">
        <f t="shared" si="3"/>
        <v>n/a</v>
      </c>
    </row>
    <row r="66" spans="2:20">
      <c r="B66" s="16" t="s">
        <v>197</v>
      </c>
      <c r="C66" s="16" t="s">
        <v>198</v>
      </c>
      <c r="D66" s="17" t="s">
        <v>199</v>
      </c>
      <c r="E66" s="18">
        <v>78.489999999999995</v>
      </c>
      <c r="F66" s="19">
        <v>25.97</v>
      </c>
      <c r="G66" s="20">
        <v>6.5460000000000003</v>
      </c>
      <c r="H66" s="20">
        <v>4.1399999999999997</v>
      </c>
      <c r="J66" s="12" t="s">
        <v>197</v>
      </c>
      <c r="K66" s="42" t="s">
        <v>198</v>
      </c>
      <c r="L66" s="43" t="s">
        <v>199</v>
      </c>
      <c r="M66" s="44">
        <v>78.489999999999995</v>
      </c>
      <c r="N66" s="45">
        <v>25.97</v>
      </c>
      <c r="O66" s="46">
        <v>6.5460000000000003</v>
      </c>
      <c r="P66" s="46">
        <v>4.1399999999999997</v>
      </c>
      <c r="Q66" s="36">
        <f t="shared" si="0"/>
        <v>2038.3852999999997</v>
      </c>
      <c r="R66" s="39">
        <f t="shared" si="1"/>
        <v>9.5144197325928439E-4</v>
      </c>
      <c r="S66" s="40">
        <f t="shared" si="2"/>
        <v>6.2281391569552765E-5</v>
      </c>
      <c r="T66" s="41">
        <f t="shared" si="3"/>
        <v>3.9389697692934376E-5</v>
      </c>
    </row>
    <row r="67" spans="2:20">
      <c r="B67" s="16" t="s">
        <v>200</v>
      </c>
      <c r="C67" s="16" t="s">
        <v>201</v>
      </c>
      <c r="D67" s="17" t="s">
        <v>202</v>
      </c>
      <c r="E67" s="18">
        <v>91.51</v>
      </c>
      <c r="F67" s="19">
        <v>72.61</v>
      </c>
      <c r="G67" s="20">
        <v>1.8222</v>
      </c>
      <c r="H67" s="20" t="s">
        <v>16</v>
      </c>
      <c r="J67" s="12" t="s">
        <v>200</v>
      </c>
      <c r="K67" s="42" t="s">
        <v>201</v>
      </c>
      <c r="L67" s="43" t="s">
        <v>202</v>
      </c>
      <c r="M67" s="44">
        <v>91.51</v>
      </c>
      <c r="N67" s="45">
        <v>72.61</v>
      </c>
      <c r="O67" s="46">
        <v>1.8222</v>
      </c>
      <c r="P67" s="46" t="s">
        <v>16</v>
      </c>
      <c r="Q67" s="36">
        <f t="shared" si="0"/>
        <v>6644.5411000000004</v>
      </c>
      <c r="R67" s="39">
        <f t="shared" si="1"/>
        <v>3.1014231193613974E-3</v>
      </c>
      <c r="S67" s="40">
        <f t="shared" si="2"/>
        <v>5.651413208100339E-5</v>
      </c>
      <c r="T67" s="41" t="str">
        <f t="shared" si="3"/>
        <v>n/a</v>
      </c>
    </row>
    <row r="68" spans="2:20">
      <c r="B68" s="16" t="s">
        <v>203</v>
      </c>
      <c r="C68" s="16" t="s">
        <v>204</v>
      </c>
      <c r="D68" s="17" t="s">
        <v>205</v>
      </c>
      <c r="E68" s="18">
        <v>202.304</v>
      </c>
      <c r="F68" s="19">
        <v>49.23</v>
      </c>
      <c r="G68" s="20">
        <v>0.97729999999999995</v>
      </c>
      <c r="H68" s="20">
        <v>10</v>
      </c>
      <c r="J68" s="12" t="s">
        <v>203</v>
      </c>
      <c r="K68" s="42" t="s">
        <v>204</v>
      </c>
      <c r="L68" s="43" t="s">
        <v>205</v>
      </c>
      <c r="M68" s="44">
        <v>202.304</v>
      </c>
      <c r="N68" s="45">
        <v>49.23</v>
      </c>
      <c r="O68" s="46">
        <v>0.97729999999999995</v>
      </c>
      <c r="P68" s="46">
        <v>10</v>
      </c>
      <c r="Q68" s="36">
        <f t="shared" si="0"/>
        <v>9959.4259199999997</v>
      </c>
      <c r="R68" s="39">
        <f t="shared" si="1"/>
        <v>4.6486872966825582E-3</v>
      </c>
      <c r="S68" s="40">
        <f t="shared" si="2"/>
        <v>4.5431620950478637E-5</v>
      </c>
      <c r="T68" s="41">
        <f t="shared" si="3"/>
        <v>4.6486872966825584E-4</v>
      </c>
    </row>
    <row r="69" spans="2:20">
      <c r="B69" s="16" t="s">
        <v>206</v>
      </c>
      <c r="C69" s="16" t="s">
        <v>207</v>
      </c>
      <c r="D69" s="17" t="s">
        <v>208</v>
      </c>
      <c r="E69" s="18">
        <v>21.192</v>
      </c>
      <c r="F69" s="19">
        <v>473</v>
      </c>
      <c r="G69" s="20">
        <v>1.0172000000000001</v>
      </c>
      <c r="H69" s="20" t="s">
        <v>16</v>
      </c>
      <c r="J69" s="12" t="s">
        <v>206</v>
      </c>
      <c r="K69" s="42" t="s">
        <v>207</v>
      </c>
      <c r="L69" s="43" t="s">
        <v>208</v>
      </c>
      <c r="M69" s="44">
        <v>21.192</v>
      </c>
      <c r="N69" s="45">
        <v>473</v>
      </c>
      <c r="O69" s="46">
        <v>1.0172000000000001</v>
      </c>
      <c r="P69" s="46" t="s">
        <v>16</v>
      </c>
      <c r="Q69" s="36">
        <f t="shared" ref="Q69:Q132" si="4">M69*N69</f>
        <v>10023.816000000001</v>
      </c>
      <c r="R69" s="39">
        <f t="shared" ref="R69:R132" si="5">$Q69/SUM($Q$4:$Q$253)</f>
        <v>4.6787421762843314E-3</v>
      </c>
      <c r="S69" s="40">
        <f t="shared" ref="S69:S132" si="6">IFERROR($O69/100*$R69,"n/a")</f>
        <v>4.759216541716422E-5</v>
      </c>
      <c r="T69" s="41" t="str">
        <f t="shared" ref="T69:T132" si="7">IFERROR($P69/100*$R69,"n/a")</f>
        <v>n/a</v>
      </c>
    </row>
    <row r="70" spans="2:20">
      <c r="B70" s="16" t="s">
        <v>209</v>
      </c>
      <c r="C70" s="16" t="s">
        <v>210</v>
      </c>
      <c r="D70" s="17" t="s">
        <v>211</v>
      </c>
      <c r="E70" s="18">
        <v>1445.269</v>
      </c>
      <c r="F70" s="19">
        <v>39.29</v>
      </c>
      <c r="G70" s="20">
        <v>2.8506</v>
      </c>
      <c r="H70" s="20">
        <v>16.899999999999999</v>
      </c>
      <c r="J70" s="12" t="s">
        <v>209</v>
      </c>
      <c r="K70" s="42" t="s">
        <v>210</v>
      </c>
      <c r="L70" s="43" t="s">
        <v>211</v>
      </c>
      <c r="M70" s="44">
        <v>1445.269</v>
      </c>
      <c r="N70" s="45">
        <v>39.29</v>
      </c>
      <c r="O70" s="46">
        <v>2.8506</v>
      </c>
      <c r="P70" s="46">
        <v>16.899999999999999</v>
      </c>
      <c r="Q70" s="36">
        <f t="shared" si="4"/>
        <v>56784.619010000002</v>
      </c>
      <c r="R70" s="39">
        <f t="shared" si="5"/>
        <v>2.65049350393427E-2</v>
      </c>
      <c r="S70" s="40">
        <f t="shared" si="6"/>
        <v>7.5554967823150297E-4</v>
      </c>
      <c r="T70" s="41">
        <f t="shared" si="7"/>
        <v>4.4793340216489159E-3</v>
      </c>
    </row>
    <row r="71" spans="2:20">
      <c r="B71" s="16" t="s">
        <v>212</v>
      </c>
      <c r="C71" s="16" t="s">
        <v>213</v>
      </c>
      <c r="D71" s="17" t="s">
        <v>214</v>
      </c>
      <c r="E71" s="18">
        <v>82.912999999999997</v>
      </c>
      <c r="F71" s="19">
        <v>26.34</v>
      </c>
      <c r="G71" s="20">
        <v>4.1002000000000001</v>
      </c>
      <c r="H71" s="20" t="s">
        <v>16</v>
      </c>
      <c r="J71" s="12" t="s">
        <v>212</v>
      </c>
      <c r="K71" s="42" t="s">
        <v>213</v>
      </c>
      <c r="L71" s="43" t="s">
        <v>214</v>
      </c>
      <c r="M71" s="44">
        <v>82.912999999999997</v>
      </c>
      <c r="N71" s="45">
        <v>26.34</v>
      </c>
      <c r="O71" s="46">
        <v>4.1002000000000001</v>
      </c>
      <c r="P71" s="46" t="s">
        <v>16</v>
      </c>
      <c r="Q71" s="36">
        <f t="shared" si="4"/>
        <v>2183.9284199999997</v>
      </c>
      <c r="R71" s="39">
        <f t="shared" si="5"/>
        <v>1.0193760548517648E-3</v>
      </c>
      <c r="S71" s="40">
        <f t="shared" si="6"/>
        <v>4.1796457001032067E-5</v>
      </c>
      <c r="T71" s="41" t="str">
        <f t="shared" si="7"/>
        <v>n/a</v>
      </c>
    </row>
    <row r="72" spans="2:20">
      <c r="B72" s="16" t="s">
        <v>215</v>
      </c>
      <c r="C72" s="16" t="s">
        <v>216</v>
      </c>
      <c r="D72" s="17" t="s">
        <v>217</v>
      </c>
      <c r="E72" s="18">
        <v>718.38900000000001</v>
      </c>
      <c r="F72" s="19">
        <v>6</v>
      </c>
      <c r="G72" s="20" t="s">
        <v>16</v>
      </c>
      <c r="H72" s="20">
        <v>22.574999999999999</v>
      </c>
      <c r="J72" s="12" t="s">
        <v>215</v>
      </c>
      <c r="K72" s="42" t="s">
        <v>216</v>
      </c>
      <c r="L72" s="43" t="s">
        <v>217</v>
      </c>
      <c r="M72" s="44">
        <v>718.38900000000001</v>
      </c>
      <c r="N72" s="45">
        <v>6</v>
      </c>
      <c r="O72" s="46" t="s">
        <v>16</v>
      </c>
      <c r="P72" s="46">
        <v>22.574999999999999</v>
      </c>
      <c r="Q72" s="36">
        <f t="shared" si="4"/>
        <v>4310.3339999999998</v>
      </c>
      <c r="R72" s="39">
        <f t="shared" si="5"/>
        <v>2.011902600733328E-3</v>
      </c>
      <c r="S72" s="40" t="str">
        <f t="shared" si="6"/>
        <v>n/a</v>
      </c>
      <c r="T72" s="41">
        <f t="shared" si="7"/>
        <v>4.5418701211554879E-4</v>
      </c>
    </row>
    <row r="73" spans="2:20">
      <c r="B73" s="16" t="s">
        <v>218</v>
      </c>
      <c r="C73" s="16" t="s">
        <v>219</v>
      </c>
      <c r="D73" s="17" t="s">
        <v>220</v>
      </c>
      <c r="E73" s="18">
        <v>317.86200000000002</v>
      </c>
      <c r="F73" s="19">
        <v>4.62</v>
      </c>
      <c r="G73" s="20" t="s">
        <v>16</v>
      </c>
      <c r="H73" s="20" t="s">
        <v>16</v>
      </c>
      <c r="J73" s="12" t="s">
        <v>218</v>
      </c>
      <c r="K73" s="42" t="s">
        <v>219</v>
      </c>
      <c r="L73" s="43" t="s">
        <v>220</v>
      </c>
      <c r="M73" s="44">
        <v>317.86200000000002</v>
      </c>
      <c r="N73" s="45">
        <v>4.62</v>
      </c>
      <c r="O73" s="46" t="s">
        <v>16</v>
      </c>
      <c r="P73" s="46" t="s">
        <v>16</v>
      </c>
      <c r="Q73" s="36">
        <f t="shared" si="4"/>
        <v>1468.5224400000002</v>
      </c>
      <c r="R73" s="39">
        <f t="shared" si="5"/>
        <v>6.8545131682863853E-4</v>
      </c>
      <c r="S73" s="40" t="str">
        <f t="shared" si="6"/>
        <v>n/a</v>
      </c>
      <c r="T73" s="41" t="str">
        <f t="shared" si="7"/>
        <v>n/a</v>
      </c>
    </row>
    <row r="74" spans="2:20">
      <c r="B74" s="16" t="s">
        <v>221</v>
      </c>
      <c r="C74" s="16" t="s">
        <v>222</v>
      </c>
      <c r="D74" s="17" t="s">
        <v>223</v>
      </c>
      <c r="E74" s="18">
        <v>158.42400000000001</v>
      </c>
      <c r="F74" s="19">
        <v>9.31</v>
      </c>
      <c r="G74" s="20" t="s">
        <v>16</v>
      </c>
      <c r="H74" s="20" t="s">
        <v>16</v>
      </c>
      <c r="J74" s="12" t="s">
        <v>221</v>
      </c>
      <c r="K74" s="42" t="s">
        <v>222</v>
      </c>
      <c r="L74" s="43" t="s">
        <v>223</v>
      </c>
      <c r="M74" s="44">
        <v>158.42400000000001</v>
      </c>
      <c r="N74" s="45">
        <v>9.31</v>
      </c>
      <c r="O74" s="46" t="s">
        <v>16</v>
      </c>
      <c r="P74" s="46" t="s">
        <v>16</v>
      </c>
      <c r="Q74" s="36">
        <f t="shared" si="4"/>
        <v>1474.9274400000002</v>
      </c>
      <c r="R74" s="39">
        <f t="shared" si="5"/>
        <v>6.8844093112713537E-4</v>
      </c>
      <c r="S74" s="40" t="str">
        <f t="shared" si="6"/>
        <v>n/a</v>
      </c>
      <c r="T74" s="41" t="str">
        <f t="shared" si="7"/>
        <v>n/a</v>
      </c>
    </row>
    <row r="75" spans="2:20">
      <c r="B75" s="16" t="s">
        <v>224</v>
      </c>
      <c r="C75" s="16" t="s">
        <v>225</v>
      </c>
      <c r="D75" s="17" t="s">
        <v>226</v>
      </c>
      <c r="E75" s="18">
        <v>56.448</v>
      </c>
      <c r="F75" s="19">
        <v>13.11</v>
      </c>
      <c r="G75" s="20">
        <v>3.0510999999999999</v>
      </c>
      <c r="H75" s="20">
        <v>-2</v>
      </c>
      <c r="J75" s="12" t="s">
        <v>224</v>
      </c>
      <c r="K75" s="42" t="s">
        <v>225</v>
      </c>
      <c r="L75" s="43" t="s">
        <v>226</v>
      </c>
      <c r="M75" s="44">
        <v>56.448</v>
      </c>
      <c r="N75" s="45">
        <v>13.11</v>
      </c>
      <c r="O75" s="46">
        <v>3.0510999999999999</v>
      </c>
      <c r="P75" s="46">
        <v>-2</v>
      </c>
      <c r="Q75" s="36">
        <f t="shared" si="4"/>
        <v>740.03327999999999</v>
      </c>
      <c r="R75" s="39">
        <f t="shared" si="5"/>
        <v>3.4541984000803998E-4</v>
      </c>
      <c r="S75" s="40">
        <f t="shared" si="6"/>
        <v>1.0539104738485307E-5</v>
      </c>
      <c r="T75" s="41">
        <f t="shared" si="7"/>
        <v>-6.9083968001607999E-6</v>
      </c>
    </row>
    <row r="76" spans="2:20">
      <c r="B76" s="16" t="s">
        <v>227</v>
      </c>
      <c r="C76" s="16" t="s">
        <v>228</v>
      </c>
      <c r="D76" s="17" t="s">
        <v>229</v>
      </c>
      <c r="E76" s="18">
        <v>101.502</v>
      </c>
      <c r="F76" s="19">
        <v>45.73</v>
      </c>
      <c r="G76" s="20">
        <v>2.1648999999999998</v>
      </c>
      <c r="H76" s="20" t="s">
        <v>16</v>
      </c>
      <c r="J76" s="12" t="s">
        <v>227</v>
      </c>
      <c r="K76" s="42" t="s">
        <v>228</v>
      </c>
      <c r="L76" s="43" t="s">
        <v>229</v>
      </c>
      <c r="M76" s="44">
        <v>101.502</v>
      </c>
      <c r="N76" s="45">
        <v>45.73</v>
      </c>
      <c r="O76" s="46">
        <v>2.1648999999999998</v>
      </c>
      <c r="P76" s="46" t="s">
        <v>16</v>
      </c>
      <c r="Q76" s="36">
        <f t="shared" si="4"/>
        <v>4641.6864599999999</v>
      </c>
      <c r="R76" s="39">
        <f t="shared" si="5"/>
        <v>2.1665655284863481E-3</v>
      </c>
      <c r="S76" s="40">
        <f t="shared" si="6"/>
        <v>4.6903977126200944E-5</v>
      </c>
      <c r="T76" s="41" t="str">
        <f t="shared" si="7"/>
        <v>n/a</v>
      </c>
    </row>
    <row r="77" spans="2:20">
      <c r="B77" s="16" t="s">
        <v>230</v>
      </c>
      <c r="C77" s="16" t="s">
        <v>231</v>
      </c>
      <c r="D77" s="17" t="s">
        <v>232</v>
      </c>
      <c r="E77" s="18">
        <v>207.49299999999999</v>
      </c>
      <c r="F77" s="19">
        <v>71.64</v>
      </c>
      <c r="G77" s="20" t="s">
        <v>16</v>
      </c>
      <c r="H77" s="20">
        <v>20.100000000000001</v>
      </c>
      <c r="J77" s="12" t="s">
        <v>230</v>
      </c>
      <c r="K77" s="42" t="s">
        <v>231</v>
      </c>
      <c r="L77" s="43" t="s">
        <v>232</v>
      </c>
      <c r="M77" s="44">
        <v>207.49299999999999</v>
      </c>
      <c r="N77" s="45">
        <v>71.64</v>
      </c>
      <c r="O77" s="46" t="s">
        <v>16</v>
      </c>
      <c r="P77" s="46">
        <v>20.100000000000001</v>
      </c>
      <c r="Q77" s="36">
        <f t="shared" si="4"/>
        <v>14864.79852</v>
      </c>
      <c r="R77" s="39">
        <f t="shared" si="5"/>
        <v>6.9383316470985603E-3</v>
      </c>
      <c r="S77" s="40" t="str">
        <f t="shared" si="6"/>
        <v>n/a</v>
      </c>
      <c r="T77" s="41">
        <f t="shared" si="7"/>
        <v>1.3946046610668107E-3</v>
      </c>
    </row>
    <row r="78" spans="2:20">
      <c r="B78" s="16" t="s">
        <v>233</v>
      </c>
      <c r="C78" s="16" t="s">
        <v>234</v>
      </c>
      <c r="D78" s="17" t="s">
        <v>235</v>
      </c>
      <c r="E78" s="18">
        <v>102.42700000000001</v>
      </c>
      <c r="F78" s="19">
        <v>27.25</v>
      </c>
      <c r="G78" s="20">
        <v>2.4954000000000001</v>
      </c>
      <c r="H78" s="20" t="s">
        <v>16</v>
      </c>
      <c r="J78" s="12" t="s">
        <v>233</v>
      </c>
      <c r="K78" s="42" t="s">
        <v>234</v>
      </c>
      <c r="L78" s="43" t="s">
        <v>235</v>
      </c>
      <c r="M78" s="44">
        <v>102.42700000000001</v>
      </c>
      <c r="N78" s="45">
        <v>27.25</v>
      </c>
      <c r="O78" s="46">
        <v>2.4954000000000001</v>
      </c>
      <c r="P78" s="46" t="s">
        <v>16</v>
      </c>
      <c r="Q78" s="36">
        <f t="shared" si="4"/>
        <v>2791.1357500000004</v>
      </c>
      <c r="R78" s="39">
        <f t="shared" si="5"/>
        <v>1.3027977122943995E-3</v>
      </c>
      <c r="S78" s="40">
        <f t="shared" si="6"/>
        <v>3.2510014112594447E-5</v>
      </c>
      <c r="T78" s="41" t="str">
        <f t="shared" si="7"/>
        <v>n/a</v>
      </c>
    </row>
    <row r="79" spans="2:20">
      <c r="B79" s="16" t="s">
        <v>236</v>
      </c>
      <c r="C79" s="16" t="s">
        <v>237</v>
      </c>
      <c r="D79" s="17" t="s">
        <v>238</v>
      </c>
      <c r="E79" s="18">
        <v>32.17</v>
      </c>
      <c r="F79" s="19">
        <v>38.57</v>
      </c>
      <c r="G79" s="20">
        <v>4.6668000000000003</v>
      </c>
      <c r="H79" s="20" t="s">
        <v>16</v>
      </c>
      <c r="J79" s="12" t="s">
        <v>236</v>
      </c>
      <c r="K79" s="42" t="s">
        <v>237</v>
      </c>
      <c r="L79" s="43" t="s">
        <v>238</v>
      </c>
      <c r="M79" s="44">
        <v>32.17</v>
      </c>
      <c r="N79" s="45">
        <v>38.57</v>
      </c>
      <c r="O79" s="46">
        <v>4.6668000000000003</v>
      </c>
      <c r="P79" s="46" t="s">
        <v>16</v>
      </c>
      <c r="Q79" s="36">
        <f t="shared" si="4"/>
        <v>1240.7969000000001</v>
      </c>
      <c r="R79" s="39">
        <f t="shared" si="5"/>
        <v>5.7915755718509316E-4</v>
      </c>
      <c r="S79" s="40">
        <f t="shared" si="6"/>
        <v>2.702812487871393E-5</v>
      </c>
      <c r="T79" s="41" t="str">
        <f t="shared" si="7"/>
        <v>n/a</v>
      </c>
    </row>
    <row r="80" spans="2:20">
      <c r="B80" s="16" t="s">
        <v>239</v>
      </c>
      <c r="C80" s="16" t="s">
        <v>240</v>
      </c>
      <c r="D80" s="17" t="s">
        <v>241</v>
      </c>
      <c r="E80" s="18">
        <v>95.525999999999996</v>
      </c>
      <c r="F80" s="19">
        <v>10.039999999999999</v>
      </c>
      <c r="G80" s="20">
        <v>4.9801000000000002</v>
      </c>
      <c r="H80" s="20" t="s">
        <v>16</v>
      </c>
      <c r="J80" s="12" t="s">
        <v>239</v>
      </c>
      <c r="K80" s="42" t="s">
        <v>240</v>
      </c>
      <c r="L80" s="43" t="s">
        <v>241</v>
      </c>
      <c r="M80" s="44">
        <v>95.525999999999996</v>
      </c>
      <c r="N80" s="45">
        <v>10.039999999999999</v>
      </c>
      <c r="O80" s="46">
        <v>4.9801000000000002</v>
      </c>
      <c r="P80" s="46" t="s">
        <v>16</v>
      </c>
      <c r="Q80" s="36">
        <f t="shared" si="4"/>
        <v>959.08103999999992</v>
      </c>
      <c r="R80" s="39">
        <f t="shared" si="5"/>
        <v>4.4766313670588516E-4</v>
      </c>
      <c r="S80" s="40">
        <f t="shared" si="6"/>
        <v>2.2294071871089789E-5</v>
      </c>
      <c r="T80" s="41" t="str">
        <f t="shared" si="7"/>
        <v>n/a</v>
      </c>
    </row>
    <row r="81" spans="2:20">
      <c r="B81" s="16" t="s">
        <v>242</v>
      </c>
      <c r="C81" s="16" t="s">
        <v>243</v>
      </c>
      <c r="D81" s="17" t="s">
        <v>244</v>
      </c>
      <c r="E81" s="18">
        <v>28.126999999999999</v>
      </c>
      <c r="F81" s="19">
        <v>35.5</v>
      </c>
      <c r="G81" s="20">
        <v>4.3179999999999996</v>
      </c>
      <c r="H81" s="20">
        <v>10</v>
      </c>
      <c r="J81" s="12" t="s">
        <v>242</v>
      </c>
      <c r="K81" s="42" t="s">
        <v>243</v>
      </c>
      <c r="L81" s="43" t="s">
        <v>244</v>
      </c>
      <c r="M81" s="44">
        <v>28.126999999999999</v>
      </c>
      <c r="N81" s="45">
        <v>35.5</v>
      </c>
      <c r="O81" s="46">
        <v>4.3179999999999996</v>
      </c>
      <c r="P81" s="46">
        <v>10</v>
      </c>
      <c r="Q81" s="36">
        <f t="shared" si="4"/>
        <v>998.50849999999991</v>
      </c>
      <c r="R81" s="39">
        <f t="shared" si="5"/>
        <v>4.6606639949580103E-4</v>
      </c>
      <c r="S81" s="40">
        <f t="shared" si="6"/>
        <v>2.0124747130228686E-5</v>
      </c>
      <c r="T81" s="41">
        <f t="shared" si="7"/>
        <v>4.6606639949580104E-5</v>
      </c>
    </row>
    <row r="82" spans="2:20">
      <c r="B82" s="16" t="s">
        <v>245</v>
      </c>
      <c r="C82" s="16" t="s">
        <v>246</v>
      </c>
      <c r="D82" s="17" t="s">
        <v>247</v>
      </c>
      <c r="E82" s="18">
        <v>1443.0619999999999</v>
      </c>
      <c r="F82" s="19">
        <v>80.11</v>
      </c>
      <c r="G82" s="20">
        <v>3.8447</v>
      </c>
      <c r="H82" s="20">
        <v>9.0500000000000007</v>
      </c>
      <c r="J82" s="12" t="s">
        <v>245</v>
      </c>
      <c r="K82" s="42" t="s">
        <v>246</v>
      </c>
      <c r="L82" s="43" t="s">
        <v>247</v>
      </c>
      <c r="M82" s="44">
        <v>1443.0619999999999</v>
      </c>
      <c r="N82" s="45">
        <v>80.11</v>
      </c>
      <c r="O82" s="46">
        <v>3.8447</v>
      </c>
      <c r="P82" s="46">
        <v>9.0500000000000007</v>
      </c>
      <c r="Q82" s="36">
        <f t="shared" si="4"/>
        <v>115603.69682</v>
      </c>
      <c r="R82" s="39">
        <f t="shared" si="5"/>
        <v>5.3959479308690501E-2</v>
      </c>
      <c r="S82" s="40">
        <f t="shared" si="6"/>
        <v>2.0745801009812237E-3</v>
      </c>
      <c r="T82" s="41">
        <f t="shared" si="7"/>
        <v>4.8833328774364913E-3</v>
      </c>
    </row>
    <row r="83" spans="2:20">
      <c r="B83" s="16" t="s">
        <v>248</v>
      </c>
      <c r="C83" s="16" t="s">
        <v>249</v>
      </c>
      <c r="D83" s="17" t="s">
        <v>250</v>
      </c>
      <c r="E83" s="18">
        <v>55.542000000000002</v>
      </c>
      <c r="F83" s="19">
        <v>11.62</v>
      </c>
      <c r="G83" s="20" t="s">
        <v>16</v>
      </c>
      <c r="H83" s="20" t="s">
        <v>16</v>
      </c>
      <c r="J83" s="12" t="s">
        <v>248</v>
      </c>
      <c r="K83" s="42" t="s">
        <v>249</v>
      </c>
      <c r="L83" s="43" t="s">
        <v>250</v>
      </c>
      <c r="M83" s="44">
        <v>55.542000000000002</v>
      </c>
      <c r="N83" s="45">
        <v>11.62</v>
      </c>
      <c r="O83" s="46" t="s">
        <v>16</v>
      </c>
      <c r="P83" s="46" t="s">
        <v>16</v>
      </c>
      <c r="Q83" s="36">
        <f t="shared" si="4"/>
        <v>645.39803999999992</v>
      </c>
      <c r="R83" s="39">
        <f t="shared" si="5"/>
        <v>3.0124765161683345E-4</v>
      </c>
      <c r="S83" s="40" t="str">
        <f t="shared" si="6"/>
        <v>n/a</v>
      </c>
      <c r="T83" s="41" t="str">
        <f t="shared" si="7"/>
        <v>n/a</v>
      </c>
    </row>
    <row r="84" spans="2:20">
      <c r="B84" s="16" t="s">
        <v>251</v>
      </c>
      <c r="C84" s="16" t="s">
        <v>252</v>
      </c>
      <c r="D84" s="17" t="s">
        <v>253</v>
      </c>
      <c r="E84" s="18">
        <v>77.248000000000005</v>
      </c>
      <c r="F84" s="19">
        <v>13.24</v>
      </c>
      <c r="G84" s="20">
        <v>6.7224000000000004</v>
      </c>
      <c r="H84" s="20" t="s">
        <v>16</v>
      </c>
      <c r="J84" s="12" t="s">
        <v>251</v>
      </c>
      <c r="K84" s="42" t="s">
        <v>252</v>
      </c>
      <c r="L84" s="43" t="s">
        <v>253</v>
      </c>
      <c r="M84" s="44">
        <v>77.248000000000005</v>
      </c>
      <c r="N84" s="45">
        <v>13.24</v>
      </c>
      <c r="O84" s="46">
        <v>6.7224000000000004</v>
      </c>
      <c r="P84" s="46" t="s">
        <v>16</v>
      </c>
      <c r="Q84" s="36">
        <f t="shared" si="4"/>
        <v>1022.7635200000001</v>
      </c>
      <c r="R84" s="39">
        <f t="shared" si="5"/>
        <v>4.7738773510896677E-4</v>
      </c>
      <c r="S84" s="40">
        <f t="shared" si="6"/>
        <v>3.2091913104965182E-5</v>
      </c>
      <c r="T84" s="41" t="str">
        <f t="shared" si="7"/>
        <v>n/a</v>
      </c>
    </row>
    <row r="85" spans="2:20">
      <c r="B85" s="16" t="s">
        <v>254</v>
      </c>
      <c r="C85" s="16" t="s">
        <v>255</v>
      </c>
      <c r="D85" s="17" t="s">
        <v>256</v>
      </c>
      <c r="E85" s="18">
        <v>61.701999999999998</v>
      </c>
      <c r="F85" s="19">
        <v>27.6</v>
      </c>
      <c r="G85" s="20">
        <v>5.5072000000000001</v>
      </c>
      <c r="H85" s="20">
        <v>10.6</v>
      </c>
      <c r="J85" s="12" t="s">
        <v>254</v>
      </c>
      <c r="K85" s="42" t="s">
        <v>255</v>
      </c>
      <c r="L85" s="43" t="s">
        <v>256</v>
      </c>
      <c r="M85" s="44">
        <v>61.701999999999998</v>
      </c>
      <c r="N85" s="45">
        <v>27.6</v>
      </c>
      <c r="O85" s="46">
        <v>5.5072000000000001</v>
      </c>
      <c r="P85" s="46">
        <v>10.6</v>
      </c>
      <c r="Q85" s="36">
        <f t="shared" si="4"/>
        <v>1702.9752000000001</v>
      </c>
      <c r="R85" s="39">
        <f t="shared" si="5"/>
        <v>7.9488509100788E-4</v>
      </c>
      <c r="S85" s="40">
        <f t="shared" si="6"/>
        <v>4.377591173198597E-5</v>
      </c>
      <c r="T85" s="41">
        <f t="shared" si="7"/>
        <v>8.4257819646835284E-5</v>
      </c>
    </row>
    <row r="86" spans="2:20">
      <c r="B86" s="16" t="s">
        <v>257</v>
      </c>
      <c r="C86" s="16" t="s">
        <v>258</v>
      </c>
      <c r="D86" s="17" t="s">
        <v>259</v>
      </c>
      <c r="E86" s="18">
        <v>93.932000000000002</v>
      </c>
      <c r="F86" s="19">
        <v>32.590000000000003</v>
      </c>
      <c r="G86" s="20">
        <v>1.2887</v>
      </c>
      <c r="H86" s="20">
        <v>18</v>
      </c>
      <c r="J86" s="12" t="s">
        <v>257</v>
      </c>
      <c r="K86" s="42" t="s">
        <v>258</v>
      </c>
      <c r="L86" s="43" t="s">
        <v>259</v>
      </c>
      <c r="M86" s="44">
        <v>93.932000000000002</v>
      </c>
      <c r="N86" s="45">
        <v>32.590000000000003</v>
      </c>
      <c r="O86" s="46">
        <v>1.2887</v>
      </c>
      <c r="P86" s="46">
        <v>18</v>
      </c>
      <c r="Q86" s="36">
        <f t="shared" si="4"/>
        <v>3061.2438800000004</v>
      </c>
      <c r="R86" s="39">
        <f t="shared" si="5"/>
        <v>1.4288740788187145E-3</v>
      </c>
      <c r="S86" s="40">
        <f t="shared" si="6"/>
        <v>1.8413900253736773E-5</v>
      </c>
      <c r="T86" s="41">
        <f t="shared" si="7"/>
        <v>2.5719733418736861E-4</v>
      </c>
    </row>
    <row r="87" spans="2:20">
      <c r="B87" s="16" t="s">
        <v>260</v>
      </c>
      <c r="C87" s="16" t="s">
        <v>261</v>
      </c>
      <c r="D87" s="17" t="s">
        <v>262</v>
      </c>
      <c r="E87" s="18">
        <v>63.244</v>
      </c>
      <c r="F87" s="19">
        <v>18.579999999999998</v>
      </c>
      <c r="G87" s="20">
        <v>3.6598000000000002</v>
      </c>
      <c r="H87" s="20">
        <v>1.65</v>
      </c>
      <c r="J87" s="12" t="s">
        <v>260</v>
      </c>
      <c r="K87" s="42" t="s">
        <v>261</v>
      </c>
      <c r="L87" s="43" t="s">
        <v>262</v>
      </c>
      <c r="M87" s="44">
        <v>63.244</v>
      </c>
      <c r="N87" s="45">
        <v>18.579999999999998</v>
      </c>
      <c r="O87" s="46">
        <v>3.6598000000000002</v>
      </c>
      <c r="P87" s="46">
        <v>1.65</v>
      </c>
      <c r="Q87" s="36">
        <f t="shared" si="4"/>
        <v>1175.0735199999999</v>
      </c>
      <c r="R87" s="39">
        <f t="shared" si="5"/>
        <v>5.484803430409026E-4</v>
      </c>
      <c r="S87" s="40">
        <f t="shared" si="6"/>
        <v>2.0073283594610952E-5</v>
      </c>
      <c r="T87" s="41">
        <f t="shared" si="7"/>
        <v>9.0499256601748935E-6</v>
      </c>
    </row>
    <row r="88" spans="2:20">
      <c r="B88" s="16" t="s">
        <v>263</v>
      </c>
      <c r="C88" s="16" t="s">
        <v>264</v>
      </c>
      <c r="D88" s="17" t="s">
        <v>265</v>
      </c>
      <c r="E88" s="18">
        <v>261.18400000000003</v>
      </c>
      <c r="F88" s="19">
        <v>3.59</v>
      </c>
      <c r="G88" s="20" t="s">
        <v>16</v>
      </c>
      <c r="H88" s="20" t="s">
        <v>16</v>
      </c>
      <c r="J88" s="12" t="s">
        <v>263</v>
      </c>
      <c r="K88" s="42" t="s">
        <v>264</v>
      </c>
      <c r="L88" s="43" t="s">
        <v>265</v>
      </c>
      <c r="M88" s="44">
        <v>261.18400000000003</v>
      </c>
      <c r="N88" s="45">
        <v>3.59</v>
      </c>
      <c r="O88" s="46" t="s">
        <v>16</v>
      </c>
      <c r="P88" s="46" t="s">
        <v>16</v>
      </c>
      <c r="Q88" s="36">
        <f t="shared" si="4"/>
        <v>937.65056000000004</v>
      </c>
      <c r="R88" s="39">
        <f t="shared" si="5"/>
        <v>4.3766019065878919E-4</v>
      </c>
      <c r="S88" s="40" t="str">
        <f t="shared" si="6"/>
        <v>n/a</v>
      </c>
      <c r="T88" s="41" t="str">
        <f t="shared" si="7"/>
        <v>n/a</v>
      </c>
    </row>
    <row r="89" spans="2:20">
      <c r="B89" s="16" t="s">
        <v>266</v>
      </c>
      <c r="C89" s="16" t="s">
        <v>267</v>
      </c>
      <c r="D89" s="17" t="s">
        <v>268</v>
      </c>
      <c r="E89" s="18">
        <v>70.225999999999999</v>
      </c>
      <c r="F89" s="19">
        <v>47.62</v>
      </c>
      <c r="G89" s="20">
        <v>1.8479999999999999</v>
      </c>
      <c r="H89" s="20" t="s">
        <v>16</v>
      </c>
      <c r="J89" s="12" t="s">
        <v>266</v>
      </c>
      <c r="K89" s="42" t="s">
        <v>267</v>
      </c>
      <c r="L89" s="43" t="s">
        <v>268</v>
      </c>
      <c r="M89" s="44">
        <v>70.225999999999999</v>
      </c>
      <c r="N89" s="45">
        <v>47.62</v>
      </c>
      <c r="O89" s="46">
        <v>1.8479999999999999</v>
      </c>
      <c r="P89" s="46" t="s">
        <v>16</v>
      </c>
      <c r="Q89" s="36">
        <f t="shared" si="4"/>
        <v>3344.16212</v>
      </c>
      <c r="R89" s="39">
        <f t="shared" si="5"/>
        <v>1.560929725283906E-3</v>
      </c>
      <c r="S89" s="40">
        <f t="shared" si="6"/>
        <v>2.8845981323246583E-5</v>
      </c>
      <c r="T89" s="41" t="str">
        <f t="shared" si="7"/>
        <v>n/a</v>
      </c>
    </row>
    <row r="90" spans="2:20">
      <c r="B90" s="16" t="s">
        <v>269</v>
      </c>
      <c r="C90" s="16" t="s">
        <v>270</v>
      </c>
      <c r="D90" s="17" t="s">
        <v>271</v>
      </c>
      <c r="E90" s="18">
        <v>382.04399999999998</v>
      </c>
      <c r="F90" s="19">
        <v>1.6800000000000002</v>
      </c>
      <c r="G90" s="20" t="s">
        <v>16</v>
      </c>
      <c r="H90" s="20" t="s">
        <v>16</v>
      </c>
      <c r="J90" s="12" t="s">
        <v>269</v>
      </c>
      <c r="K90" s="42" t="s">
        <v>270</v>
      </c>
      <c r="L90" s="43" t="s">
        <v>271</v>
      </c>
      <c r="M90" s="44">
        <v>382.04399999999998</v>
      </c>
      <c r="N90" s="45">
        <v>1.6800000000000002</v>
      </c>
      <c r="O90" s="46" t="s">
        <v>16</v>
      </c>
      <c r="P90" s="46" t="s">
        <v>16</v>
      </c>
      <c r="Q90" s="36">
        <f t="shared" si="4"/>
        <v>641.83392000000003</v>
      </c>
      <c r="R90" s="39">
        <f t="shared" si="5"/>
        <v>2.9958405378489622E-4</v>
      </c>
      <c r="S90" s="40" t="str">
        <f t="shared" si="6"/>
        <v>n/a</v>
      </c>
      <c r="T90" s="41" t="str">
        <f t="shared" si="7"/>
        <v>n/a</v>
      </c>
    </row>
    <row r="91" spans="2:20">
      <c r="B91" s="16" t="s">
        <v>272</v>
      </c>
      <c r="C91" s="16" t="s">
        <v>273</v>
      </c>
      <c r="D91" s="17" t="s">
        <v>274</v>
      </c>
      <c r="E91" s="18">
        <v>276.10899999999998</v>
      </c>
      <c r="F91" s="19">
        <v>4.51</v>
      </c>
      <c r="G91" s="20" t="s">
        <v>16</v>
      </c>
      <c r="H91" s="20">
        <v>13.5</v>
      </c>
      <c r="J91" s="12" t="s">
        <v>272</v>
      </c>
      <c r="K91" s="42" t="s">
        <v>273</v>
      </c>
      <c r="L91" s="43" t="s">
        <v>274</v>
      </c>
      <c r="M91" s="44">
        <v>276.10899999999998</v>
      </c>
      <c r="N91" s="45">
        <v>4.51</v>
      </c>
      <c r="O91" s="46" t="s">
        <v>16</v>
      </c>
      <c r="P91" s="46">
        <v>13.5</v>
      </c>
      <c r="Q91" s="36">
        <f t="shared" si="4"/>
        <v>1245.2515899999999</v>
      </c>
      <c r="R91" s="39">
        <f t="shared" si="5"/>
        <v>5.8123683976422978E-4</v>
      </c>
      <c r="S91" s="40" t="str">
        <f t="shared" si="6"/>
        <v>n/a</v>
      </c>
      <c r="T91" s="41">
        <f t="shared" si="7"/>
        <v>7.8466973368171021E-5</v>
      </c>
    </row>
    <row r="92" spans="2:20">
      <c r="B92" s="16" t="s">
        <v>275</v>
      </c>
      <c r="C92" s="16" t="s">
        <v>276</v>
      </c>
      <c r="D92" s="17" t="s">
        <v>277</v>
      </c>
      <c r="E92" s="18">
        <v>128.846</v>
      </c>
      <c r="F92" s="19">
        <v>4.57</v>
      </c>
      <c r="G92" s="20" t="s">
        <v>16</v>
      </c>
      <c r="H92" s="20" t="s">
        <v>16</v>
      </c>
      <c r="J92" s="12" t="s">
        <v>275</v>
      </c>
      <c r="K92" s="42" t="s">
        <v>276</v>
      </c>
      <c r="L92" s="43" t="s">
        <v>277</v>
      </c>
      <c r="M92" s="44">
        <v>128.846</v>
      </c>
      <c r="N92" s="45">
        <v>4.57</v>
      </c>
      <c r="O92" s="46" t="s">
        <v>16</v>
      </c>
      <c r="P92" s="46" t="s">
        <v>16</v>
      </c>
      <c r="Q92" s="36">
        <f t="shared" si="4"/>
        <v>588.82622000000003</v>
      </c>
      <c r="R92" s="39">
        <f t="shared" si="5"/>
        <v>2.7484204319154265E-4</v>
      </c>
      <c r="S92" s="40" t="str">
        <f t="shared" si="6"/>
        <v>n/a</v>
      </c>
      <c r="T92" s="41" t="str">
        <f t="shared" si="7"/>
        <v>n/a</v>
      </c>
    </row>
    <row r="93" spans="2:20">
      <c r="B93" s="16" t="s">
        <v>278</v>
      </c>
      <c r="C93" s="16" t="s">
        <v>279</v>
      </c>
      <c r="D93" s="17" t="s">
        <v>280</v>
      </c>
      <c r="E93" s="18">
        <v>182.1</v>
      </c>
      <c r="F93" s="19">
        <v>26.37</v>
      </c>
      <c r="G93" s="20">
        <v>0.75839999999999996</v>
      </c>
      <c r="H93" s="20">
        <v>21.79</v>
      </c>
      <c r="J93" s="12" t="s">
        <v>278</v>
      </c>
      <c r="K93" s="42" t="s">
        <v>279</v>
      </c>
      <c r="L93" s="43" t="s">
        <v>280</v>
      </c>
      <c r="M93" s="44">
        <v>182.1</v>
      </c>
      <c r="N93" s="45">
        <v>26.37</v>
      </c>
      <c r="O93" s="46">
        <v>0.75839999999999996</v>
      </c>
      <c r="P93" s="46">
        <v>21.79</v>
      </c>
      <c r="Q93" s="36">
        <f t="shared" si="4"/>
        <v>4801.9769999999999</v>
      </c>
      <c r="R93" s="39">
        <f t="shared" si="5"/>
        <v>2.241383153825579E-3</v>
      </c>
      <c r="S93" s="40">
        <f t="shared" si="6"/>
        <v>1.699864983861319E-5</v>
      </c>
      <c r="T93" s="41">
        <f t="shared" si="7"/>
        <v>4.8839738921859367E-4</v>
      </c>
    </row>
    <row r="94" spans="2:20">
      <c r="B94" s="16" t="s">
        <v>281</v>
      </c>
      <c r="C94" s="16" t="s">
        <v>282</v>
      </c>
      <c r="D94" s="17" t="s">
        <v>283</v>
      </c>
      <c r="E94" s="18">
        <v>68.852000000000004</v>
      </c>
      <c r="F94" s="19">
        <v>8.2200000000000006</v>
      </c>
      <c r="G94" s="20">
        <v>7.2992999999999997</v>
      </c>
      <c r="H94" s="20" t="s">
        <v>16</v>
      </c>
      <c r="J94" s="12" t="s">
        <v>281</v>
      </c>
      <c r="K94" s="42" t="s">
        <v>282</v>
      </c>
      <c r="L94" s="43" t="s">
        <v>283</v>
      </c>
      <c r="M94" s="44">
        <v>68.852000000000004</v>
      </c>
      <c r="N94" s="45">
        <v>8.2200000000000006</v>
      </c>
      <c r="O94" s="46">
        <v>7.2992999999999997</v>
      </c>
      <c r="P94" s="46" t="s">
        <v>16</v>
      </c>
      <c r="Q94" s="36">
        <f t="shared" si="4"/>
        <v>565.96344000000011</v>
      </c>
      <c r="R94" s="39">
        <f t="shared" si="5"/>
        <v>2.6417055310701699E-4</v>
      </c>
      <c r="S94" s="40">
        <f t="shared" si="6"/>
        <v>1.9282601182940492E-5</v>
      </c>
      <c r="T94" s="41" t="str">
        <f t="shared" si="7"/>
        <v>n/a</v>
      </c>
    </row>
    <row r="95" spans="2:20">
      <c r="B95" s="16" t="s">
        <v>284</v>
      </c>
      <c r="C95" s="16" t="s">
        <v>285</v>
      </c>
      <c r="D95" s="17" t="s">
        <v>286</v>
      </c>
      <c r="E95" s="18">
        <v>99.650999999999996</v>
      </c>
      <c r="F95" s="19">
        <v>7.47</v>
      </c>
      <c r="G95" s="20" t="s">
        <v>16</v>
      </c>
      <c r="H95" s="20" t="s">
        <v>16</v>
      </c>
      <c r="J95" s="12" t="s">
        <v>284</v>
      </c>
      <c r="K95" s="42" t="s">
        <v>285</v>
      </c>
      <c r="L95" s="43" t="s">
        <v>286</v>
      </c>
      <c r="M95" s="44">
        <v>99.650999999999996</v>
      </c>
      <c r="N95" s="45">
        <v>7.47</v>
      </c>
      <c r="O95" s="46" t="s">
        <v>16</v>
      </c>
      <c r="P95" s="46" t="s">
        <v>16</v>
      </c>
      <c r="Q95" s="36">
        <f t="shared" si="4"/>
        <v>744.39296999999999</v>
      </c>
      <c r="R95" s="39">
        <f t="shared" si="5"/>
        <v>3.4745478014246834E-4</v>
      </c>
      <c r="S95" s="40" t="str">
        <f t="shared" si="6"/>
        <v>n/a</v>
      </c>
      <c r="T95" s="41" t="str">
        <f t="shared" si="7"/>
        <v>n/a</v>
      </c>
    </row>
    <row r="96" spans="2:20">
      <c r="B96" s="16" t="s">
        <v>287</v>
      </c>
      <c r="C96" s="16" t="s">
        <v>288</v>
      </c>
      <c r="D96" s="17" t="s">
        <v>289</v>
      </c>
      <c r="E96" s="18">
        <v>65.111999999999995</v>
      </c>
      <c r="F96" s="19">
        <v>71.66</v>
      </c>
      <c r="G96" s="20">
        <v>0.55820000000000003</v>
      </c>
      <c r="H96" s="20" t="s">
        <v>16</v>
      </c>
      <c r="J96" s="12" t="s">
        <v>287</v>
      </c>
      <c r="K96" s="42" t="s">
        <v>288</v>
      </c>
      <c r="L96" s="43" t="s">
        <v>289</v>
      </c>
      <c r="M96" s="44">
        <v>65.111999999999995</v>
      </c>
      <c r="N96" s="45">
        <v>71.66</v>
      </c>
      <c r="O96" s="46">
        <v>0.55820000000000003</v>
      </c>
      <c r="P96" s="46" t="s">
        <v>16</v>
      </c>
      <c r="Q96" s="36">
        <f t="shared" si="4"/>
        <v>4665.9259199999997</v>
      </c>
      <c r="R96" s="39">
        <f t="shared" si="5"/>
        <v>2.177879601273833E-3</v>
      </c>
      <c r="S96" s="40">
        <f t="shared" si="6"/>
        <v>1.2156923934310536E-5</v>
      </c>
      <c r="T96" s="41" t="str">
        <f t="shared" si="7"/>
        <v>n/a</v>
      </c>
    </row>
    <row r="97" spans="2:20">
      <c r="B97" s="16" t="s">
        <v>290</v>
      </c>
      <c r="C97" s="16" t="s">
        <v>291</v>
      </c>
      <c r="D97" s="17" t="s">
        <v>292</v>
      </c>
      <c r="E97" s="18">
        <v>199.65799999999999</v>
      </c>
      <c r="F97" s="19">
        <v>4.76</v>
      </c>
      <c r="G97" s="20">
        <v>4.2279</v>
      </c>
      <c r="H97" s="20" t="s">
        <v>16</v>
      </c>
      <c r="J97" s="12" t="s">
        <v>290</v>
      </c>
      <c r="K97" s="42" t="s">
        <v>291</v>
      </c>
      <c r="L97" s="43" t="s">
        <v>292</v>
      </c>
      <c r="M97" s="44">
        <v>199.65799999999999</v>
      </c>
      <c r="N97" s="45">
        <v>4.76</v>
      </c>
      <c r="O97" s="46">
        <v>4.2279</v>
      </c>
      <c r="P97" s="46" t="s">
        <v>16</v>
      </c>
      <c r="Q97" s="36">
        <f t="shared" si="4"/>
        <v>950.37207999999987</v>
      </c>
      <c r="R97" s="39">
        <f t="shared" si="5"/>
        <v>4.4359812010306905E-4</v>
      </c>
      <c r="S97" s="40">
        <f t="shared" si="6"/>
        <v>1.8754884919837657E-5</v>
      </c>
      <c r="T97" s="41" t="str">
        <f t="shared" si="7"/>
        <v>n/a</v>
      </c>
    </row>
    <row r="98" spans="2:20">
      <c r="B98" s="16" t="s">
        <v>293</v>
      </c>
      <c r="C98" s="16" t="s">
        <v>294</v>
      </c>
      <c r="D98" s="17" t="s">
        <v>295</v>
      </c>
      <c r="E98" s="18">
        <v>48.430999999999997</v>
      </c>
      <c r="F98" s="19">
        <v>24.76</v>
      </c>
      <c r="G98" s="20">
        <v>4.6850000000000005</v>
      </c>
      <c r="H98" s="20" t="s">
        <v>16</v>
      </c>
      <c r="J98" s="12" t="s">
        <v>293</v>
      </c>
      <c r="K98" s="42" t="s">
        <v>294</v>
      </c>
      <c r="L98" s="43" t="s">
        <v>295</v>
      </c>
      <c r="M98" s="44">
        <v>48.430999999999997</v>
      </c>
      <c r="N98" s="45">
        <v>24.76</v>
      </c>
      <c r="O98" s="46">
        <v>4.6850000000000005</v>
      </c>
      <c r="P98" s="46" t="s">
        <v>16</v>
      </c>
      <c r="Q98" s="36">
        <f t="shared" si="4"/>
        <v>1199.15156</v>
      </c>
      <c r="R98" s="39">
        <f t="shared" si="5"/>
        <v>5.5971907101338958E-4</v>
      </c>
      <c r="S98" s="40">
        <f t="shared" si="6"/>
        <v>2.6222838476977303E-5</v>
      </c>
      <c r="T98" s="41" t="str">
        <f t="shared" si="7"/>
        <v>n/a</v>
      </c>
    </row>
    <row r="99" spans="2:20">
      <c r="B99" s="16" t="s">
        <v>296</v>
      </c>
      <c r="C99" s="16" t="s">
        <v>297</v>
      </c>
      <c r="D99" s="17" t="s">
        <v>298</v>
      </c>
      <c r="E99" s="18">
        <v>150.238</v>
      </c>
      <c r="F99" s="19">
        <v>14.73</v>
      </c>
      <c r="G99" s="20" t="s">
        <v>16</v>
      </c>
      <c r="H99" s="20" t="s">
        <v>16</v>
      </c>
      <c r="J99" s="12" t="s">
        <v>296</v>
      </c>
      <c r="K99" s="42" t="s">
        <v>297</v>
      </c>
      <c r="L99" s="43" t="s">
        <v>298</v>
      </c>
      <c r="M99" s="44">
        <v>150.238</v>
      </c>
      <c r="N99" s="45">
        <v>14.73</v>
      </c>
      <c r="O99" s="46" t="s">
        <v>16</v>
      </c>
      <c r="P99" s="46" t="s">
        <v>16</v>
      </c>
      <c r="Q99" s="36">
        <f t="shared" si="4"/>
        <v>2213.0057400000001</v>
      </c>
      <c r="R99" s="39">
        <f t="shared" si="5"/>
        <v>1.0329482596345859E-3</v>
      </c>
      <c r="S99" s="40" t="str">
        <f t="shared" si="6"/>
        <v>n/a</v>
      </c>
      <c r="T99" s="41" t="str">
        <f t="shared" si="7"/>
        <v>n/a</v>
      </c>
    </row>
    <row r="100" spans="2:20">
      <c r="B100" s="16" t="s">
        <v>299</v>
      </c>
      <c r="C100" s="16" t="s">
        <v>300</v>
      </c>
      <c r="D100" s="17" t="s">
        <v>301</v>
      </c>
      <c r="E100" s="18">
        <v>294.08600000000001</v>
      </c>
      <c r="F100" s="19">
        <v>3.71</v>
      </c>
      <c r="G100" s="20" t="s">
        <v>16</v>
      </c>
      <c r="H100" s="20" t="s">
        <v>16</v>
      </c>
      <c r="J100" s="12" t="s">
        <v>299</v>
      </c>
      <c r="K100" s="42" t="s">
        <v>300</v>
      </c>
      <c r="L100" s="43" t="s">
        <v>301</v>
      </c>
      <c r="M100" s="44">
        <v>294.08600000000001</v>
      </c>
      <c r="N100" s="45">
        <v>3.71</v>
      </c>
      <c r="O100" s="46" t="s">
        <v>16</v>
      </c>
      <c r="P100" s="46" t="s">
        <v>16</v>
      </c>
      <c r="Q100" s="36">
        <f t="shared" si="4"/>
        <v>1091.05906</v>
      </c>
      <c r="R100" s="39">
        <f t="shared" si="5"/>
        <v>5.0926553728032685E-4</v>
      </c>
      <c r="S100" s="40" t="str">
        <f t="shared" si="6"/>
        <v>n/a</v>
      </c>
      <c r="T100" s="41" t="str">
        <f t="shared" si="7"/>
        <v>n/a</v>
      </c>
    </row>
    <row r="101" spans="2:20">
      <c r="B101" s="16" t="s">
        <v>302</v>
      </c>
      <c r="C101" s="16" t="s">
        <v>303</v>
      </c>
      <c r="D101" s="17" t="s">
        <v>304</v>
      </c>
      <c r="E101" s="18">
        <v>64.497</v>
      </c>
      <c r="F101" s="19">
        <v>40.85</v>
      </c>
      <c r="G101" s="20">
        <v>1.4687999999999999</v>
      </c>
      <c r="H101" s="20" t="s">
        <v>16</v>
      </c>
      <c r="J101" s="12" t="s">
        <v>302</v>
      </c>
      <c r="K101" s="42" t="s">
        <v>303</v>
      </c>
      <c r="L101" s="43" t="s">
        <v>304</v>
      </c>
      <c r="M101" s="44">
        <v>64.497</v>
      </c>
      <c r="N101" s="45">
        <v>40.85</v>
      </c>
      <c r="O101" s="46">
        <v>1.4687999999999999</v>
      </c>
      <c r="P101" s="46" t="s">
        <v>16</v>
      </c>
      <c r="Q101" s="36">
        <f t="shared" si="4"/>
        <v>2634.7024500000002</v>
      </c>
      <c r="R101" s="39">
        <f t="shared" si="5"/>
        <v>1.2297805022333469E-3</v>
      </c>
      <c r="S101" s="40">
        <f t="shared" si="6"/>
        <v>1.8063016016803399E-5</v>
      </c>
      <c r="T101" s="41" t="str">
        <f t="shared" si="7"/>
        <v>n/a</v>
      </c>
    </row>
    <row r="102" spans="2:20">
      <c r="B102" s="16" t="s">
        <v>305</v>
      </c>
      <c r="C102" s="16" t="s">
        <v>306</v>
      </c>
      <c r="D102" s="17" t="s">
        <v>307</v>
      </c>
      <c r="E102" s="18">
        <v>108.03100000000001</v>
      </c>
      <c r="F102" s="19">
        <v>15.88</v>
      </c>
      <c r="G102" s="20">
        <v>0.88160000000000005</v>
      </c>
      <c r="H102" s="20">
        <v>0.38</v>
      </c>
      <c r="J102" s="12" t="s">
        <v>305</v>
      </c>
      <c r="K102" s="42" t="s">
        <v>306</v>
      </c>
      <c r="L102" s="43" t="s">
        <v>307</v>
      </c>
      <c r="M102" s="44">
        <v>108.03100000000001</v>
      </c>
      <c r="N102" s="45">
        <v>15.88</v>
      </c>
      <c r="O102" s="46">
        <v>0.88160000000000005</v>
      </c>
      <c r="P102" s="46">
        <v>0.38</v>
      </c>
      <c r="Q102" s="36">
        <f t="shared" si="4"/>
        <v>1715.5322800000001</v>
      </c>
      <c r="R102" s="39">
        <f t="shared" si="5"/>
        <v>8.0074626601418265E-4</v>
      </c>
      <c r="S102" s="40">
        <f t="shared" si="6"/>
        <v>7.059379081181035E-6</v>
      </c>
      <c r="T102" s="41">
        <f t="shared" si="7"/>
        <v>3.0428358108538939E-6</v>
      </c>
    </row>
    <row r="103" spans="2:20">
      <c r="B103" s="16" t="s">
        <v>308</v>
      </c>
      <c r="C103" s="16" t="s">
        <v>309</v>
      </c>
      <c r="D103" s="17" t="s">
        <v>310</v>
      </c>
      <c r="E103" s="18">
        <v>80.754000000000005</v>
      </c>
      <c r="F103" s="19">
        <v>6.5600000000000005</v>
      </c>
      <c r="G103" s="20" t="s">
        <v>16</v>
      </c>
      <c r="H103" s="20" t="s">
        <v>16</v>
      </c>
      <c r="J103" s="12" t="s">
        <v>308</v>
      </c>
      <c r="K103" s="42" t="s">
        <v>309</v>
      </c>
      <c r="L103" s="43" t="s">
        <v>310</v>
      </c>
      <c r="M103" s="44">
        <v>80.754000000000005</v>
      </c>
      <c r="N103" s="45">
        <v>6.5600000000000005</v>
      </c>
      <c r="O103" s="46" t="s">
        <v>16</v>
      </c>
      <c r="P103" s="46" t="s">
        <v>16</v>
      </c>
      <c r="Q103" s="36">
        <f t="shared" si="4"/>
        <v>529.74624000000006</v>
      </c>
      <c r="R103" s="39">
        <f t="shared" si="5"/>
        <v>2.4726571954393831E-4</v>
      </c>
      <c r="S103" s="40" t="str">
        <f t="shared" si="6"/>
        <v>n/a</v>
      </c>
      <c r="T103" s="41" t="str">
        <f t="shared" si="7"/>
        <v>n/a</v>
      </c>
    </row>
    <row r="104" spans="2:20">
      <c r="B104" s="16" t="s">
        <v>311</v>
      </c>
      <c r="C104" s="16" t="s">
        <v>312</v>
      </c>
      <c r="D104" s="17" t="s">
        <v>313</v>
      </c>
      <c r="E104" s="18">
        <v>528.99800000000005</v>
      </c>
      <c r="F104" s="19">
        <v>12.25</v>
      </c>
      <c r="G104" s="20" t="s">
        <v>16</v>
      </c>
      <c r="H104" s="20">
        <v>13.548</v>
      </c>
      <c r="J104" s="12" t="s">
        <v>311</v>
      </c>
      <c r="K104" s="42" t="s">
        <v>312</v>
      </c>
      <c r="L104" s="43" t="s">
        <v>313</v>
      </c>
      <c r="M104" s="44">
        <v>528.99800000000005</v>
      </c>
      <c r="N104" s="45">
        <v>12.25</v>
      </c>
      <c r="O104" s="46" t="s">
        <v>16</v>
      </c>
      <c r="P104" s="46">
        <v>13.548</v>
      </c>
      <c r="Q104" s="36">
        <f t="shared" si="4"/>
        <v>6480.2255000000005</v>
      </c>
      <c r="R104" s="39">
        <f t="shared" si="5"/>
        <v>3.0247267466485036E-3</v>
      </c>
      <c r="S104" s="40" t="str">
        <f t="shared" si="6"/>
        <v>n/a</v>
      </c>
      <c r="T104" s="41">
        <f t="shared" si="7"/>
        <v>4.0978997963593924E-4</v>
      </c>
    </row>
    <row r="105" spans="2:20">
      <c r="B105" s="16" t="s">
        <v>314</v>
      </c>
      <c r="C105" s="16" t="s">
        <v>315</v>
      </c>
      <c r="D105" s="17" t="s">
        <v>316</v>
      </c>
      <c r="E105" s="18">
        <v>47.014000000000003</v>
      </c>
      <c r="F105" s="19">
        <v>41.84</v>
      </c>
      <c r="G105" s="20">
        <v>5.5067000000000004</v>
      </c>
      <c r="H105" s="20" t="s">
        <v>16</v>
      </c>
      <c r="J105" s="12" t="s">
        <v>314</v>
      </c>
      <c r="K105" s="42" t="s">
        <v>315</v>
      </c>
      <c r="L105" s="43" t="s">
        <v>316</v>
      </c>
      <c r="M105" s="44">
        <v>47.014000000000003</v>
      </c>
      <c r="N105" s="45">
        <v>41.84</v>
      </c>
      <c r="O105" s="46">
        <v>5.5067000000000004</v>
      </c>
      <c r="P105" s="46" t="s">
        <v>16</v>
      </c>
      <c r="Q105" s="36">
        <f t="shared" si="4"/>
        <v>1967.0657600000002</v>
      </c>
      <c r="R105" s="39">
        <f t="shared" si="5"/>
        <v>9.1815268105847035E-4</v>
      </c>
      <c r="S105" s="40">
        <f t="shared" si="6"/>
        <v>5.0559913687846792E-5</v>
      </c>
      <c r="T105" s="41" t="str">
        <f t="shared" si="7"/>
        <v>n/a</v>
      </c>
    </row>
    <row r="106" spans="2:20">
      <c r="B106" s="16" t="s">
        <v>317</v>
      </c>
      <c r="C106" s="16" t="s">
        <v>318</v>
      </c>
      <c r="D106" s="17" t="s">
        <v>319</v>
      </c>
      <c r="E106" s="18">
        <v>77.575999999999993</v>
      </c>
      <c r="F106" s="19">
        <v>31.41</v>
      </c>
      <c r="G106" s="20">
        <v>2.1648999999999998</v>
      </c>
      <c r="H106" s="20" t="s">
        <v>16</v>
      </c>
      <c r="J106" s="12" t="s">
        <v>317</v>
      </c>
      <c r="K106" s="42" t="s">
        <v>318</v>
      </c>
      <c r="L106" s="43" t="s">
        <v>319</v>
      </c>
      <c r="M106" s="44">
        <v>77.575999999999993</v>
      </c>
      <c r="N106" s="45">
        <v>31.41</v>
      </c>
      <c r="O106" s="46">
        <v>2.1648999999999998</v>
      </c>
      <c r="P106" s="46" t="s">
        <v>16</v>
      </c>
      <c r="Q106" s="36">
        <f t="shared" si="4"/>
        <v>2436.6621599999999</v>
      </c>
      <c r="R106" s="39">
        <f t="shared" si="5"/>
        <v>1.1373427063453756E-3</v>
      </c>
      <c r="S106" s="40">
        <f t="shared" si="6"/>
        <v>2.4622332249671032E-5</v>
      </c>
      <c r="T106" s="41" t="str">
        <f t="shared" si="7"/>
        <v>n/a</v>
      </c>
    </row>
    <row r="107" spans="2:20">
      <c r="B107" s="16" t="s">
        <v>320</v>
      </c>
      <c r="C107" s="16" t="s">
        <v>321</v>
      </c>
      <c r="D107" s="17" t="s">
        <v>322</v>
      </c>
      <c r="E107" s="18">
        <v>122.215</v>
      </c>
      <c r="F107" s="19">
        <v>5.88</v>
      </c>
      <c r="G107" s="20" t="s">
        <v>16</v>
      </c>
      <c r="H107" s="20" t="s">
        <v>16</v>
      </c>
      <c r="J107" s="12" t="s">
        <v>320</v>
      </c>
      <c r="K107" s="42" t="s">
        <v>321</v>
      </c>
      <c r="L107" s="43" t="s">
        <v>322</v>
      </c>
      <c r="M107" s="44">
        <v>122.215</v>
      </c>
      <c r="N107" s="45">
        <v>5.88</v>
      </c>
      <c r="O107" s="46" t="s">
        <v>16</v>
      </c>
      <c r="P107" s="46" t="s">
        <v>16</v>
      </c>
      <c r="Q107" s="36">
        <f t="shared" si="4"/>
        <v>718.62419999999997</v>
      </c>
      <c r="R107" s="39">
        <f t="shared" si="5"/>
        <v>3.3542688268006776E-4</v>
      </c>
      <c r="S107" s="40" t="str">
        <f t="shared" si="6"/>
        <v>n/a</v>
      </c>
      <c r="T107" s="41" t="str">
        <f t="shared" si="7"/>
        <v>n/a</v>
      </c>
    </row>
    <row r="108" spans="2:20">
      <c r="B108" s="16" t="s">
        <v>323</v>
      </c>
      <c r="C108" s="16" t="s">
        <v>324</v>
      </c>
      <c r="D108" s="17" t="s">
        <v>325</v>
      </c>
      <c r="E108" s="18">
        <v>170.31800000000001</v>
      </c>
      <c r="F108" s="19">
        <v>7.47</v>
      </c>
      <c r="G108" s="20" t="s">
        <v>16</v>
      </c>
      <c r="H108" s="20" t="s">
        <v>16</v>
      </c>
      <c r="J108" s="12" t="s">
        <v>323</v>
      </c>
      <c r="K108" s="42" t="s">
        <v>324</v>
      </c>
      <c r="L108" s="43" t="s">
        <v>325</v>
      </c>
      <c r="M108" s="44">
        <v>170.31800000000001</v>
      </c>
      <c r="N108" s="45">
        <v>7.47</v>
      </c>
      <c r="O108" s="46" t="s">
        <v>16</v>
      </c>
      <c r="P108" s="46" t="s">
        <v>16</v>
      </c>
      <c r="Q108" s="36">
        <f t="shared" si="4"/>
        <v>1272.2754600000001</v>
      </c>
      <c r="R108" s="39">
        <f t="shared" si="5"/>
        <v>5.9385057093561458E-4</v>
      </c>
      <c r="S108" s="40" t="str">
        <f t="shared" si="6"/>
        <v>n/a</v>
      </c>
      <c r="T108" s="41" t="str">
        <f t="shared" si="7"/>
        <v>n/a</v>
      </c>
    </row>
    <row r="109" spans="2:20">
      <c r="B109" s="16" t="s">
        <v>326</v>
      </c>
      <c r="C109" s="16" t="s">
        <v>327</v>
      </c>
      <c r="D109" s="17" t="s">
        <v>328</v>
      </c>
      <c r="E109" s="18">
        <v>34.645000000000003</v>
      </c>
      <c r="F109" s="19">
        <v>78.98</v>
      </c>
      <c r="G109" s="20">
        <v>0.63700000000000001</v>
      </c>
      <c r="H109" s="20">
        <v>17.5</v>
      </c>
      <c r="J109" s="12" t="s">
        <v>326</v>
      </c>
      <c r="K109" s="42" t="s">
        <v>327</v>
      </c>
      <c r="L109" s="43" t="s">
        <v>328</v>
      </c>
      <c r="M109" s="44">
        <v>34.645000000000003</v>
      </c>
      <c r="N109" s="45">
        <v>78.98</v>
      </c>
      <c r="O109" s="46">
        <v>0.63700000000000001</v>
      </c>
      <c r="P109" s="46">
        <v>17.5</v>
      </c>
      <c r="Q109" s="36">
        <f t="shared" si="4"/>
        <v>2736.2621000000004</v>
      </c>
      <c r="R109" s="39">
        <f t="shared" si="5"/>
        <v>1.277184746072587E-3</v>
      </c>
      <c r="S109" s="40">
        <f t="shared" si="6"/>
        <v>8.1356668324823792E-6</v>
      </c>
      <c r="T109" s="41">
        <f t="shared" si="7"/>
        <v>2.2350733056270271E-4</v>
      </c>
    </row>
    <row r="110" spans="2:20">
      <c r="B110" s="16" t="s">
        <v>329</v>
      </c>
      <c r="C110" s="16" t="s">
        <v>330</v>
      </c>
      <c r="D110" s="17" t="s">
        <v>331</v>
      </c>
      <c r="E110" s="18">
        <v>85.153000000000006</v>
      </c>
      <c r="F110" s="19">
        <v>23.78</v>
      </c>
      <c r="G110" s="20">
        <v>2.0226999999999999</v>
      </c>
      <c r="H110" s="20" t="s">
        <v>16</v>
      </c>
      <c r="J110" s="12" t="s">
        <v>329</v>
      </c>
      <c r="K110" s="42" t="s">
        <v>330</v>
      </c>
      <c r="L110" s="43" t="s">
        <v>331</v>
      </c>
      <c r="M110" s="44">
        <v>85.153000000000006</v>
      </c>
      <c r="N110" s="45">
        <v>23.78</v>
      </c>
      <c r="O110" s="46">
        <v>2.0226999999999999</v>
      </c>
      <c r="P110" s="46" t="s">
        <v>16</v>
      </c>
      <c r="Q110" s="36">
        <f t="shared" si="4"/>
        <v>2024.9383400000002</v>
      </c>
      <c r="R110" s="39">
        <f t="shared" si="5"/>
        <v>9.4516543557195988E-4</v>
      </c>
      <c r="S110" s="40">
        <f t="shared" si="6"/>
        <v>1.9117861265314031E-5</v>
      </c>
      <c r="T110" s="41" t="str">
        <f t="shared" si="7"/>
        <v>n/a</v>
      </c>
    </row>
    <row r="111" spans="2:20">
      <c r="B111" s="16" t="s">
        <v>332</v>
      </c>
      <c r="C111" s="16" t="s">
        <v>333</v>
      </c>
      <c r="D111" s="17" t="s">
        <v>334</v>
      </c>
      <c r="E111" s="18">
        <v>33.531999999999996</v>
      </c>
      <c r="F111" s="19">
        <v>69.11</v>
      </c>
      <c r="G111" s="20">
        <v>2.0257999999999998</v>
      </c>
      <c r="H111" s="20">
        <v>13.645</v>
      </c>
      <c r="J111" s="12" t="s">
        <v>332</v>
      </c>
      <c r="K111" s="42" t="s">
        <v>333</v>
      </c>
      <c r="L111" s="43" t="s">
        <v>334</v>
      </c>
      <c r="M111" s="44">
        <v>33.531999999999996</v>
      </c>
      <c r="N111" s="45">
        <v>69.11</v>
      </c>
      <c r="O111" s="46">
        <v>2.0257999999999998</v>
      </c>
      <c r="P111" s="46">
        <v>13.645</v>
      </c>
      <c r="Q111" s="36">
        <f t="shared" si="4"/>
        <v>2317.3965199999998</v>
      </c>
      <c r="R111" s="39">
        <f t="shared" si="5"/>
        <v>1.0816739690052703E-3</v>
      </c>
      <c r="S111" s="40">
        <f t="shared" si="6"/>
        <v>2.1912551264108766E-5</v>
      </c>
      <c r="T111" s="41">
        <f t="shared" si="7"/>
        <v>1.4759441307076913E-4</v>
      </c>
    </row>
    <row r="112" spans="2:20">
      <c r="B112" s="16" t="s">
        <v>335</v>
      </c>
      <c r="C112" s="16" t="s">
        <v>336</v>
      </c>
      <c r="D112" s="17" t="s">
        <v>337</v>
      </c>
      <c r="E112" s="18">
        <v>71.963999999999999</v>
      </c>
      <c r="F112" s="19">
        <v>45.61</v>
      </c>
      <c r="G112" s="20">
        <v>3.8359999999999999</v>
      </c>
      <c r="H112" s="20" t="s">
        <v>16</v>
      </c>
      <c r="J112" s="12" t="s">
        <v>335</v>
      </c>
      <c r="K112" s="42" t="s">
        <v>336</v>
      </c>
      <c r="L112" s="43" t="s">
        <v>337</v>
      </c>
      <c r="M112" s="44">
        <v>71.963999999999999</v>
      </c>
      <c r="N112" s="45">
        <v>45.61</v>
      </c>
      <c r="O112" s="46">
        <v>3.8359999999999999</v>
      </c>
      <c r="P112" s="46" t="s">
        <v>16</v>
      </c>
      <c r="Q112" s="36">
        <f t="shared" si="4"/>
        <v>3282.2780399999997</v>
      </c>
      <c r="R112" s="39">
        <f t="shared" si="5"/>
        <v>1.5320445526972827E-3</v>
      </c>
      <c r="S112" s="40">
        <f t="shared" si="6"/>
        <v>5.8769229041467757E-5</v>
      </c>
      <c r="T112" s="41" t="str">
        <f t="shared" si="7"/>
        <v>n/a</v>
      </c>
    </row>
    <row r="113" spans="2:20">
      <c r="B113" s="16" t="s">
        <v>338</v>
      </c>
      <c r="C113" s="16" t="s">
        <v>339</v>
      </c>
      <c r="D113" s="17" t="s">
        <v>340</v>
      </c>
      <c r="E113" s="18">
        <v>221.94900000000001</v>
      </c>
      <c r="F113" s="19">
        <v>20</v>
      </c>
      <c r="G113" s="20">
        <v>4.3</v>
      </c>
      <c r="H113" s="20" t="s">
        <v>16</v>
      </c>
      <c r="J113" s="12" t="s">
        <v>338</v>
      </c>
      <c r="K113" s="42" t="s">
        <v>339</v>
      </c>
      <c r="L113" s="43" t="s">
        <v>340</v>
      </c>
      <c r="M113" s="44">
        <v>221.94900000000001</v>
      </c>
      <c r="N113" s="45">
        <v>20</v>
      </c>
      <c r="O113" s="46">
        <v>4.3</v>
      </c>
      <c r="P113" s="46" t="s">
        <v>16</v>
      </c>
      <c r="Q113" s="36">
        <f t="shared" si="4"/>
        <v>4438.9800000000005</v>
      </c>
      <c r="R113" s="39">
        <f t="shared" si="5"/>
        <v>2.0719497390696935E-3</v>
      </c>
      <c r="S113" s="40">
        <f t="shared" si="6"/>
        <v>8.9093838779996816E-5</v>
      </c>
      <c r="T113" s="41" t="str">
        <f t="shared" si="7"/>
        <v>n/a</v>
      </c>
    </row>
    <row r="114" spans="2:20">
      <c r="B114" s="16" t="s">
        <v>341</v>
      </c>
      <c r="C114" s="16" t="s">
        <v>342</v>
      </c>
      <c r="D114" s="17" t="s">
        <v>343</v>
      </c>
      <c r="E114" s="18">
        <v>600.50599999999997</v>
      </c>
      <c r="F114" s="19">
        <v>18.48</v>
      </c>
      <c r="G114" s="20">
        <v>0.52710000000000001</v>
      </c>
      <c r="H114" s="20">
        <v>-0.04</v>
      </c>
      <c r="J114" s="12" t="s">
        <v>341</v>
      </c>
      <c r="K114" s="42" t="s">
        <v>342</v>
      </c>
      <c r="L114" s="43" t="s">
        <v>343</v>
      </c>
      <c r="M114" s="44">
        <v>600.50599999999997</v>
      </c>
      <c r="N114" s="45">
        <v>18.48</v>
      </c>
      <c r="O114" s="46">
        <v>0.52710000000000001</v>
      </c>
      <c r="P114" s="46">
        <v>-0.04</v>
      </c>
      <c r="Q114" s="36">
        <f t="shared" si="4"/>
        <v>11097.35088</v>
      </c>
      <c r="R114" s="39">
        <f t="shared" si="5"/>
        <v>5.1798280821677128E-3</v>
      </c>
      <c r="S114" s="40">
        <f t="shared" si="6"/>
        <v>2.7302873821106016E-5</v>
      </c>
      <c r="T114" s="41">
        <f t="shared" si="7"/>
        <v>-2.0719312328670854E-6</v>
      </c>
    </row>
    <row r="115" spans="2:20">
      <c r="B115" s="16" t="s">
        <v>344</v>
      </c>
      <c r="C115" s="16" t="s">
        <v>345</v>
      </c>
      <c r="D115" s="17" t="s">
        <v>346</v>
      </c>
      <c r="E115" s="18">
        <v>83.558999999999997</v>
      </c>
      <c r="F115" s="19">
        <v>21.72</v>
      </c>
      <c r="G115" s="20">
        <v>3.1307999999999998</v>
      </c>
      <c r="H115" s="20" t="s">
        <v>16</v>
      </c>
      <c r="J115" s="12" t="s">
        <v>344</v>
      </c>
      <c r="K115" s="42" t="s">
        <v>345</v>
      </c>
      <c r="L115" s="43" t="s">
        <v>346</v>
      </c>
      <c r="M115" s="44">
        <v>83.558999999999997</v>
      </c>
      <c r="N115" s="45">
        <v>21.72</v>
      </c>
      <c r="O115" s="46">
        <v>3.1307999999999998</v>
      </c>
      <c r="P115" s="46" t="s">
        <v>16</v>
      </c>
      <c r="Q115" s="36">
        <f t="shared" si="4"/>
        <v>1814.9014799999998</v>
      </c>
      <c r="R115" s="39">
        <f t="shared" si="5"/>
        <v>8.4712808976909108E-4</v>
      </c>
      <c r="S115" s="40">
        <f t="shared" si="6"/>
        <v>2.65218862344907E-5</v>
      </c>
      <c r="T115" s="41" t="str">
        <f t="shared" si="7"/>
        <v>n/a</v>
      </c>
    </row>
    <row r="116" spans="2:20">
      <c r="B116" s="16" t="s">
        <v>347</v>
      </c>
      <c r="C116" s="16" t="s">
        <v>348</v>
      </c>
      <c r="D116" s="17" t="s">
        <v>349</v>
      </c>
      <c r="E116" s="18">
        <v>402.303</v>
      </c>
      <c r="F116" s="19">
        <v>43.1</v>
      </c>
      <c r="G116" s="20">
        <v>4.4547999999999996</v>
      </c>
      <c r="H116" s="20">
        <v>5.45</v>
      </c>
      <c r="J116" s="12" t="s">
        <v>347</v>
      </c>
      <c r="K116" s="42" t="s">
        <v>348</v>
      </c>
      <c r="L116" s="43" t="s">
        <v>349</v>
      </c>
      <c r="M116" s="44">
        <v>402.303</v>
      </c>
      <c r="N116" s="45">
        <v>43.1</v>
      </c>
      <c r="O116" s="46">
        <v>4.4547999999999996</v>
      </c>
      <c r="P116" s="46">
        <v>5.45</v>
      </c>
      <c r="Q116" s="36">
        <f t="shared" si="4"/>
        <v>17339.259300000002</v>
      </c>
      <c r="R116" s="39">
        <f t="shared" si="5"/>
        <v>8.0933173346797588E-3</v>
      </c>
      <c r="S116" s="40">
        <f t="shared" si="6"/>
        <v>3.6054110062531388E-4</v>
      </c>
      <c r="T116" s="41">
        <f t="shared" si="7"/>
        <v>4.4108579474004685E-4</v>
      </c>
    </row>
    <row r="117" spans="2:20">
      <c r="B117" s="16" t="s">
        <v>350</v>
      </c>
      <c r="C117" s="16" t="s">
        <v>351</v>
      </c>
      <c r="D117" s="17" t="s">
        <v>352</v>
      </c>
      <c r="E117" s="18">
        <v>83.566000000000003</v>
      </c>
      <c r="F117" s="19">
        <v>23.48</v>
      </c>
      <c r="G117" s="20">
        <v>1.8738999999999999</v>
      </c>
      <c r="H117" s="20">
        <v>6.7249999999999996</v>
      </c>
      <c r="J117" s="12" t="s">
        <v>350</v>
      </c>
      <c r="K117" s="42" t="s">
        <v>351</v>
      </c>
      <c r="L117" s="43" t="s">
        <v>352</v>
      </c>
      <c r="M117" s="44">
        <v>83.566000000000003</v>
      </c>
      <c r="N117" s="45">
        <v>23.48</v>
      </c>
      <c r="O117" s="46">
        <v>1.8738999999999999</v>
      </c>
      <c r="P117" s="46">
        <v>6.7249999999999996</v>
      </c>
      <c r="Q117" s="36">
        <f t="shared" si="4"/>
        <v>1962.12968</v>
      </c>
      <c r="R117" s="39">
        <f t="shared" si="5"/>
        <v>9.1584870364293171E-4</v>
      </c>
      <c r="S117" s="40">
        <f t="shared" si="6"/>
        <v>1.7162088857564897E-5</v>
      </c>
      <c r="T117" s="41">
        <f t="shared" si="7"/>
        <v>6.1590825319987155E-5</v>
      </c>
    </row>
    <row r="118" spans="2:20">
      <c r="B118" s="16" t="s">
        <v>353</v>
      </c>
      <c r="C118" s="16" t="s">
        <v>354</v>
      </c>
      <c r="D118" s="17" t="s">
        <v>355</v>
      </c>
      <c r="E118" s="18">
        <v>80.137</v>
      </c>
      <c r="F118" s="19">
        <v>6.47</v>
      </c>
      <c r="G118" s="20">
        <v>0.61819999999999997</v>
      </c>
      <c r="H118" s="20" t="s">
        <v>16</v>
      </c>
      <c r="J118" s="12" t="s">
        <v>353</v>
      </c>
      <c r="K118" s="42" t="s">
        <v>354</v>
      </c>
      <c r="L118" s="43" t="s">
        <v>355</v>
      </c>
      <c r="M118" s="44">
        <v>80.137</v>
      </c>
      <c r="N118" s="45">
        <v>6.47</v>
      </c>
      <c r="O118" s="46">
        <v>0.61819999999999997</v>
      </c>
      <c r="P118" s="46" t="s">
        <v>16</v>
      </c>
      <c r="Q118" s="36">
        <f t="shared" si="4"/>
        <v>518.48639000000003</v>
      </c>
      <c r="R118" s="39">
        <f t="shared" si="5"/>
        <v>2.4201004295394153E-4</v>
      </c>
      <c r="S118" s="40">
        <f t="shared" si="6"/>
        <v>1.4961060855412667E-6</v>
      </c>
      <c r="T118" s="41" t="str">
        <f t="shared" si="7"/>
        <v>n/a</v>
      </c>
    </row>
    <row r="119" spans="2:20">
      <c r="B119" s="16" t="s">
        <v>356</v>
      </c>
      <c r="C119" s="16" t="s">
        <v>357</v>
      </c>
      <c r="D119" s="17" t="s">
        <v>358</v>
      </c>
      <c r="E119" s="18">
        <v>91.652000000000001</v>
      </c>
      <c r="F119" s="19">
        <v>20.92</v>
      </c>
      <c r="G119" s="20">
        <v>5.7361000000000004</v>
      </c>
      <c r="H119" s="20" t="s">
        <v>16</v>
      </c>
      <c r="J119" s="12" t="s">
        <v>356</v>
      </c>
      <c r="K119" s="42" t="s">
        <v>357</v>
      </c>
      <c r="L119" s="43" t="s">
        <v>358</v>
      </c>
      <c r="M119" s="44">
        <v>91.652000000000001</v>
      </c>
      <c r="N119" s="45">
        <v>20.92</v>
      </c>
      <c r="O119" s="46">
        <v>5.7361000000000004</v>
      </c>
      <c r="P119" s="46" t="s">
        <v>16</v>
      </c>
      <c r="Q119" s="36">
        <f t="shared" si="4"/>
        <v>1917.3598400000001</v>
      </c>
      <c r="R119" s="39">
        <f t="shared" si="5"/>
        <v>8.9495181780289827E-4</v>
      </c>
      <c r="S119" s="40">
        <f t="shared" si="6"/>
        <v>5.1335331220992049E-5</v>
      </c>
      <c r="T119" s="41" t="str">
        <f t="shared" si="7"/>
        <v>n/a</v>
      </c>
    </row>
    <row r="120" spans="2:20">
      <c r="B120" s="16" t="s">
        <v>359</v>
      </c>
      <c r="C120" s="16" t="s">
        <v>360</v>
      </c>
      <c r="D120" s="17" t="s">
        <v>361</v>
      </c>
      <c r="E120" s="18">
        <v>142.95599999999999</v>
      </c>
      <c r="F120" s="19">
        <v>23.15</v>
      </c>
      <c r="G120" s="20">
        <v>1.3822999999999999</v>
      </c>
      <c r="H120" s="20" t="s">
        <v>16</v>
      </c>
      <c r="J120" s="12" t="s">
        <v>359</v>
      </c>
      <c r="K120" s="42" t="s">
        <v>360</v>
      </c>
      <c r="L120" s="43" t="s">
        <v>361</v>
      </c>
      <c r="M120" s="44">
        <v>142.95599999999999</v>
      </c>
      <c r="N120" s="45">
        <v>23.15</v>
      </c>
      <c r="O120" s="46">
        <v>1.3822999999999999</v>
      </c>
      <c r="P120" s="46" t="s">
        <v>16</v>
      </c>
      <c r="Q120" s="36">
        <f t="shared" si="4"/>
        <v>3309.4313999999995</v>
      </c>
      <c r="R120" s="39">
        <f t="shared" si="5"/>
        <v>1.5447187249546179E-3</v>
      </c>
      <c r="S120" s="40">
        <f t="shared" si="6"/>
        <v>2.1352646935047682E-5</v>
      </c>
      <c r="T120" s="41" t="str">
        <f t="shared" si="7"/>
        <v>n/a</v>
      </c>
    </row>
    <row r="121" spans="2:20">
      <c r="B121" s="16" t="s">
        <v>362</v>
      </c>
      <c r="C121" s="16" t="s">
        <v>363</v>
      </c>
      <c r="D121" s="17" t="s">
        <v>364</v>
      </c>
      <c r="E121" s="18">
        <v>233.66</v>
      </c>
      <c r="F121" s="19">
        <v>11.93</v>
      </c>
      <c r="G121" s="20">
        <v>0.1676</v>
      </c>
      <c r="H121" s="20">
        <v>43</v>
      </c>
      <c r="J121" s="12" t="s">
        <v>362</v>
      </c>
      <c r="K121" s="42" t="s">
        <v>363</v>
      </c>
      <c r="L121" s="43" t="s">
        <v>364</v>
      </c>
      <c r="M121" s="44">
        <v>233.66</v>
      </c>
      <c r="N121" s="45">
        <v>11.93</v>
      </c>
      <c r="O121" s="46">
        <v>0.1676</v>
      </c>
      <c r="P121" s="46">
        <v>43</v>
      </c>
      <c r="Q121" s="36">
        <f t="shared" si="4"/>
        <v>2787.5637999999999</v>
      </c>
      <c r="R121" s="39">
        <f t="shared" si="5"/>
        <v>1.301130459711493E-3</v>
      </c>
      <c r="S121" s="40">
        <f t="shared" si="6"/>
        <v>2.1806946504764624E-6</v>
      </c>
      <c r="T121" s="41">
        <f t="shared" si="7"/>
        <v>5.5948609767594198E-4</v>
      </c>
    </row>
    <row r="122" spans="2:20">
      <c r="B122" s="16" t="s">
        <v>365</v>
      </c>
      <c r="C122" s="16" t="s">
        <v>366</v>
      </c>
      <c r="D122" s="17" t="s">
        <v>367</v>
      </c>
      <c r="E122" s="18">
        <v>64</v>
      </c>
      <c r="F122" s="19">
        <v>14.4</v>
      </c>
      <c r="G122" s="20">
        <v>6.9443999999999999</v>
      </c>
      <c r="H122" s="20">
        <v>-13.71</v>
      </c>
      <c r="J122" s="12" t="s">
        <v>365</v>
      </c>
      <c r="K122" s="42" t="s">
        <v>366</v>
      </c>
      <c r="L122" s="43" t="s">
        <v>367</v>
      </c>
      <c r="M122" s="44">
        <v>64</v>
      </c>
      <c r="N122" s="45">
        <v>14.4</v>
      </c>
      <c r="O122" s="46">
        <v>6.9443999999999999</v>
      </c>
      <c r="P122" s="46">
        <v>-13.71</v>
      </c>
      <c r="Q122" s="36">
        <f t="shared" si="4"/>
        <v>921.6</v>
      </c>
      <c r="R122" s="39">
        <f t="shared" si="5"/>
        <v>4.3016838992890924E-4</v>
      </c>
      <c r="S122" s="40">
        <f t="shared" si="6"/>
        <v>2.9872613670223176E-5</v>
      </c>
      <c r="T122" s="41">
        <f t="shared" si="7"/>
        <v>-5.8976086259253456E-5</v>
      </c>
    </row>
    <row r="123" spans="2:20">
      <c r="B123" s="16" t="s">
        <v>368</v>
      </c>
      <c r="C123" s="16" t="s">
        <v>369</v>
      </c>
      <c r="D123" s="17" t="s">
        <v>370</v>
      </c>
      <c r="E123" s="18">
        <v>108.123</v>
      </c>
      <c r="F123" s="19">
        <v>27.68</v>
      </c>
      <c r="G123" s="20">
        <v>8.0922000000000001</v>
      </c>
      <c r="H123" s="20" t="s">
        <v>16</v>
      </c>
      <c r="J123" s="12" t="s">
        <v>368</v>
      </c>
      <c r="K123" s="42" t="s">
        <v>369</v>
      </c>
      <c r="L123" s="43" t="s">
        <v>370</v>
      </c>
      <c r="M123" s="44">
        <v>108.123</v>
      </c>
      <c r="N123" s="45">
        <v>27.68</v>
      </c>
      <c r="O123" s="46">
        <v>8.0922000000000001</v>
      </c>
      <c r="P123" s="46" t="s">
        <v>16</v>
      </c>
      <c r="Q123" s="36">
        <f t="shared" si="4"/>
        <v>2992.8446400000003</v>
      </c>
      <c r="R123" s="39">
        <f t="shared" si="5"/>
        <v>1.3969478733682358E-3</v>
      </c>
      <c r="S123" s="40">
        <f t="shared" si="6"/>
        <v>1.1304381580870436E-4</v>
      </c>
      <c r="T123" s="41" t="str">
        <f t="shared" si="7"/>
        <v>n/a</v>
      </c>
    </row>
    <row r="124" spans="2:20">
      <c r="B124" s="16" t="s">
        <v>371</v>
      </c>
      <c r="C124" s="16" t="s">
        <v>372</v>
      </c>
      <c r="D124" s="17" t="s">
        <v>373</v>
      </c>
      <c r="E124" s="18">
        <v>32.436</v>
      </c>
      <c r="F124" s="19">
        <v>138.71</v>
      </c>
      <c r="G124" s="20">
        <v>1.0813999999999999</v>
      </c>
      <c r="H124" s="20" t="s">
        <v>16</v>
      </c>
      <c r="J124" s="12" t="s">
        <v>371</v>
      </c>
      <c r="K124" s="42" t="s">
        <v>372</v>
      </c>
      <c r="L124" s="43" t="s">
        <v>373</v>
      </c>
      <c r="M124" s="44">
        <v>32.436</v>
      </c>
      <c r="N124" s="45">
        <v>138.71</v>
      </c>
      <c r="O124" s="46">
        <v>1.0813999999999999</v>
      </c>
      <c r="P124" s="46" t="s">
        <v>16</v>
      </c>
      <c r="Q124" s="36">
        <f t="shared" si="4"/>
        <v>4499.1975600000005</v>
      </c>
      <c r="R124" s="39">
        <f t="shared" si="5"/>
        <v>2.100057042488365E-3</v>
      </c>
      <c r="S124" s="40">
        <f t="shared" si="6"/>
        <v>2.2710016857469177E-5</v>
      </c>
      <c r="T124" s="41" t="str">
        <f t="shared" si="7"/>
        <v>n/a</v>
      </c>
    </row>
    <row r="125" spans="2:20">
      <c r="B125" s="16" t="s">
        <v>374</v>
      </c>
      <c r="C125" s="16" t="s">
        <v>375</v>
      </c>
      <c r="D125" s="17" t="s">
        <v>376</v>
      </c>
      <c r="E125" s="18">
        <v>85.905000000000001</v>
      </c>
      <c r="F125" s="19">
        <v>7.72</v>
      </c>
      <c r="G125" s="20">
        <v>4.1451000000000002</v>
      </c>
      <c r="H125" s="20">
        <v>3.1</v>
      </c>
      <c r="J125" s="12" t="s">
        <v>374</v>
      </c>
      <c r="K125" s="42" t="s">
        <v>375</v>
      </c>
      <c r="L125" s="43" t="s">
        <v>376</v>
      </c>
      <c r="M125" s="44">
        <v>85.905000000000001</v>
      </c>
      <c r="N125" s="45">
        <v>7.72</v>
      </c>
      <c r="O125" s="46">
        <v>4.1451000000000002</v>
      </c>
      <c r="P125" s="46">
        <v>3.1</v>
      </c>
      <c r="Q125" s="36">
        <f t="shared" si="4"/>
        <v>663.1866</v>
      </c>
      <c r="R125" s="39">
        <f t="shared" si="5"/>
        <v>3.0955068570358892E-4</v>
      </c>
      <c r="S125" s="40">
        <f t="shared" si="6"/>
        <v>1.2831185473099466E-5</v>
      </c>
      <c r="T125" s="41">
        <f t="shared" si="7"/>
        <v>9.5960712568112571E-6</v>
      </c>
    </row>
    <row r="126" spans="2:20">
      <c r="B126" s="16" t="s">
        <v>377</v>
      </c>
      <c r="C126" s="16" t="s">
        <v>378</v>
      </c>
      <c r="D126" s="17" t="s">
        <v>379</v>
      </c>
      <c r="E126" s="18">
        <v>87.459000000000003</v>
      </c>
      <c r="F126" s="19">
        <v>7.88</v>
      </c>
      <c r="G126" s="20">
        <v>6.0914000000000001</v>
      </c>
      <c r="H126" s="20" t="s">
        <v>16</v>
      </c>
      <c r="J126" s="12" t="s">
        <v>377</v>
      </c>
      <c r="K126" s="42" t="s">
        <v>378</v>
      </c>
      <c r="L126" s="43" t="s">
        <v>379</v>
      </c>
      <c r="M126" s="44">
        <v>87.459000000000003</v>
      </c>
      <c r="N126" s="45">
        <v>7.88</v>
      </c>
      <c r="O126" s="46">
        <v>6.0914000000000001</v>
      </c>
      <c r="P126" s="46" t="s">
        <v>16</v>
      </c>
      <c r="Q126" s="36">
        <f t="shared" si="4"/>
        <v>689.17692</v>
      </c>
      <c r="R126" s="39">
        <f t="shared" si="5"/>
        <v>3.2168199441467521E-4</v>
      </c>
      <c r="S126" s="40">
        <f t="shared" si="6"/>
        <v>1.9594937007775528E-5</v>
      </c>
      <c r="T126" s="41" t="str">
        <f t="shared" si="7"/>
        <v>n/a</v>
      </c>
    </row>
    <row r="127" spans="2:20">
      <c r="B127" s="16" t="s">
        <v>380</v>
      </c>
      <c r="C127" s="16" t="s">
        <v>381</v>
      </c>
      <c r="D127" s="17" t="s">
        <v>382</v>
      </c>
      <c r="E127" s="18">
        <v>281.34100000000001</v>
      </c>
      <c r="F127" s="19">
        <v>4.21</v>
      </c>
      <c r="G127" s="20">
        <v>2.7324999999999999</v>
      </c>
      <c r="H127" s="20" t="s">
        <v>16</v>
      </c>
      <c r="J127" s="12" t="s">
        <v>380</v>
      </c>
      <c r="K127" s="42" t="s">
        <v>381</v>
      </c>
      <c r="L127" s="43" t="s">
        <v>382</v>
      </c>
      <c r="M127" s="44">
        <v>281.34100000000001</v>
      </c>
      <c r="N127" s="45">
        <v>4.21</v>
      </c>
      <c r="O127" s="46">
        <v>2.7324999999999999</v>
      </c>
      <c r="P127" s="46" t="s">
        <v>16</v>
      </c>
      <c r="Q127" s="36">
        <f t="shared" si="4"/>
        <v>1184.44561</v>
      </c>
      <c r="R127" s="39">
        <f t="shared" si="5"/>
        <v>5.5285488391066057E-4</v>
      </c>
      <c r="S127" s="40">
        <f t="shared" si="6"/>
        <v>1.5106759702858799E-5</v>
      </c>
      <c r="T127" s="41" t="str">
        <f t="shared" si="7"/>
        <v>n/a</v>
      </c>
    </row>
    <row r="128" spans="2:20">
      <c r="B128" s="16" t="s">
        <v>383</v>
      </c>
      <c r="C128" s="16" t="s">
        <v>384</v>
      </c>
      <c r="D128" s="17" t="s">
        <v>385</v>
      </c>
      <c r="E128" s="18">
        <v>126.185</v>
      </c>
      <c r="F128" s="19">
        <v>13.87</v>
      </c>
      <c r="G128" s="20">
        <v>5.1910999999999996</v>
      </c>
      <c r="H128" s="20" t="s">
        <v>16</v>
      </c>
      <c r="J128" s="12" t="s">
        <v>383</v>
      </c>
      <c r="K128" s="42" t="s">
        <v>384</v>
      </c>
      <c r="L128" s="43" t="s">
        <v>385</v>
      </c>
      <c r="M128" s="44">
        <v>126.185</v>
      </c>
      <c r="N128" s="45">
        <v>13.87</v>
      </c>
      <c r="O128" s="46">
        <v>5.1910999999999996</v>
      </c>
      <c r="P128" s="46" t="s">
        <v>16</v>
      </c>
      <c r="Q128" s="36">
        <f t="shared" si="4"/>
        <v>1750.1859499999998</v>
      </c>
      <c r="R128" s="39">
        <f t="shared" si="5"/>
        <v>8.1692130228699911E-4</v>
      </c>
      <c r="S128" s="40">
        <f t="shared" si="6"/>
        <v>4.2407201723020411E-5</v>
      </c>
      <c r="T128" s="41" t="str">
        <f t="shared" si="7"/>
        <v>n/a</v>
      </c>
    </row>
    <row r="129" spans="2:20">
      <c r="B129" s="16" t="s">
        <v>386</v>
      </c>
      <c r="C129" s="16" t="s">
        <v>387</v>
      </c>
      <c r="D129" s="17" t="s">
        <v>388</v>
      </c>
      <c r="E129" s="18">
        <v>74.058999999999997</v>
      </c>
      <c r="F129" s="19">
        <v>17.82</v>
      </c>
      <c r="G129" s="20">
        <v>6.0606</v>
      </c>
      <c r="H129" s="20" t="s">
        <v>16</v>
      </c>
      <c r="J129" s="12" t="s">
        <v>386</v>
      </c>
      <c r="K129" s="42" t="s">
        <v>387</v>
      </c>
      <c r="L129" s="43" t="s">
        <v>388</v>
      </c>
      <c r="M129" s="44">
        <v>74.058999999999997</v>
      </c>
      <c r="N129" s="45">
        <v>17.82</v>
      </c>
      <c r="O129" s="46">
        <v>6.0606</v>
      </c>
      <c r="P129" s="46" t="s">
        <v>16</v>
      </c>
      <c r="Q129" s="36">
        <f t="shared" si="4"/>
        <v>1319.7313799999999</v>
      </c>
      <c r="R129" s="39">
        <f t="shared" si="5"/>
        <v>6.1600121839546168E-4</v>
      </c>
      <c r="S129" s="40">
        <f t="shared" si="6"/>
        <v>3.7333369842075351E-5</v>
      </c>
      <c r="T129" s="41" t="str">
        <f t="shared" si="7"/>
        <v>n/a</v>
      </c>
    </row>
    <row r="130" spans="2:20">
      <c r="B130" s="16" t="s">
        <v>389</v>
      </c>
      <c r="C130" s="16" t="s">
        <v>390</v>
      </c>
      <c r="D130" s="17" t="s">
        <v>391</v>
      </c>
      <c r="E130" s="18">
        <v>839.55100000000004</v>
      </c>
      <c r="F130" s="19">
        <v>17.13</v>
      </c>
      <c r="G130" s="20">
        <v>2.0880000000000001</v>
      </c>
      <c r="H130" s="20">
        <v>-16.5</v>
      </c>
      <c r="J130" s="12" t="s">
        <v>389</v>
      </c>
      <c r="K130" s="42" t="s">
        <v>390</v>
      </c>
      <c r="L130" s="43" t="s">
        <v>391</v>
      </c>
      <c r="M130" s="44">
        <v>839.55100000000004</v>
      </c>
      <c r="N130" s="45">
        <v>17.13</v>
      </c>
      <c r="O130" s="46">
        <v>2.0880000000000001</v>
      </c>
      <c r="P130" s="46">
        <v>-16.5</v>
      </c>
      <c r="Q130" s="36">
        <f t="shared" si="4"/>
        <v>14381.50863</v>
      </c>
      <c r="R130" s="39">
        <f t="shared" si="5"/>
        <v>6.7127500131464986E-3</v>
      </c>
      <c r="S130" s="40">
        <f t="shared" si="6"/>
        <v>1.4016222027449888E-4</v>
      </c>
      <c r="T130" s="41">
        <f t="shared" si="7"/>
        <v>-1.1076037521691724E-3</v>
      </c>
    </row>
    <row r="131" spans="2:20">
      <c r="B131" s="16" t="s">
        <v>392</v>
      </c>
      <c r="C131" s="16" t="s">
        <v>393</v>
      </c>
      <c r="D131" s="17" t="s">
        <v>394</v>
      </c>
      <c r="E131" s="18">
        <v>74.25</v>
      </c>
      <c r="F131" s="19">
        <v>31.91</v>
      </c>
      <c r="G131" s="20">
        <v>4.1365999999999996</v>
      </c>
      <c r="H131" s="20" t="s">
        <v>16</v>
      </c>
      <c r="J131" s="12" t="s">
        <v>392</v>
      </c>
      <c r="K131" s="42" t="s">
        <v>393</v>
      </c>
      <c r="L131" s="43" t="s">
        <v>394</v>
      </c>
      <c r="M131" s="44">
        <v>74.25</v>
      </c>
      <c r="N131" s="45">
        <v>31.91</v>
      </c>
      <c r="O131" s="46">
        <v>4.1365999999999996</v>
      </c>
      <c r="P131" s="46" t="s">
        <v>16</v>
      </c>
      <c r="Q131" s="36">
        <f t="shared" si="4"/>
        <v>2369.3175000000001</v>
      </c>
      <c r="R131" s="39">
        <f t="shared" si="5"/>
        <v>1.1059087393721662E-3</v>
      </c>
      <c r="S131" s="40">
        <f t="shared" si="6"/>
        <v>4.5747020912869019E-5</v>
      </c>
      <c r="T131" s="41" t="str">
        <f t="shared" si="7"/>
        <v>n/a</v>
      </c>
    </row>
    <row r="132" spans="2:20">
      <c r="B132" s="16" t="s">
        <v>395</v>
      </c>
      <c r="C132" s="16" t="s">
        <v>396</v>
      </c>
      <c r="D132" s="17" t="s">
        <v>397</v>
      </c>
      <c r="E132" s="18">
        <v>167.745</v>
      </c>
      <c r="F132" s="19">
        <v>17.25</v>
      </c>
      <c r="G132" s="20">
        <v>6.2609000000000004</v>
      </c>
      <c r="H132" s="20" t="s">
        <v>16</v>
      </c>
      <c r="J132" s="12" t="s">
        <v>395</v>
      </c>
      <c r="K132" s="42" t="s">
        <v>396</v>
      </c>
      <c r="L132" s="43" t="s">
        <v>397</v>
      </c>
      <c r="M132" s="44">
        <v>167.745</v>
      </c>
      <c r="N132" s="45">
        <v>17.25</v>
      </c>
      <c r="O132" s="46">
        <v>6.2609000000000004</v>
      </c>
      <c r="P132" s="46" t="s">
        <v>16</v>
      </c>
      <c r="Q132" s="36">
        <f t="shared" si="4"/>
        <v>2893.6012500000002</v>
      </c>
      <c r="R132" s="39">
        <f t="shared" si="5"/>
        <v>1.3506247730129984E-3</v>
      </c>
      <c r="S132" s="40">
        <f t="shared" si="6"/>
        <v>8.4561266413570816E-5</v>
      </c>
      <c r="T132" s="41" t="str">
        <f t="shared" si="7"/>
        <v>n/a</v>
      </c>
    </row>
    <row r="133" spans="2:20">
      <c r="B133" s="16" t="s">
        <v>398</v>
      </c>
      <c r="C133" s="16" t="s">
        <v>399</v>
      </c>
      <c r="D133" s="17" t="s">
        <v>400</v>
      </c>
      <c r="E133" s="18">
        <v>116.43300000000001</v>
      </c>
      <c r="F133" s="19">
        <v>29.17</v>
      </c>
      <c r="G133" s="20">
        <v>4.0450999999999997</v>
      </c>
      <c r="H133" s="20" t="s">
        <v>16</v>
      </c>
      <c r="J133" s="12" t="s">
        <v>398</v>
      </c>
      <c r="K133" s="42" t="s">
        <v>399</v>
      </c>
      <c r="L133" s="43" t="s">
        <v>400</v>
      </c>
      <c r="M133" s="44">
        <v>116.43300000000001</v>
      </c>
      <c r="N133" s="45">
        <v>29.17</v>
      </c>
      <c r="O133" s="46">
        <v>4.0450999999999997</v>
      </c>
      <c r="P133" s="46" t="s">
        <v>16</v>
      </c>
      <c r="Q133" s="36">
        <f t="shared" ref="Q133:Q196" si="8">M133*N133</f>
        <v>3396.3506100000004</v>
      </c>
      <c r="R133" s="39">
        <f t="shared" ref="R133:R196" si="9">$Q133/SUM($Q$4:$Q$253)</f>
        <v>1.585289359307475E-3</v>
      </c>
      <c r="S133" s="40">
        <f t="shared" ref="S133:S196" si="10">IFERROR($O133/100*$R133,"n/a")</f>
        <v>6.4126539873346659E-5</v>
      </c>
      <c r="T133" s="41" t="str">
        <f t="shared" ref="T133:T196" si="11">IFERROR($P133/100*$R133,"n/a")</f>
        <v>n/a</v>
      </c>
    </row>
    <row r="134" spans="2:20">
      <c r="B134" s="16" t="s">
        <v>401</v>
      </c>
      <c r="C134" s="16" t="s">
        <v>402</v>
      </c>
      <c r="D134" s="17" t="s">
        <v>403</v>
      </c>
      <c r="E134" s="18">
        <v>334.24299999999999</v>
      </c>
      <c r="F134" s="19">
        <v>31.6</v>
      </c>
      <c r="G134" s="20">
        <v>4.6519000000000004</v>
      </c>
      <c r="H134" s="20" t="s">
        <v>16</v>
      </c>
      <c r="J134" s="12" t="s">
        <v>401</v>
      </c>
      <c r="K134" s="42" t="s">
        <v>402</v>
      </c>
      <c r="L134" s="43" t="s">
        <v>403</v>
      </c>
      <c r="M134" s="44">
        <v>334.24299999999999</v>
      </c>
      <c r="N134" s="45">
        <v>31.6</v>
      </c>
      <c r="O134" s="46">
        <v>4.6519000000000004</v>
      </c>
      <c r="P134" s="46" t="s">
        <v>16</v>
      </c>
      <c r="Q134" s="36">
        <f t="shared" si="8"/>
        <v>10562.078800000001</v>
      </c>
      <c r="R134" s="39">
        <f t="shared" si="9"/>
        <v>4.9299831073114867E-3</v>
      </c>
      <c r="S134" s="40">
        <f t="shared" si="10"/>
        <v>2.2933788416902307E-4</v>
      </c>
      <c r="T134" s="41" t="str">
        <f t="shared" si="11"/>
        <v>n/a</v>
      </c>
    </row>
    <row r="135" spans="2:20">
      <c r="B135" s="16" t="s">
        <v>404</v>
      </c>
      <c r="C135" s="16" t="s">
        <v>405</v>
      </c>
      <c r="D135" s="17" t="s">
        <v>406</v>
      </c>
      <c r="E135" s="18">
        <v>158.958</v>
      </c>
      <c r="F135" s="19">
        <v>35.07</v>
      </c>
      <c r="G135" s="20">
        <v>3.7639</v>
      </c>
      <c r="H135" s="20">
        <v>39.6</v>
      </c>
      <c r="J135" s="12" t="s">
        <v>404</v>
      </c>
      <c r="K135" s="42" t="s">
        <v>405</v>
      </c>
      <c r="L135" s="43" t="s">
        <v>406</v>
      </c>
      <c r="M135" s="44">
        <v>158.958</v>
      </c>
      <c r="N135" s="45">
        <v>35.07</v>
      </c>
      <c r="O135" s="46">
        <v>3.7639</v>
      </c>
      <c r="P135" s="46">
        <v>39.6</v>
      </c>
      <c r="Q135" s="36">
        <f t="shared" si="8"/>
        <v>5574.6570599999995</v>
      </c>
      <c r="R135" s="39">
        <f t="shared" si="9"/>
        <v>2.6020412889605324E-3</v>
      </c>
      <c r="S135" s="40">
        <f t="shared" si="10"/>
        <v>9.7938232075185481E-5</v>
      </c>
      <c r="T135" s="41">
        <f t="shared" si="11"/>
        <v>1.0304083504283708E-3</v>
      </c>
    </row>
    <row r="136" spans="2:20">
      <c r="B136" s="16" t="s">
        <v>407</v>
      </c>
      <c r="C136" s="16" t="s">
        <v>408</v>
      </c>
      <c r="D136" s="17" t="s">
        <v>409</v>
      </c>
      <c r="E136" s="18">
        <v>46.636000000000003</v>
      </c>
      <c r="F136" s="19">
        <v>20.82</v>
      </c>
      <c r="G136" s="20" t="s">
        <v>16</v>
      </c>
      <c r="H136" s="20" t="s">
        <v>16</v>
      </c>
      <c r="J136" s="12" t="s">
        <v>407</v>
      </c>
      <c r="K136" s="42" t="s">
        <v>408</v>
      </c>
      <c r="L136" s="43" t="s">
        <v>409</v>
      </c>
      <c r="M136" s="44">
        <v>46.636000000000003</v>
      </c>
      <c r="N136" s="45">
        <v>20.82</v>
      </c>
      <c r="O136" s="46" t="s">
        <v>16</v>
      </c>
      <c r="P136" s="46" t="s">
        <v>16</v>
      </c>
      <c r="Q136" s="36">
        <f t="shared" si="8"/>
        <v>970.96152000000006</v>
      </c>
      <c r="R136" s="39">
        <f t="shared" si="9"/>
        <v>4.53208500153349E-4</v>
      </c>
      <c r="S136" s="40" t="str">
        <f t="shared" si="10"/>
        <v>n/a</v>
      </c>
      <c r="T136" s="41" t="str">
        <f t="shared" si="11"/>
        <v>n/a</v>
      </c>
    </row>
    <row r="137" spans="2:20">
      <c r="B137" s="16" t="s">
        <v>410</v>
      </c>
      <c r="C137" s="16" t="s">
        <v>411</v>
      </c>
      <c r="D137" s="17" t="s">
        <v>412</v>
      </c>
      <c r="E137" s="18">
        <v>238.13200000000001</v>
      </c>
      <c r="F137" s="19">
        <v>9.83</v>
      </c>
      <c r="G137" s="20">
        <v>4.4783999999999997</v>
      </c>
      <c r="H137" s="20" t="s">
        <v>16</v>
      </c>
      <c r="J137" s="12" t="s">
        <v>410</v>
      </c>
      <c r="K137" s="42" t="s">
        <v>411</v>
      </c>
      <c r="L137" s="43" t="s">
        <v>412</v>
      </c>
      <c r="M137" s="44">
        <v>238.13200000000001</v>
      </c>
      <c r="N137" s="45">
        <v>9.83</v>
      </c>
      <c r="O137" s="46">
        <v>4.4783999999999997</v>
      </c>
      <c r="P137" s="46" t="s">
        <v>16</v>
      </c>
      <c r="Q137" s="36">
        <f t="shared" si="8"/>
        <v>2340.8375599999999</v>
      </c>
      <c r="R137" s="39">
        <f t="shared" si="9"/>
        <v>1.0926153692169232E-3</v>
      </c>
      <c r="S137" s="40">
        <f t="shared" si="10"/>
        <v>4.8931686695010685E-5</v>
      </c>
      <c r="T137" s="41" t="str">
        <f t="shared" si="11"/>
        <v>n/a</v>
      </c>
    </row>
    <row r="138" spans="2:20">
      <c r="B138" s="16" t="s">
        <v>413</v>
      </c>
      <c r="C138" s="16" t="s">
        <v>414</v>
      </c>
      <c r="D138" s="17" t="s">
        <v>415</v>
      </c>
      <c r="E138" s="18">
        <v>286.053</v>
      </c>
      <c r="F138" s="19">
        <v>18.14</v>
      </c>
      <c r="G138" s="20">
        <v>5.5105000000000004</v>
      </c>
      <c r="H138" s="20" t="s">
        <v>16</v>
      </c>
      <c r="J138" s="12" t="s">
        <v>413</v>
      </c>
      <c r="K138" s="42" t="s">
        <v>414</v>
      </c>
      <c r="L138" s="43" t="s">
        <v>415</v>
      </c>
      <c r="M138" s="44">
        <v>286.053</v>
      </c>
      <c r="N138" s="45">
        <v>18.14</v>
      </c>
      <c r="O138" s="46">
        <v>5.5105000000000004</v>
      </c>
      <c r="P138" s="46" t="s">
        <v>16</v>
      </c>
      <c r="Q138" s="36">
        <f t="shared" si="8"/>
        <v>5189.0014200000005</v>
      </c>
      <c r="R138" s="39">
        <f t="shared" si="9"/>
        <v>2.422031669032361E-3</v>
      </c>
      <c r="S138" s="40">
        <f t="shared" si="10"/>
        <v>1.3346605512202825E-4</v>
      </c>
      <c r="T138" s="41" t="str">
        <f t="shared" si="11"/>
        <v>n/a</v>
      </c>
    </row>
    <row r="139" spans="2:20">
      <c r="B139" s="16" t="s">
        <v>416</v>
      </c>
      <c r="C139" s="16" t="s">
        <v>417</v>
      </c>
      <c r="D139" s="17" t="s">
        <v>418</v>
      </c>
      <c r="E139" s="18">
        <v>109.015</v>
      </c>
      <c r="F139" s="19">
        <v>10.11</v>
      </c>
      <c r="G139" s="20">
        <v>7.9134000000000002</v>
      </c>
      <c r="H139" s="20" t="s">
        <v>16</v>
      </c>
      <c r="J139" s="12" t="s">
        <v>416</v>
      </c>
      <c r="K139" s="42" t="s">
        <v>417</v>
      </c>
      <c r="L139" s="43" t="s">
        <v>418</v>
      </c>
      <c r="M139" s="44">
        <v>109.015</v>
      </c>
      <c r="N139" s="45">
        <v>10.11</v>
      </c>
      <c r="O139" s="46">
        <v>7.9134000000000002</v>
      </c>
      <c r="P139" s="46" t="s">
        <v>16</v>
      </c>
      <c r="Q139" s="36">
        <f t="shared" si="8"/>
        <v>1102.14165</v>
      </c>
      <c r="R139" s="39">
        <f t="shared" si="9"/>
        <v>5.1443847553612348E-4</v>
      </c>
      <c r="S139" s="40">
        <f t="shared" si="10"/>
        <v>4.0709574323075594E-5</v>
      </c>
      <c r="T139" s="41" t="str">
        <f t="shared" si="11"/>
        <v>n/a</v>
      </c>
    </row>
    <row r="140" spans="2:20">
      <c r="B140" s="16" t="s">
        <v>419</v>
      </c>
      <c r="C140" s="16" t="s">
        <v>420</v>
      </c>
      <c r="D140" s="17" t="s">
        <v>421</v>
      </c>
      <c r="E140" s="18">
        <v>124.504</v>
      </c>
      <c r="F140" s="19">
        <v>30.55</v>
      </c>
      <c r="G140" s="20">
        <v>5.2399000000000004</v>
      </c>
      <c r="H140" s="20" t="s">
        <v>16</v>
      </c>
      <c r="J140" s="12" t="s">
        <v>419</v>
      </c>
      <c r="K140" s="42" t="s">
        <v>420</v>
      </c>
      <c r="L140" s="43" t="s">
        <v>421</v>
      </c>
      <c r="M140" s="44">
        <v>124.504</v>
      </c>
      <c r="N140" s="45">
        <v>30.55</v>
      </c>
      <c r="O140" s="46">
        <v>5.2399000000000004</v>
      </c>
      <c r="P140" s="46" t="s">
        <v>16</v>
      </c>
      <c r="Q140" s="36">
        <f t="shared" si="8"/>
        <v>3803.5972000000002</v>
      </c>
      <c r="R140" s="39">
        <f t="shared" si="9"/>
        <v>1.7753768266732936E-3</v>
      </c>
      <c r="S140" s="40">
        <f t="shared" si="10"/>
        <v>9.3027970340853907E-5</v>
      </c>
      <c r="T140" s="41" t="str">
        <f t="shared" si="11"/>
        <v>n/a</v>
      </c>
    </row>
    <row r="141" spans="2:20">
      <c r="B141" s="16" t="s">
        <v>422</v>
      </c>
      <c r="C141" s="16" t="s">
        <v>423</v>
      </c>
      <c r="D141" s="17" t="s">
        <v>424</v>
      </c>
      <c r="E141" s="18">
        <v>290.91800000000001</v>
      </c>
      <c r="F141" s="19">
        <v>2.73</v>
      </c>
      <c r="G141" s="20" t="s">
        <v>16</v>
      </c>
      <c r="H141" s="20" t="s">
        <v>16</v>
      </c>
      <c r="J141" s="12" t="s">
        <v>422</v>
      </c>
      <c r="K141" s="42" t="s">
        <v>423</v>
      </c>
      <c r="L141" s="43" t="s">
        <v>424</v>
      </c>
      <c r="M141" s="44">
        <v>290.91800000000001</v>
      </c>
      <c r="N141" s="45">
        <v>2.73</v>
      </c>
      <c r="O141" s="46" t="s">
        <v>16</v>
      </c>
      <c r="P141" s="46" t="s">
        <v>16</v>
      </c>
      <c r="Q141" s="36">
        <f t="shared" si="8"/>
        <v>794.20614</v>
      </c>
      <c r="R141" s="39">
        <f t="shared" si="9"/>
        <v>3.7070570368430325E-4</v>
      </c>
      <c r="S141" s="40" t="str">
        <f t="shared" si="10"/>
        <v>n/a</v>
      </c>
      <c r="T141" s="41" t="str">
        <f t="shared" si="11"/>
        <v>n/a</v>
      </c>
    </row>
    <row r="142" spans="2:20">
      <c r="B142" s="16" t="s">
        <v>425</v>
      </c>
      <c r="C142" s="16" t="s">
        <v>426</v>
      </c>
      <c r="D142" s="17" t="s">
        <v>427</v>
      </c>
      <c r="E142" s="18">
        <v>151.643</v>
      </c>
      <c r="F142" s="19">
        <v>11.55</v>
      </c>
      <c r="G142" s="20">
        <v>5.4130000000000003</v>
      </c>
      <c r="H142" s="20">
        <v>4</v>
      </c>
      <c r="J142" s="12" t="s">
        <v>425</v>
      </c>
      <c r="K142" s="42" t="s">
        <v>426</v>
      </c>
      <c r="L142" s="43" t="s">
        <v>427</v>
      </c>
      <c r="M142" s="44">
        <v>151.643</v>
      </c>
      <c r="N142" s="45">
        <v>11.55</v>
      </c>
      <c r="O142" s="46">
        <v>5.4130000000000003</v>
      </c>
      <c r="P142" s="46">
        <v>4</v>
      </c>
      <c r="Q142" s="36">
        <f t="shared" si="8"/>
        <v>1751.4766500000001</v>
      </c>
      <c r="R142" s="39">
        <f t="shared" si="9"/>
        <v>8.1752375274368456E-4</v>
      </c>
      <c r="S142" s="40">
        <f t="shared" si="10"/>
        <v>4.4252560736015647E-5</v>
      </c>
      <c r="T142" s="41">
        <f t="shared" si="11"/>
        <v>3.2700950109747383E-5</v>
      </c>
    </row>
    <row r="143" spans="2:20">
      <c r="B143" s="16" t="s">
        <v>428</v>
      </c>
      <c r="C143" s="16" t="s">
        <v>429</v>
      </c>
      <c r="D143" s="17" t="s">
        <v>430</v>
      </c>
      <c r="E143" s="18">
        <v>134.63399999999999</v>
      </c>
      <c r="F143" s="19">
        <v>41</v>
      </c>
      <c r="G143" s="20">
        <v>4.6829000000000001</v>
      </c>
      <c r="H143" s="20" t="s">
        <v>16</v>
      </c>
      <c r="J143" s="12" t="s">
        <v>428</v>
      </c>
      <c r="K143" s="42" t="s">
        <v>429</v>
      </c>
      <c r="L143" s="43" t="s">
        <v>430</v>
      </c>
      <c r="M143" s="44">
        <v>134.63399999999999</v>
      </c>
      <c r="N143" s="45">
        <v>41</v>
      </c>
      <c r="O143" s="46">
        <v>4.6829000000000001</v>
      </c>
      <c r="P143" s="46" t="s">
        <v>16</v>
      </c>
      <c r="Q143" s="36">
        <f t="shared" si="8"/>
        <v>5519.9939999999997</v>
      </c>
      <c r="R143" s="39">
        <f t="shared" si="9"/>
        <v>2.576526618269574E-3</v>
      </c>
      <c r="S143" s="40">
        <f t="shared" si="10"/>
        <v>1.2065616500694588E-4</v>
      </c>
      <c r="T143" s="41" t="str">
        <f t="shared" si="11"/>
        <v>n/a</v>
      </c>
    </row>
    <row r="144" spans="2:20">
      <c r="B144" s="16" t="s">
        <v>431</v>
      </c>
      <c r="C144" s="16" t="s">
        <v>432</v>
      </c>
      <c r="D144" s="17" t="s">
        <v>433</v>
      </c>
      <c r="E144" s="18">
        <v>167.125</v>
      </c>
      <c r="F144" s="19">
        <v>19.12</v>
      </c>
      <c r="G144" s="20">
        <v>7.6882999999999999</v>
      </c>
      <c r="H144" s="20" t="s">
        <v>16</v>
      </c>
      <c r="J144" s="12" t="s">
        <v>431</v>
      </c>
      <c r="K144" s="42" t="s">
        <v>432</v>
      </c>
      <c r="L144" s="43" t="s">
        <v>433</v>
      </c>
      <c r="M144" s="44">
        <v>167.125</v>
      </c>
      <c r="N144" s="45">
        <v>19.12</v>
      </c>
      <c r="O144" s="46">
        <v>7.6882999999999999</v>
      </c>
      <c r="P144" s="46" t="s">
        <v>16</v>
      </c>
      <c r="Q144" s="36">
        <f t="shared" si="8"/>
        <v>3195.4300000000003</v>
      </c>
      <c r="R144" s="39">
        <f t="shared" si="9"/>
        <v>1.4915071378369515E-3</v>
      </c>
      <c r="S144" s="40">
        <f t="shared" si="10"/>
        <v>1.1467154327831833E-4</v>
      </c>
      <c r="T144" s="41" t="str">
        <f t="shared" si="11"/>
        <v>n/a</v>
      </c>
    </row>
    <row r="145" spans="2:20">
      <c r="B145" s="16" t="s">
        <v>434</v>
      </c>
      <c r="C145" s="16" t="s">
        <v>435</v>
      </c>
      <c r="D145" s="17" t="s">
        <v>436</v>
      </c>
      <c r="E145" s="18">
        <v>105.566</v>
      </c>
      <c r="F145" s="19">
        <v>42.28</v>
      </c>
      <c r="G145" s="20">
        <v>3.0274000000000001</v>
      </c>
      <c r="H145" s="20">
        <v>10</v>
      </c>
      <c r="J145" s="12" t="s">
        <v>434</v>
      </c>
      <c r="K145" s="42" t="s">
        <v>435</v>
      </c>
      <c r="L145" s="43" t="s">
        <v>436</v>
      </c>
      <c r="M145" s="44">
        <v>105.566</v>
      </c>
      <c r="N145" s="45">
        <v>42.28</v>
      </c>
      <c r="O145" s="46">
        <v>3.0274000000000001</v>
      </c>
      <c r="P145" s="46">
        <v>10</v>
      </c>
      <c r="Q145" s="36">
        <f t="shared" si="8"/>
        <v>4463.3304800000005</v>
      </c>
      <c r="R145" s="39">
        <f t="shared" si="9"/>
        <v>2.0833156318383526E-3</v>
      </c>
      <c r="S145" s="40">
        <f t="shared" si="10"/>
        <v>6.3070297438274291E-5</v>
      </c>
      <c r="T145" s="41">
        <f t="shared" si="11"/>
        <v>2.0833156318383526E-4</v>
      </c>
    </row>
    <row r="146" spans="2:20">
      <c r="B146" s="16" t="s">
        <v>437</v>
      </c>
      <c r="C146" s="16" t="s">
        <v>438</v>
      </c>
      <c r="D146" s="17" t="s">
        <v>439</v>
      </c>
      <c r="E146" s="18">
        <v>107.52800000000001</v>
      </c>
      <c r="F146" s="19">
        <v>27.33</v>
      </c>
      <c r="G146" s="20">
        <v>2.0489999999999999</v>
      </c>
      <c r="H146" s="20">
        <v>14.86</v>
      </c>
      <c r="J146" s="12" t="s">
        <v>437</v>
      </c>
      <c r="K146" s="42" t="s">
        <v>438</v>
      </c>
      <c r="L146" s="43" t="s">
        <v>439</v>
      </c>
      <c r="M146" s="44">
        <v>107.52800000000001</v>
      </c>
      <c r="N146" s="45">
        <v>27.33</v>
      </c>
      <c r="O146" s="46">
        <v>2.0489999999999999</v>
      </c>
      <c r="P146" s="46">
        <v>14.86</v>
      </c>
      <c r="Q146" s="36">
        <f t="shared" si="8"/>
        <v>2938.7402400000001</v>
      </c>
      <c r="R146" s="39">
        <f t="shared" si="9"/>
        <v>1.371693964257917E-3</v>
      </c>
      <c r="S146" s="40">
        <f t="shared" si="10"/>
        <v>2.8106009327644717E-5</v>
      </c>
      <c r="T146" s="41">
        <f t="shared" si="11"/>
        <v>2.0383372308872645E-4</v>
      </c>
    </row>
    <row r="147" spans="2:20">
      <c r="B147" s="16" t="s">
        <v>440</v>
      </c>
      <c r="C147" s="16" t="s">
        <v>441</v>
      </c>
      <c r="D147" s="17" t="s">
        <v>442</v>
      </c>
      <c r="E147" s="18">
        <v>83.260999999999996</v>
      </c>
      <c r="F147" s="19">
        <v>18.55</v>
      </c>
      <c r="G147" s="20">
        <v>6.1456</v>
      </c>
      <c r="H147" s="20">
        <v>6.2</v>
      </c>
      <c r="J147" s="12" t="s">
        <v>440</v>
      </c>
      <c r="K147" s="42" t="s">
        <v>441</v>
      </c>
      <c r="L147" s="43" t="s">
        <v>442</v>
      </c>
      <c r="M147" s="44">
        <v>83.260999999999996</v>
      </c>
      <c r="N147" s="45">
        <v>18.55</v>
      </c>
      <c r="O147" s="46">
        <v>6.1456</v>
      </c>
      <c r="P147" s="46">
        <v>6.2</v>
      </c>
      <c r="Q147" s="36">
        <f t="shared" si="8"/>
        <v>1544.49155</v>
      </c>
      <c r="R147" s="39">
        <f t="shared" si="9"/>
        <v>7.2091085429937653E-4</v>
      </c>
      <c r="S147" s="40">
        <f t="shared" si="10"/>
        <v>4.4304297461822482E-5</v>
      </c>
      <c r="T147" s="41">
        <f t="shared" si="11"/>
        <v>4.4696472966561342E-5</v>
      </c>
    </row>
    <row r="148" spans="2:20">
      <c r="B148" s="16" t="s">
        <v>443</v>
      </c>
      <c r="C148" s="16" t="s">
        <v>444</v>
      </c>
      <c r="D148" s="17" t="s">
        <v>445</v>
      </c>
      <c r="E148" s="18">
        <v>142.101</v>
      </c>
      <c r="F148" s="19">
        <v>40.659999999999997</v>
      </c>
      <c r="G148" s="20">
        <v>3.9351000000000003</v>
      </c>
      <c r="H148" s="20" t="s">
        <v>16</v>
      </c>
      <c r="J148" s="12" t="s">
        <v>443</v>
      </c>
      <c r="K148" s="42" t="s">
        <v>444</v>
      </c>
      <c r="L148" s="43" t="s">
        <v>445</v>
      </c>
      <c r="M148" s="44">
        <v>142.101</v>
      </c>
      <c r="N148" s="45">
        <v>40.659999999999997</v>
      </c>
      <c r="O148" s="46">
        <v>3.9351000000000003</v>
      </c>
      <c r="P148" s="46" t="s">
        <v>16</v>
      </c>
      <c r="Q148" s="36">
        <f t="shared" si="8"/>
        <v>5777.8266599999997</v>
      </c>
      <c r="R148" s="39">
        <f t="shared" si="9"/>
        <v>2.696873254796579E-3</v>
      </c>
      <c r="S148" s="40">
        <f t="shared" si="10"/>
        <v>1.0612465944950019E-4</v>
      </c>
      <c r="T148" s="41" t="str">
        <f t="shared" si="11"/>
        <v>n/a</v>
      </c>
    </row>
    <row r="149" spans="2:20">
      <c r="B149" s="16" t="s">
        <v>446</v>
      </c>
      <c r="C149" s="16" t="s">
        <v>447</v>
      </c>
      <c r="D149" s="17" t="s">
        <v>448</v>
      </c>
      <c r="E149" s="18">
        <v>152.28399999999999</v>
      </c>
      <c r="F149" s="19">
        <v>8.7200000000000006</v>
      </c>
      <c r="G149" s="20" t="s">
        <v>16</v>
      </c>
      <c r="H149" s="20" t="s">
        <v>16</v>
      </c>
      <c r="J149" s="12" t="s">
        <v>446</v>
      </c>
      <c r="K149" s="42" t="s">
        <v>447</v>
      </c>
      <c r="L149" s="43" t="s">
        <v>448</v>
      </c>
      <c r="M149" s="44">
        <v>152.28399999999999</v>
      </c>
      <c r="N149" s="45">
        <v>8.7200000000000006</v>
      </c>
      <c r="O149" s="46" t="s">
        <v>16</v>
      </c>
      <c r="P149" s="46" t="s">
        <v>16</v>
      </c>
      <c r="Q149" s="36">
        <f t="shared" si="8"/>
        <v>1327.9164800000001</v>
      </c>
      <c r="R149" s="39">
        <f t="shared" si="9"/>
        <v>6.198217167552785E-4</v>
      </c>
      <c r="S149" s="40" t="str">
        <f t="shared" si="10"/>
        <v>n/a</v>
      </c>
      <c r="T149" s="41" t="str">
        <f t="shared" si="11"/>
        <v>n/a</v>
      </c>
    </row>
    <row r="150" spans="2:20">
      <c r="B150" s="16" t="s">
        <v>449</v>
      </c>
      <c r="C150" s="16" t="s">
        <v>450</v>
      </c>
      <c r="D150" s="17" t="s">
        <v>451</v>
      </c>
      <c r="E150" s="18">
        <v>36.128</v>
      </c>
      <c r="F150" s="19">
        <v>95.78</v>
      </c>
      <c r="G150" s="20">
        <v>1.5451999999999999</v>
      </c>
      <c r="H150" s="20" t="s">
        <v>16</v>
      </c>
      <c r="J150" s="12" t="s">
        <v>449</v>
      </c>
      <c r="K150" s="42" t="s">
        <v>450</v>
      </c>
      <c r="L150" s="43" t="s">
        <v>451</v>
      </c>
      <c r="M150" s="44">
        <v>36.128</v>
      </c>
      <c r="N150" s="45">
        <v>95.78</v>
      </c>
      <c r="O150" s="46">
        <v>1.5451999999999999</v>
      </c>
      <c r="P150" s="46" t="s">
        <v>16</v>
      </c>
      <c r="Q150" s="36">
        <f t="shared" si="8"/>
        <v>3460.3398400000001</v>
      </c>
      <c r="R150" s="39">
        <f t="shared" si="9"/>
        <v>1.6151571371307068E-3</v>
      </c>
      <c r="S150" s="40">
        <f t="shared" si="10"/>
        <v>2.495740808294368E-5</v>
      </c>
      <c r="T150" s="41" t="str">
        <f t="shared" si="11"/>
        <v>n/a</v>
      </c>
    </row>
    <row r="151" spans="2:20">
      <c r="B151" s="16" t="s">
        <v>452</v>
      </c>
      <c r="C151" s="16" t="s">
        <v>453</v>
      </c>
      <c r="D151" s="17" t="s">
        <v>454</v>
      </c>
      <c r="E151" s="18">
        <v>785.37199999999996</v>
      </c>
      <c r="F151" s="19">
        <v>1.1200000000000001</v>
      </c>
      <c r="G151" s="20" t="s">
        <v>16</v>
      </c>
      <c r="H151" s="20" t="s">
        <v>16</v>
      </c>
      <c r="J151" s="12" t="s">
        <v>452</v>
      </c>
      <c r="K151" s="42" t="s">
        <v>453</v>
      </c>
      <c r="L151" s="43" t="s">
        <v>454</v>
      </c>
      <c r="M151" s="44">
        <v>785.37199999999996</v>
      </c>
      <c r="N151" s="45">
        <v>1.1200000000000001</v>
      </c>
      <c r="O151" s="46" t="s">
        <v>16</v>
      </c>
      <c r="P151" s="46" t="s">
        <v>16</v>
      </c>
      <c r="Q151" s="36">
        <f t="shared" si="8"/>
        <v>879.61664000000007</v>
      </c>
      <c r="R151" s="39">
        <f t="shared" si="9"/>
        <v>4.1057212867130749E-4</v>
      </c>
      <c r="S151" s="40" t="str">
        <f t="shared" si="10"/>
        <v>n/a</v>
      </c>
      <c r="T151" s="41" t="str">
        <f t="shared" si="11"/>
        <v>n/a</v>
      </c>
    </row>
    <row r="152" spans="2:20">
      <c r="B152" s="16" t="s">
        <v>455</v>
      </c>
      <c r="C152" s="16" t="s">
        <v>456</v>
      </c>
      <c r="D152" s="17" t="s">
        <v>457</v>
      </c>
      <c r="E152" s="18">
        <v>133.42500000000001</v>
      </c>
      <c r="F152" s="19">
        <v>5.07</v>
      </c>
      <c r="G152" s="20">
        <v>3.9447999999999999</v>
      </c>
      <c r="H152" s="20" t="s">
        <v>16</v>
      </c>
      <c r="J152" s="12" t="s">
        <v>455</v>
      </c>
      <c r="K152" s="42" t="s">
        <v>456</v>
      </c>
      <c r="L152" s="43" t="s">
        <v>457</v>
      </c>
      <c r="M152" s="44">
        <v>133.42500000000001</v>
      </c>
      <c r="N152" s="45">
        <v>5.07</v>
      </c>
      <c r="O152" s="46">
        <v>3.9447999999999999</v>
      </c>
      <c r="P152" s="46" t="s">
        <v>16</v>
      </c>
      <c r="Q152" s="36">
        <f t="shared" si="8"/>
        <v>676.46475000000009</v>
      </c>
      <c r="R152" s="39">
        <f t="shared" si="9"/>
        <v>3.1574842920047976E-4</v>
      </c>
      <c r="S152" s="40">
        <f t="shared" si="10"/>
        <v>1.2455644035100525E-5</v>
      </c>
      <c r="T152" s="41" t="str">
        <f t="shared" si="11"/>
        <v>n/a</v>
      </c>
    </row>
    <row r="153" spans="2:20">
      <c r="B153" s="16" t="s">
        <v>458</v>
      </c>
      <c r="C153" s="16" t="s">
        <v>459</v>
      </c>
      <c r="D153" s="17" t="s">
        <v>460</v>
      </c>
      <c r="E153" s="18">
        <v>146.559</v>
      </c>
      <c r="F153" s="19">
        <v>6.48</v>
      </c>
      <c r="G153" s="20">
        <v>7.7160000000000002</v>
      </c>
      <c r="H153" s="20" t="s">
        <v>16</v>
      </c>
      <c r="J153" s="12" t="s">
        <v>458</v>
      </c>
      <c r="K153" s="42" t="s">
        <v>459</v>
      </c>
      <c r="L153" s="43" t="s">
        <v>460</v>
      </c>
      <c r="M153" s="44">
        <v>146.559</v>
      </c>
      <c r="N153" s="45">
        <v>6.48</v>
      </c>
      <c r="O153" s="46">
        <v>7.7160000000000002</v>
      </c>
      <c r="P153" s="46" t="s">
        <v>16</v>
      </c>
      <c r="Q153" s="36">
        <f t="shared" si="8"/>
        <v>949.7023200000001</v>
      </c>
      <c r="R153" s="39">
        <f t="shared" si="9"/>
        <v>4.4328550120024929E-4</v>
      </c>
      <c r="S153" s="40">
        <f t="shared" si="10"/>
        <v>3.4203909272611236E-5</v>
      </c>
      <c r="T153" s="41" t="str">
        <f t="shared" si="11"/>
        <v>n/a</v>
      </c>
    </row>
    <row r="154" spans="2:20">
      <c r="B154" s="16" t="s">
        <v>461</v>
      </c>
      <c r="C154" s="16" t="s">
        <v>462</v>
      </c>
      <c r="D154" s="17" t="s">
        <v>463</v>
      </c>
      <c r="E154" s="18">
        <v>115.18</v>
      </c>
      <c r="F154" s="19">
        <v>34.869999999999997</v>
      </c>
      <c r="G154" s="20">
        <v>1.8353999999999999</v>
      </c>
      <c r="H154" s="20">
        <v>10.8</v>
      </c>
      <c r="J154" s="12" t="s">
        <v>461</v>
      </c>
      <c r="K154" s="42" t="s">
        <v>462</v>
      </c>
      <c r="L154" s="43" t="s">
        <v>463</v>
      </c>
      <c r="M154" s="44">
        <v>115.18</v>
      </c>
      <c r="N154" s="45">
        <v>34.869999999999997</v>
      </c>
      <c r="O154" s="46">
        <v>1.8353999999999999</v>
      </c>
      <c r="P154" s="46">
        <v>10.8</v>
      </c>
      <c r="Q154" s="36">
        <f t="shared" si="8"/>
        <v>4016.3265999999999</v>
      </c>
      <c r="R154" s="39">
        <f t="shared" si="9"/>
        <v>1.874670949382216E-3</v>
      </c>
      <c r="S154" s="40">
        <f t="shared" si="10"/>
        <v>3.440771060496119E-5</v>
      </c>
      <c r="T154" s="41">
        <f t="shared" si="11"/>
        <v>2.0246446253327936E-4</v>
      </c>
    </row>
    <row r="155" spans="2:20">
      <c r="B155" s="16" t="s">
        <v>464</v>
      </c>
      <c r="C155" s="16" t="s">
        <v>465</v>
      </c>
      <c r="D155" s="17" t="s">
        <v>466</v>
      </c>
      <c r="E155" s="18">
        <v>31.821999999999999</v>
      </c>
      <c r="F155" s="19">
        <v>25.1</v>
      </c>
      <c r="G155" s="20">
        <v>6.4923999999999999</v>
      </c>
      <c r="H155" s="20" t="s">
        <v>16</v>
      </c>
      <c r="J155" s="12" t="s">
        <v>464</v>
      </c>
      <c r="K155" s="42" t="s">
        <v>465</v>
      </c>
      <c r="L155" s="43" t="s">
        <v>466</v>
      </c>
      <c r="M155" s="44">
        <v>31.821999999999999</v>
      </c>
      <c r="N155" s="45">
        <v>25.1</v>
      </c>
      <c r="O155" s="46">
        <v>6.4923999999999999</v>
      </c>
      <c r="P155" s="46" t="s">
        <v>16</v>
      </c>
      <c r="Q155" s="36">
        <f t="shared" si="8"/>
        <v>798.73220000000003</v>
      </c>
      <c r="R155" s="39">
        <f t="shared" si="9"/>
        <v>3.7281829910848041E-4</v>
      </c>
      <c r="S155" s="40">
        <f t="shared" si="10"/>
        <v>2.4204855251318981E-5</v>
      </c>
      <c r="T155" s="41" t="str">
        <f t="shared" si="11"/>
        <v>n/a</v>
      </c>
    </row>
    <row r="156" spans="2:20">
      <c r="B156" s="16" t="s">
        <v>467</v>
      </c>
      <c r="C156" s="16" t="s">
        <v>468</v>
      </c>
      <c r="D156" s="17" t="s">
        <v>469</v>
      </c>
      <c r="E156" s="18">
        <v>396.41399999999999</v>
      </c>
      <c r="F156" s="19">
        <v>2.02</v>
      </c>
      <c r="G156" s="20" t="s">
        <v>16</v>
      </c>
      <c r="H156" s="20" t="s">
        <v>16</v>
      </c>
      <c r="J156" s="12" t="s">
        <v>467</v>
      </c>
      <c r="K156" s="42" t="s">
        <v>468</v>
      </c>
      <c r="L156" s="43" t="s">
        <v>469</v>
      </c>
      <c r="M156" s="44">
        <v>396.41399999999999</v>
      </c>
      <c r="N156" s="45">
        <v>2.02</v>
      </c>
      <c r="O156" s="46" t="s">
        <v>16</v>
      </c>
      <c r="P156" s="46" t="s">
        <v>16</v>
      </c>
      <c r="Q156" s="36">
        <f t="shared" si="8"/>
        <v>800.75627999999995</v>
      </c>
      <c r="R156" s="39">
        <f t="shared" si="9"/>
        <v>3.7376306390306296E-4</v>
      </c>
      <c r="S156" s="40" t="str">
        <f t="shared" si="10"/>
        <v>n/a</v>
      </c>
      <c r="T156" s="41" t="str">
        <f t="shared" si="11"/>
        <v>n/a</v>
      </c>
    </row>
    <row r="157" spans="2:20">
      <c r="B157" s="16" t="s">
        <v>470</v>
      </c>
      <c r="C157" s="16" t="s">
        <v>471</v>
      </c>
      <c r="D157" s="17" t="s">
        <v>472</v>
      </c>
      <c r="E157" s="18">
        <v>77.283000000000001</v>
      </c>
      <c r="F157" s="19">
        <v>40</v>
      </c>
      <c r="G157" s="20">
        <v>3.6480000000000001</v>
      </c>
      <c r="H157" s="20" t="s">
        <v>16</v>
      </c>
      <c r="J157" s="12" t="s">
        <v>470</v>
      </c>
      <c r="K157" s="42" t="s">
        <v>471</v>
      </c>
      <c r="L157" s="43" t="s">
        <v>472</v>
      </c>
      <c r="M157" s="44">
        <v>77.283000000000001</v>
      </c>
      <c r="N157" s="45">
        <v>40</v>
      </c>
      <c r="O157" s="46">
        <v>3.6480000000000001</v>
      </c>
      <c r="P157" s="46" t="s">
        <v>16</v>
      </c>
      <c r="Q157" s="36">
        <f t="shared" si="8"/>
        <v>3091.32</v>
      </c>
      <c r="R157" s="39">
        <f t="shared" si="9"/>
        <v>1.4429124860623219E-3</v>
      </c>
      <c r="S157" s="40">
        <f t="shared" si="10"/>
        <v>5.2637447491553501E-5</v>
      </c>
      <c r="T157" s="41" t="str">
        <f t="shared" si="11"/>
        <v>n/a</v>
      </c>
    </row>
    <row r="158" spans="2:20">
      <c r="B158" s="16" t="s">
        <v>473</v>
      </c>
      <c r="C158" s="16" t="s">
        <v>474</v>
      </c>
      <c r="D158" s="17" t="s">
        <v>475</v>
      </c>
      <c r="E158" s="18">
        <v>127.357</v>
      </c>
      <c r="F158" s="19">
        <v>8.34</v>
      </c>
      <c r="G158" s="20">
        <v>0.85880000000000001</v>
      </c>
      <c r="H158" s="20" t="s">
        <v>16</v>
      </c>
      <c r="J158" s="12" t="s">
        <v>473</v>
      </c>
      <c r="K158" s="42" t="s">
        <v>474</v>
      </c>
      <c r="L158" s="43" t="s">
        <v>475</v>
      </c>
      <c r="M158" s="44">
        <v>127.357</v>
      </c>
      <c r="N158" s="45">
        <v>8.34</v>
      </c>
      <c r="O158" s="46">
        <v>0.85880000000000001</v>
      </c>
      <c r="P158" s="46" t="s">
        <v>16</v>
      </c>
      <c r="Q158" s="36">
        <f t="shared" si="8"/>
        <v>1062.1573799999999</v>
      </c>
      <c r="R158" s="39">
        <f t="shared" si="9"/>
        <v>4.9577531467633312E-4</v>
      </c>
      <c r="S158" s="40">
        <f t="shared" si="10"/>
        <v>4.2577184024403491E-6</v>
      </c>
      <c r="T158" s="41" t="str">
        <f t="shared" si="11"/>
        <v>n/a</v>
      </c>
    </row>
    <row r="159" spans="2:20">
      <c r="B159" s="16" t="s">
        <v>476</v>
      </c>
      <c r="C159" s="16" t="s">
        <v>477</v>
      </c>
      <c r="D159" s="17" t="s">
        <v>478</v>
      </c>
      <c r="E159" s="18">
        <v>168.83199999999999</v>
      </c>
      <c r="F159" s="19">
        <v>42.47</v>
      </c>
      <c r="G159" s="20">
        <v>3.2494000000000001</v>
      </c>
      <c r="H159" s="20">
        <v>-2.6</v>
      </c>
      <c r="J159" s="12" t="s">
        <v>476</v>
      </c>
      <c r="K159" s="42" t="s">
        <v>477</v>
      </c>
      <c r="L159" s="43" t="s">
        <v>478</v>
      </c>
      <c r="M159" s="44">
        <v>168.83199999999999</v>
      </c>
      <c r="N159" s="45">
        <v>42.47</v>
      </c>
      <c r="O159" s="46">
        <v>3.2494000000000001</v>
      </c>
      <c r="P159" s="46">
        <v>-2.6</v>
      </c>
      <c r="Q159" s="36">
        <f t="shared" si="8"/>
        <v>7170.29504</v>
      </c>
      <c r="R159" s="39">
        <f t="shared" si="9"/>
        <v>3.3468253826736587E-3</v>
      </c>
      <c r="S159" s="40">
        <f t="shared" si="10"/>
        <v>1.0875174398459788E-4</v>
      </c>
      <c r="T159" s="41">
        <f t="shared" si="11"/>
        <v>-8.7017459949515131E-5</v>
      </c>
    </row>
    <row r="160" spans="2:20">
      <c r="B160" s="16" t="s">
        <v>479</v>
      </c>
      <c r="C160" s="16" t="s">
        <v>480</v>
      </c>
      <c r="D160" s="17" t="s">
        <v>481</v>
      </c>
      <c r="E160" s="18">
        <v>711.17399999999998</v>
      </c>
      <c r="F160" s="19">
        <v>37.32</v>
      </c>
      <c r="G160" s="20">
        <v>3.9925000000000002</v>
      </c>
      <c r="H160" s="20">
        <v>10.6</v>
      </c>
      <c r="J160" s="12" t="s">
        <v>479</v>
      </c>
      <c r="K160" s="42" t="s">
        <v>480</v>
      </c>
      <c r="L160" s="43" t="s">
        <v>481</v>
      </c>
      <c r="M160" s="44">
        <v>711.17399999999998</v>
      </c>
      <c r="N160" s="45">
        <v>37.32</v>
      </c>
      <c r="O160" s="46">
        <v>3.9925000000000002</v>
      </c>
      <c r="P160" s="46">
        <v>10.6</v>
      </c>
      <c r="Q160" s="36">
        <f t="shared" si="8"/>
        <v>26541.01368</v>
      </c>
      <c r="R160" s="39">
        <f t="shared" si="9"/>
        <v>1.2388351911682676E-2</v>
      </c>
      <c r="S160" s="40">
        <f t="shared" si="10"/>
        <v>4.9460495007393082E-4</v>
      </c>
      <c r="T160" s="41">
        <f t="shared" si="11"/>
        <v>1.3131653026383636E-3</v>
      </c>
    </row>
    <row r="161" spans="2:20">
      <c r="B161" s="16" t="s">
        <v>482</v>
      </c>
      <c r="C161" s="16" t="s">
        <v>483</v>
      </c>
      <c r="D161" s="17" t="s">
        <v>484</v>
      </c>
      <c r="E161" s="18">
        <v>152.84299999999999</v>
      </c>
      <c r="F161" s="19">
        <v>8.94</v>
      </c>
      <c r="G161" s="20" t="s">
        <v>16</v>
      </c>
      <c r="H161" s="20" t="s">
        <v>16</v>
      </c>
      <c r="J161" s="12" t="s">
        <v>482</v>
      </c>
      <c r="K161" s="42" t="s">
        <v>483</v>
      </c>
      <c r="L161" s="43" t="s">
        <v>484</v>
      </c>
      <c r="M161" s="44">
        <v>152.84299999999999</v>
      </c>
      <c r="N161" s="45">
        <v>8.94</v>
      </c>
      <c r="O161" s="46" t="s">
        <v>16</v>
      </c>
      <c r="P161" s="46" t="s">
        <v>16</v>
      </c>
      <c r="Q161" s="36">
        <f t="shared" si="8"/>
        <v>1366.4164199999998</v>
      </c>
      <c r="R161" s="39">
        <f t="shared" si="9"/>
        <v>6.3779204792081606E-4</v>
      </c>
      <c r="S161" s="40" t="str">
        <f t="shared" si="10"/>
        <v>n/a</v>
      </c>
      <c r="T161" s="41" t="str">
        <f t="shared" si="11"/>
        <v>n/a</v>
      </c>
    </row>
    <row r="162" spans="2:20">
      <c r="B162" s="16" t="s">
        <v>485</v>
      </c>
      <c r="C162" s="16" t="s">
        <v>486</v>
      </c>
      <c r="D162" s="17" t="s">
        <v>487</v>
      </c>
      <c r="E162" s="18">
        <v>215.673</v>
      </c>
      <c r="F162" s="19">
        <v>6.09</v>
      </c>
      <c r="G162" s="20">
        <v>5.4187000000000003</v>
      </c>
      <c r="H162" s="20" t="s">
        <v>16</v>
      </c>
      <c r="J162" s="12" t="s">
        <v>485</v>
      </c>
      <c r="K162" s="42" t="s">
        <v>486</v>
      </c>
      <c r="L162" s="43" t="s">
        <v>487</v>
      </c>
      <c r="M162" s="44">
        <v>215.673</v>
      </c>
      <c r="N162" s="45">
        <v>6.09</v>
      </c>
      <c r="O162" s="46">
        <v>5.4187000000000003</v>
      </c>
      <c r="P162" s="46" t="s">
        <v>16</v>
      </c>
      <c r="Q162" s="36">
        <f t="shared" si="8"/>
        <v>1313.44857</v>
      </c>
      <c r="R162" s="39">
        <f t="shared" si="9"/>
        <v>6.1306863781611137E-4</v>
      </c>
      <c r="S162" s="40">
        <f t="shared" si="10"/>
        <v>3.3220350277341627E-5</v>
      </c>
      <c r="T162" s="41" t="str">
        <f t="shared" si="11"/>
        <v>n/a</v>
      </c>
    </row>
    <row r="163" spans="2:20">
      <c r="B163" s="16" t="s">
        <v>488</v>
      </c>
      <c r="C163" s="16" t="s">
        <v>489</v>
      </c>
      <c r="D163" s="17" t="s">
        <v>490</v>
      </c>
      <c r="E163" s="18">
        <v>1164.67</v>
      </c>
      <c r="F163" s="19">
        <v>15.68</v>
      </c>
      <c r="G163" s="20">
        <v>1.5342</v>
      </c>
      <c r="H163" s="20">
        <v>-3.4329999999999998</v>
      </c>
      <c r="J163" s="12" t="s">
        <v>488</v>
      </c>
      <c r="K163" s="42" t="s">
        <v>489</v>
      </c>
      <c r="L163" s="43" t="s">
        <v>490</v>
      </c>
      <c r="M163" s="44">
        <v>1164.67</v>
      </c>
      <c r="N163" s="45">
        <v>15.68</v>
      </c>
      <c r="O163" s="46">
        <v>1.5342</v>
      </c>
      <c r="P163" s="46">
        <v>-3.4329999999999998</v>
      </c>
      <c r="Q163" s="36">
        <f t="shared" si="8"/>
        <v>18262.025600000001</v>
      </c>
      <c r="R163" s="39">
        <f t="shared" si="9"/>
        <v>8.524030109800915E-3</v>
      </c>
      <c r="S163" s="40">
        <f t="shared" si="10"/>
        <v>1.3077566994456564E-4</v>
      </c>
      <c r="T163" s="41">
        <f t="shared" si="11"/>
        <v>-2.9262995366946543E-4</v>
      </c>
    </row>
    <row r="164" spans="2:20">
      <c r="B164" s="16" t="s">
        <v>491</v>
      </c>
      <c r="C164" s="16" t="s">
        <v>492</v>
      </c>
      <c r="D164" s="17" t="s">
        <v>493</v>
      </c>
      <c r="E164" s="18">
        <v>140.101</v>
      </c>
      <c r="F164" s="19">
        <v>5.35</v>
      </c>
      <c r="G164" s="20" t="s">
        <v>16</v>
      </c>
      <c r="H164" s="20" t="s">
        <v>16</v>
      </c>
      <c r="J164" s="12" t="s">
        <v>491</v>
      </c>
      <c r="K164" s="42" t="s">
        <v>492</v>
      </c>
      <c r="L164" s="43" t="s">
        <v>493</v>
      </c>
      <c r="M164" s="44">
        <v>140.101</v>
      </c>
      <c r="N164" s="45">
        <v>5.35</v>
      </c>
      <c r="O164" s="46" t="s">
        <v>16</v>
      </c>
      <c r="P164" s="46" t="s">
        <v>16</v>
      </c>
      <c r="Q164" s="36">
        <f t="shared" si="8"/>
        <v>749.54034999999999</v>
      </c>
      <c r="R164" s="39">
        <f t="shared" si="9"/>
        <v>3.4985738449028983E-4</v>
      </c>
      <c r="S164" s="40" t="str">
        <f t="shared" si="10"/>
        <v>n/a</v>
      </c>
      <c r="T164" s="41" t="str">
        <f t="shared" si="11"/>
        <v>n/a</v>
      </c>
    </row>
    <row r="165" spans="2:20">
      <c r="B165" s="16" t="s">
        <v>494</v>
      </c>
      <c r="C165" s="16" t="s">
        <v>495</v>
      </c>
      <c r="D165" s="17" t="s">
        <v>496</v>
      </c>
      <c r="E165" s="18">
        <v>63.067</v>
      </c>
      <c r="F165" s="19">
        <v>48.3</v>
      </c>
      <c r="G165" s="20">
        <v>3.1055999999999999</v>
      </c>
      <c r="H165" s="20" t="s">
        <v>16</v>
      </c>
      <c r="J165" s="12" t="s">
        <v>494</v>
      </c>
      <c r="K165" s="42" t="s">
        <v>495</v>
      </c>
      <c r="L165" s="43" t="s">
        <v>496</v>
      </c>
      <c r="M165" s="44">
        <v>63.067</v>
      </c>
      <c r="N165" s="45">
        <v>48.3</v>
      </c>
      <c r="O165" s="46">
        <v>3.1055999999999999</v>
      </c>
      <c r="P165" s="46" t="s">
        <v>16</v>
      </c>
      <c r="Q165" s="36">
        <f t="shared" si="8"/>
        <v>3046.1360999999997</v>
      </c>
      <c r="R165" s="39">
        <f t="shared" si="9"/>
        <v>1.4218223325101202E-3</v>
      </c>
      <c r="S165" s="40">
        <f t="shared" si="10"/>
        <v>4.4156114358434291E-5</v>
      </c>
      <c r="T165" s="41" t="str">
        <f t="shared" si="11"/>
        <v>n/a</v>
      </c>
    </row>
    <row r="166" spans="2:20">
      <c r="B166" s="16" t="s">
        <v>497</v>
      </c>
      <c r="C166" s="16" t="s">
        <v>498</v>
      </c>
      <c r="D166" s="17" t="s">
        <v>499</v>
      </c>
      <c r="E166" s="18">
        <v>840.53700000000003</v>
      </c>
      <c r="F166" s="19">
        <v>53.19</v>
      </c>
      <c r="G166" s="20">
        <v>4.8880999999999997</v>
      </c>
      <c r="H166" s="20">
        <v>3.3</v>
      </c>
      <c r="J166" s="12" t="s">
        <v>497</v>
      </c>
      <c r="K166" s="42" t="s">
        <v>498</v>
      </c>
      <c r="L166" s="43" t="s">
        <v>499</v>
      </c>
      <c r="M166" s="44">
        <v>840.53700000000003</v>
      </c>
      <c r="N166" s="45">
        <v>53.19</v>
      </c>
      <c r="O166" s="46">
        <v>4.8880999999999997</v>
      </c>
      <c r="P166" s="46">
        <v>3.3</v>
      </c>
      <c r="Q166" s="36">
        <f t="shared" si="8"/>
        <v>44708.163030000003</v>
      </c>
      <c r="R166" s="39">
        <f t="shared" si="9"/>
        <v>2.0868097338643973E-2</v>
      </c>
      <c r="S166" s="40">
        <f t="shared" si="10"/>
        <v>1.0200534660102559E-3</v>
      </c>
      <c r="T166" s="41">
        <f t="shared" si="11"/>
        <v>6.8864721217525113E-4</v>
      </c>
    </row>
    <row r="167" spans="2:20">
      <c r="B167" s="16" t="s">
        <v>500</v>
      </c>
      <c r="C167" s="16" t="s">
        <v>501</v>
      </c>
      <c r="D167" s="17" t="s">
        <v>502</v>
      </c>
      <c r="E167" s="18">
        <v>174.16499999999999</v>
      </c>
      <c r="F167" s="19">
        <v>12.11</v>
      </c>
      <c r="G167" s="20">
        <v>4.5483000000000002</v>
      </c>
      <c r="H167" s="20" t="s">
        <v>16</v>
      </c>
      <c r="J167" s="12" t="s">
        <v>500</v>
      </c>
      <c r="K167" s="42" t="s">
        <v>501</v>
      </c>
      <c r="L167" s="43" t="s">
        <v>502</v>
      </c>
      <c r="M167" s="44">
        <v>174.16499999999999</v>
      </c>
      <c r="N167" s="45">
        <v>12.11</v>
      </c>
      <c r="O167" s="46">
        <v>4.5483000000000002</v>
      </c>
      <c r="P167" s="46" t="s">
        <v>16</v>
      </c>
      <c r="Q167" s="36">
        <f t="shared" si="8"/>
        <v>2109.1381499999998</v>
      </c>
      <c r="R167" s="39">
        <f t="shared" si="9"/>
        <v>9.844667557759746E-4</v>
      </c>
      <c r="S167" s="40">
        <f t="shared" si="10"/>
        <v>4.4776501452958658E-5</v>
      </c>
      <c r="T167" s="41" t="str">
        <f t="shared" si="11"/>
        <v>n/a</v>
      </c>
    </row>
    <row r="168" spans="2:20">
      <c r="B168" s="16" t="s">
        <v>503</v>
      </c>
      <c r="C168" s="16" t="s">
        <v>504</v>
      </c>
      <c r="D168" s="17" t="s">
        <v>505</v>
      </c>
      <c r="E168" s="18">
        <v>105.15</v>
      </c>
      <c r="F168" s="19">
        <v>9.2100000000000009</v>
      </c>
      <c r="G168" s="20" t="s">
        <v>16</v>
      </c>
      <c r="H168" s="20" t="s">
        <v>16</v>
      </c>
      <c r="J168" s="12" t="s">
        <v>503</v>
      </c>
      <c r="K168" s="42" t="s">
        <v>504</v>
      </c>
      <c r="L168" s="43" t="s">
        <v>505</v>
      </c>
      <c r="M168" s="44">
        <v>105.15</v>
      </c>
      <c r="N168" s="45">
        <v>9.2100000000000009</v>
      </c>
      <c r="O168" s="46" t="s">
        <v>16</v>
      </c>
      <c r="P168" s="46" t="s">
        <v>16</v>
      </c>
      <c r="Q168" s="36">
        <f t="shared" si="8"/>
        <v>968.43150000000014</v>
      </c>
      <c r="R168" s="39">
        <f t="shared" si="9"/>
        <v>4.5202758150112685E-4</v>
      </c>
      <c r="S168" s="40" t="str">
        <f t="shared" si="10"/>
        <v>n/a</v>
      </c>
      <c r="T168" s="41" t="str">
        <f t="shared" si="11"/>
        <v>n/a</v>
      </c>
    </row>
    <row r="169" spans="2:20">
      <c r="B169" s="16" t="s">
        <v>506</v>
      </c>
      <c r="C169" s="16" t="s">
        <v>507</v>
      </c>
      <c r="D169" s="17" t="s">
        <v>508</v>
      </c>
      <c r="E169" s="18">
        <v>41.085999999999999</v>
      </c>
      <c r="F169" s="19">
        <v>16.93</v>
      </c>
      <c r="G169" s="20">
        <v>5.6703999999999999</v>
      </c>
      <c r="H169" s="20" t="s">
        <v>16</v>
      </c>
      <c r="J169" s="12" t="s">
        <v>506</v>
      </c>
      <c r="K169" s="42" t="s">
        <v>507</v>
      </c>
      <c r="L169" s="43" t="s">
        <v>508</v>
      </c>
      <c r="M169" s="44">
        <v>41.085999999999999</v>
      </c>
      <c r="N169" s="45">
        <v>16.93</v>
      </c>
      <c r="O169" s="46">
        <v>5.6703999999999999</v>
      </c>
      <c r="P169" s="46" t="s">
        <v>16</v>
      </c>
      <c r="Q169" s="36">
        <f t="shared" si="8"/>
        <v>695.58597999999995</v>
      </c>
      <c r="R169" s="39">
        <f t="shared" si="9"/>
        <v>3.2467350376923009E-4</v>
      </c>
      <c r="S169" s="40">
        <f t="shared" si="10"/>
        <v>1.8410286357730424E-5</v>
      </c>
      <c r="T169" s="41" t="str">
        <f t="shared" si="11"/>
        <v>n/a</v>
      </c>
    </row>
    <row r="170" spans="2:20">
      <c r="B170" s="16" t="s">
        <v>509</v>
      </c>
      <c r="C170" s="16" t="s">
        <v>510</v>
      </c>
      <c r="D170" s="17" t="s">
        <v>511</v>
      </c>
      <c r="E170" s="18">
        <v>220.06</v>
      </c>
      <c r="F170" s="19">
        <v>4.3899999999999997</v>
      </c>
      <c r="G170" s="20">
        <v>6.8337000000000003</v>
      </c>
      <c r="H170" s="20" t="s">
        <v>16</v>
      </c>
      <c r="J170" s="12" t="s">
        <v>509</v>
      </c>
      <c r="K170" s="42" t="s">
        <v>510</v>
      </c>
      <c r="L170" s="43" t="s">
        <v>511</v>
      </c>
      <c r="M170" s="44">
        <v>220.06</v>
      </c>
      <c r="N170" s="45">
        <v>4.3899999999999997</v>
      </c>
      <c r="O170" s="46">
        <v>6.8337000000000003</v>
      </c>
      <c r="P170" s="46" t="s">
        <v>16</v>
      </c>
      <c r="Q170" s="36">
        <f t="shared" si="8"/>
        <v>966.06339999999989</v>
      </c>
      <c r="R170" s="39">
        <f t="shared" si="9"/>
        <v>4.5092224104519073E-4</v>
      </c>
      <c r="S170" s="40">
        <f t="shared" si="10"/>
        <v>3.0814673186305203E-5</v>
      </c>
      <c r="T170" s="41" t="str">
        <f t="shared" si="11"/>
        <v>n/a</v>
      </c>
    </row>
    <row r="171" spans="2:20">
      <c r="B171" s="16" t="s">
        <v>512</v>
      </c>
      <c r="C171" s="16" t="s">
        <v>513</v>
      </c>
      <c r="D171" s="17" t="s">
        <v>514</v>
      </c>
      <c r="E171" s="18">
        <v>186.03299999999999</v>
      </c>
      <c r="F171" s="19">
        <v>2</v>
      </c>
      <c r="G171" s="20">
        <v>2</v>
      </c>
      <c r="H171" s="20" t="s">
        <v>16</v>
      </c>
      <c r="J171" s="12" t="s">
        <v>512</v>
      </c>
      <c r="K171" s="42" t="s">
        <v>513</v>
      </c>
      <c r="L171" s="43" t="s">
        <v>514</v>
      </c>
      <c r="M171" s="44">
        <v>186.03299999999999</v>
      </c>
      <c r="N171" s="45">
        <v>2</v>
      </c>
      <c r="O171" s="46">
        <v>2</v>
      </c>
      <c r="P171" s="46" t="s">
        <v>16</v>
      </c>
      <c r="Q171" s="36">
        <f t="shared" si="8"/>
        <v>372.06599999999997</v>
      </c>
      <c r="R171" s="39">
        <f t="shared" si="9"/>
        <v>1.7366648455652075E-4</v>
      </c>
      <c r="S171" s="40">
        <f t="shared" si="10"/>
        <v>3.4733296911304152E-6</v>
      </c>
      <c r="T171" s="41" t="str">
        <f t="shared" si="11"/>
        <v>n/a</v>
      </c>
    </row>
    <row r="172" spans="2:20">
      <c r="B172" s="16" t="s">
        <v>515</v>
      </c>
      <c r="C172" s="16" t="s">
        <v>516</v>
      </c>
      <c r="D172" s="17" t="s">
        <v>517</v>
      </c>
      <c r="E172" s="18">
        <v>134.86600000000001</v>
      </c>
      <c r="F172" s="19">
        <v>14.88</v>
      </c>
      <c r="G172" s="20">
        <v>7.2580999999999998</v>
      </c>
      <c r="H172" s="20" t="s">
        <v>16</v>
      </c>
      <c r="J172" s="12" t="s">
        <v>515</v>
      </c>
      <c r="K172" s="42" t="s">
        <v>516</v>
      </c>
      <c r="L172" s="43" t="s">
        <v>517</v>
      </c>
      <c r="M172" s="44">
        <v>134.86600000000001</v>
      </c>
      <c r="N172" s="45">
        <v>14.88</v>
      </c>
      <c r="O172" s="46">
        <v>7.2580999999999998</v>
      </c>
      <c r="P172" s="46" t="s">
        <v>16</v>
      </c>
      <c r="Q172" s="36">
        <f t="shared" si="8"/>
        <v>2006.8060800000003</v>
      </c>
      <c r="R172" s="39">
        <f t="shared" si="9"/>
        <v>9.367019751878754E-4</v>
      </c>
      <c r="S172" s="40">
        <f t="shared" si="10"/>
        <v>6.7986766061111175E-5</v>
      </c>
      <c r="T172" s="41" t="str">
        <f t="shared" si="11"/>
        <v>n/a</v>
      </c>
    </row>
    <row r="173" spans="2:20">
      <c r="B173" s="16" t="s">
        <v>518</v>
      </c>
      <c r="C173" s="16" t="s">
        <v>519</v>
      </c>
      <c r="D173" s="17" t="s">
        <v>520</v>
      </c>
      <c r="E173" s="18">
        <v>199.73</v>
      </c>
      <c r="F173" s="19">
        <v>2.89</v>
      </c>
      <c r="G173" s="20" t="s">
        <v>16</v>
      </c>
      <c r="H173" s="20" t="s">
        <v>16</v>
      </c>
      <c r="J173" s="12" t="s">
        <v>518</v>
      </c>
      <c r="K173" s="42" t="s">
        <v>519</v>
      </c>
      <c r="L173" s="43" t="s">
        <v>520</v>
      </c>
      <c r="M173" s="44">
        <v>199.73</v>
      </c>
      <c r="N173" s="45">
        <v>2.89</v>
      </c>
      <c r="O173" s="46" t="s">
        <v>16</v>
      </c>
      <c r="P173" s="46" t="s">
        <v>16</v>
      </c>
      <c r="Q173" s="36">
        <f t="shared" si="8"/>
        <v>577.21969999999999</v>
      </c>
      <c r="R173" s="39">
        <f t="shared" si="9"/>
        <v>2.6942455401936634E-4</v>
      </c>
      <c r="S173" s="40" t="str">
        <f t="shared" si="10"/>
        <v>n/a</v>
      </c>
      <c r="T173" s="41" t="str">
        <f t="shared" si="11"/>
        <v>n/a</v>
      </c>
    </row>
    <row r="174" spans="2:20">
      <c r="B174" s="16" t="s">
        <v>521</v>
      </c>
      <c r="C174" s="16" t="s">
        <v>522</v>
      </c>
      <c r="D174" s="17" t="s">
        <v>523</v>
      </c>
      <c r="E174" s="18">
        <v>834.06399999999996</v>
      </c>
      <c r="F174" s="19">
        <v>39.4</v>
      </c>
      <c r="G174" s="20">
        <v>4.8493000000000004</v>
      </c>
      <c r="H174" s="20">
        <v>7.4</v>
      </c>
      <c r="J174" s="12" t="s">
        <v>521</v>
      </c>
      <c r="K174" s="42" t="s">
        <v>522</v>
      </c>
      <c r="L174" s="43" t="s">
        <v>523</v>
      </c>
      <c r="M174" s="44">
        <v>834.06399999999996</v>
      </c>
      <c r="N174" s="45">
        <v>39.4</v>
      </c>
      <c r="O174" s="46">
        <v>4.8493000000000004</v>
      </c>
      <c r="P174" s="46">
        <v>7.4</v>
      </c>
      <c r="Q174" s="36">
        <f t="shared" si="8"/>
        <v>32862.121599999999</v>
      </c>
      <c r="R174" s="39">
        <f t="shared" si="9"/>
        <v>1.5338808526822949E-2</v>
      </c>
      <c r="S174" s="40">
        <f t="shared" si="10"/>
        <v>7.4382484189122527E-4</v>
      </c>
      <c r="T174" s="41">
        <f t="shared" si="11"/>
        <v>1.1350718309848984E-3</v>
      </c>
    </row>
    <row r="175" spans="2:20">
      <c r="B175" s="16" t="s">
        <v>524</v>
      </c>
      <c r="C175" s="16" t="s">
        <v>525</v>
      </c>
      <c r="D175" s="17" t="s">
        <v>526</v>
      </c>
      <c r="E175" s="18">
        <v>170.56100000000001</v>
      </c>
      <c r="F175" s="19">
        <v>12.75</v>
      </c>
      <c r="G175" s="20" t="s">
        <v>16</v>
      </c>
      <c r="H175" s="20">
        <v>33</v>
      </c>
      <c r="J175" s="12" t="s">
        <v>524</v>
      </c>
      <c r="K175" s="42" t="s">
        <v>525</v>
      </c>
      <c r="L175" s="43" t="s">
        <v>526</v>
      </c>
      <c r="M175" s="44">
        <v>170.56100000000001</v>
      </c>
      <c r="N175" s="45">
        <v>12.75</v>
      </c>
      <c r="O175" s="46" t="s">
        <v>16</v>
      </c>
      <c r="P175" s="46">
        <v>33</v>
      </c>
      <c r="Q175" s="36">
        <f t="shared" si="8"/>
        <v>2174.6527500000002</v>
      </c>
      <c r="R175" s="39">
        <f t="shared" si="9"/>
        <v>1.0150465192295733E-3</v>
      </c>
      <c r="S175" s="40" t="str">
        <f t="shared" si="10"/>
        <v>n/a</v>
      </c>
      <c r="T175" s="41">
        <f t="shared" si="11"/>
        <v>3.3496535134575918E-4</v>
      </c>
    </row>
    <row r="176" spans="2:20">
      <c r="B176" s="16" t="s">
        <v>527</v>
      </c>
      <c r="C176" s="16" t="s">
        <v>528</v>
      </c>
      <c r="D176" s="17" t="s">
        <v>529</v>
      </c>
      <c r="E176" s="18">
        <v>708.91600000000005</v>
      </c>
      <c r="F176" s="19">
        <v>56</v>
      </c>
      <c r="G176" s="20">
        <v>3.7143000000000002</v>
      </c>
      <c r="H176" s="20" t="s">
        <v>16</v>
      </c>
      <c r="J176" s="12" t="s">
        <v>527</v>
      </c>
      <c r="K176" s="42" t="s">
        <v>528</v>
      </c>
      <c r="L176" s="43" t="s">
        <v>529</v>
      </c>
      <c r="M176" s="44">
        <v>708.91600000000005</v>
      </c>
      <c r="N176" s="45">
        <v>56</v>
      </c>
      <c r="O176" s="46">
        <v>3.7143000000000002</v>
      </c>
      <c r="P176" s="46" t="s">
        <v>16</v>
      </c>
      <c r="Q176" s="36">
        <f t="shared" si="8"/>
        <v>39699.296000000002</v>
      </c>
      <c r="R176" s="39">
        <f t="shared" si="9"/>
        <v>1.8530145661492175E-2</v>
      </c>
      <c r="S176" s="40">
        <f t="shared" si="10"/>
        <v>6.8826520030480386E-4</v>
      </c>
      <c r="T176" s="41" t="str">
        <f t="shared" si="11"/>
        <v>n/a</v>
      </c>
    </row>
    <row r="177" spans="2:20">
      <c r="B177" s="16" t="s">
        <v>530</v>
      </c>
      <c r="C177" s="16" t="s">
        <v>531</v>
      </c>
      <c r="D177" s="17" t="s">
        <v>532</v>
      </c>
      <c r="E177" s="18">
        <v>301.42700000000002</v>
      </c>
      <c r="F177" s="19">
        <v>2.2999999999999998</v>
      </c>
      <c r="G177" s="20">
        <v>2.1745999999999999</v>
      </c>
      <c r="H177" s="20" t="s">
        <v>16</v>
      </c>
      <c r="J177" s="12" t="s">
        <v>530</v>
      </c>
      <c r="K177" s="42" t="s">
        <v>531</v>
      </c>
      <c r="L177" s="43" t="s">
        <v>532</v>
      </c>
      <c r="M177" s="44">
        <v>301.42700000000002</v>
      </c>
      <c r="N177" s="45">
        <v>2.2999999999999998</v>
      </c>
      <c r="O177" s="46">
        <v>2.1745999999999999</v>
      </c>
      <c r="P177" s="46" t="s">
        <v>16</v>
      </c>
      <c r="Q177" s="36">
        <f t="shared" si="8"/>
        <v>693.28210000000001</v>
      </c>
      <c r="R177" s="39">
        <f t="shared" si="9"/>
        <v>3.2359813880591693E-4</v>
      </c>
      <c r="S177" s="40">
        <f t="shared" si="10"/>
        <v>7.036965126473469E-6</v>
      </c>
      <c r="T177" s="41" t="str">
        <f t="shared" si="11"/>
        <v>n/a</v>
      </c>
    </row>
    <row r="178" spans="2:20">
      <c r="B178" s="16" t="s">
        <v>533</v>
      </c>
      <c r="C178" s="16" t="s">
        <v>534</v>
      </c>
      <c r="D178" s="17" t="s">
        <v>535</v>
      </c>
      <c r="E178" s="18">
        <v>78.728999999999999</v>
      </c>
      <c r="F178" s="19">
        <v>16.18</v>
      </c>
      <c r="G178" s="20">
        <v>2.1013999999999999</v>
      </c>
      <c r="H178" s="20" t="s">
        <v>16</v>
      </c>
      <c r="J178" s="12" t="s">
        <v>533</v>
      </c>
      <c r="K178" s="42" t="s">
        <v>534</v>
      </c>
      <c r="L178" s="43" t="s">
        <v>535</v>
      </c>
      <c r="M178" s="44">
        <v>78.728999999999999</v>
      </c>
      <c r="N178" s="45">
        <v>16.18</v>
      </c>
      <c r="O178" s="46">
        <v>2.1013999999999999</v>
      </c>
      <c r="P178" s="46" t="s">
        <v>16</v>
      </c>
      <c r="Q178" s="36">
        <f t="shared" si="8"/>
        <v>1273.8352199999999</v>
      </c>
      <c r="R178" s="39">
        <f t="shared" si="9"/>
        <v>5.9457860853096554E-4</v>
      </c>
      <c r="S178" s="40">
        <f t="shared" si="10"/>
        <v>1.2494474879669709E-5</v>
      </c>
      <c r="T178" s="41" t="str">
        <f t="shared" si="11"/>
        <v>n/a</v>
      </c>
    </row>
    <row r="179" spans="2:20">
      <c r="B179" s="16" t="s">
        <v>536</v>
      </c>
      <c r="C179" s="16" t="s">
        <v>537</v>
      </c>
      <c r="D179" s="17" t="s">
        <v>538</v>
      </c>
      <c r="E179" s="18">
        <v>921.35400000000004</v>
      </c>
      <c r="F179" s="19">
        <v>1.8900000000000001</v>
      </c>
      <c r="G179" s="20" t="s">
        <v>16</v>
      </c>
      <c r="H179" s="20">
        <v>18</v>
      </c>
      <c r="J179" s="12" t="s">
        <v>536</v>
      </c>
      <c r="K179" s="42" t="s">
        <v>537</v>
      </c>
      <c r="L179" s="43" t="s">
        <v>538</v>
      </c>
      <c r="M179" s="44">
        <v>921.35400000000004</v>
      </c>
      <c r="N179" s="45">
        <v>1.8900000000000001</v>
      </c>
      <c r="O179" s="46" t="s">
        <v>16</v>
      </c>
      <c r="P179" s="46">
        <v>18</v>
      </c>
      <c r="Q179" s="36">
        <f t="shared" si="8"/>
        <v>1741.3590600000002</v>
      </c>
      <c r="R179" s="39">
        <f t="shared" si="9"/>
        <v>8.1280124037360995E-4</v>
      </c>
      <c r="S179" s="40" t="str">
        <f t="shared" si="10"/>
        <v>n/a</v>
      </c>
      <c r="T179" s="41">
        <f t="shared" si="11"/>
        <v>1.4630422326724978E-4</v>
      </c>
    </row>
    <row r="180" spans="2:20">
      <c r="B180" s="16" t="s">
        <v>539</v>
      </c>
      <c r="C180" s="16" t="s">
        <v>540</v>
      </c>
      <c r="D180" s="17" t="s">
        <v>541</v>
      </c>
      <c r="E180" s="18">
        <v>340.85899999999998</v>
      </c>
      <c r="F180" s="19">
        <v>261.63</v>
      </c>
      <c r="G180" s="20" t="s">
        <v>16</v>
      </c>
      <c r="H180" s="20">
        <v>17.5</v>
      </c>
      <c r="J180" s="12" t="s">
        <v>539</v>
      </c>
      <c r="K180" s="42" t="s">
        <v>540</v>
      </c>
      <c r="L180" s="43" t="s">
        <v>541</v>
      </c>
      <c r="M180" s="44">
        <v>340.85899999999998</v>
      </c>
      <c r="N180" s="45">
        <v>261.63</v>
      </c>
      <c r="O180" s="46" t="s">
        <v>16</v>
      </c>
      <c r="P180" s="46">
        <v>17.5</v>
      </c>
      <c r="Q180" s="36">
        <f t="shared" si="8"/>
        <v>89178.940169999987</v>
      </c>
      <c r="R180" s="39">
        <f t="shared" si="9"/>
        <v>4.1625391827794511E-2</v>
      </c>
      <c r="S180" s="40" t="str">
        <f t="shared" si="10"/>
        <v>n/a</v>
      </c>
      <c r="T180" s="41">
        <f t="shared" si="11"/>
        <v>7.2844435698640386E-3</v>
      </c>
    </row>
    <row r="181" spans="2:20">
      <c r="B181" s="16" t="s">
        <v>542</v>
      </c>
      <c r="C181" s="16" t="s">
        <v>543</v>
      </c>
      <c r="D181" s="17" t="s">
        <v>544</v>
      </c>
      <c r="E181" s="18">
        <v>129.65299999999999</v>
      </c>
      <c r="F181" s="19">
        <v>69.28</v>
      </c>
      <c r="G181" s="20">
        <v>0.51959999999999995</v>
      </c>
      <c r="H181" s="20">
        <v>16.725000000000001</v>
      </c>
      <c r="J181" s="12" t="s">
        <v>542</v>
      </c>
      <c r="K181" s="42" t="s">
        <v>543</v>
      </c>
      <c r="L181" s="43" t="s">
        <v>544</v>
      </c>
      <c r="M181" s="44">
        <v>129.65299999999999</v>
      </c>
      <c r="N181" s="45">
        <v>69.28</v>
      </c>
      <c r="O181" s="46">
        <v>0.51959999999999995</v>
      </c>
      <c r="P181" s="46">
        <v>16.725000000000001</v>
      </c>
      <c r="Q181" s="36">
        <f t="shared" si="8"/>
        <v>8982.3598399999992</v>
      </c>
      <c r="R181" s="39">
        <f t="shared" si="9"/>
        <v>4.1926294163790083E-3</v>
      </c>
      <c r="S181" s="40">
        <f t="shared" si="10"/>
        <v>2.1784902447505325E-5</v>
      </c>
      <c r="T181" s="41">
        <f t="shared" si="11"/>
        <v>7.0121726988938923E-4</v>
      </c>
    </row>
    <row r="182" spans="2:20">
      <c r="B182" s="16" t="s">
        <v>545</v>
      </c>
      <c r="C182" s="16" t="s">
        <v>546</v>
      </c>
      <c r="D182" s="17" t="s">
        <v>547</v>
      </c>
      <c r="E182" s="18">
        <v>102.733</v>
      </c>
      <c r="F182" s="19">
        <v>24.85</v>
      </c>
      <c r="G182" s="20">
        <v>5.4728000000000003</v>
      </c>
      <c r="H182" s="20" t="s">
        <v>16</v>
      </c>
      <c r="J182" s="12" t="s">
        <v>545</v>
      </c>
      <c r="K182" s="42" t="s">
        <v>546</v>
      </c>
      <c r="L182" s="43" t="s">
        <v>547</v>
      </c>
      <c r="M182" s="44">
        <v>102.733</v>
      </c>
      <c r="N182" s="45">
        <v>24.85</v>
      </c>
      <c r="O182" s="46">
        <v>5.4728000000000003</v>
      </c>
      <c r="P182" s="46" t="s">
        <v>16</v>
      </c>
      <c r="Q182" s="36">
        <f t="shared" si="8"/>
        <v>2552.9150500000001</v>
      </c>
      <c r="R182" s="39">
        <f t="shared" si="9"/>
        <v>1.1916052047350053E-3</v>
      </c>
      <c r="S182" s="40">
        <f t="shared" si="10"/>
        <v>6.5214169644737375E-5</v>
      </c>
      <c r="T182" s="41" t="str">
        <f t="shared" si="11"/>
        <v>n/a</v>
      </c>
    </row>
    <row r="183" spans="2:20">
      <c r="B183" s="16" t="s">
        <v>548</v>
      </c>
      <c r="C183" s="16" t="s">
        <v>549</v>
      </c>
      <c r="D183" s="17" t="s">
        <v>550</v>
      </c>
      <c r="E183" s="18">
        <v>716.58699999999999</v>
      </c>
      <c r="F183" s="19">
        <v>6.01</v>
      </c>
      <c r="G183" s="20">
        <v>0.33279999999999998</v>
      </c>
      <c r="H183" s="20">
        <v>24.2</v>
      </c>
      <c r="J183" s="12" t="s">
        <v>548</v>
      </c>
      <c r="K183" s="42" t="s">
        <v>549</v>
      </c>
      <c r="L183" s="43" t="s">
        <v>550</v>
      </c>
      <c r="M183" s="44">
        <v>716.58699999999999</v>
      </c>
      <c r="N183" s="45">
        <v>6.01</v>
      </c>
      <c r="O183" s="46">
        <v>0.33279999999999998</v>
      </c>
      <c r="P183" s="46">
        <v>24.2</v>
      </c>
      <c r="Q183" s="36">
        <f t="shared" si="8"/>
        <v>4306.6878699999997</v>
      </c>
      <c r="R183" s="39">
        <f t="shared" si="9"/>
        <v>2.010200723702543E-3</v>
      </c>
      <c r="S183" s="40">
        <f t="shared" si="10"/>
        <v>6.6899480084820623E-6</v>
      </c>
      <c r="T183" s="41">
        <f t="shared" si="11"/>
        <v>4.8646857513601536E-4</v>
      </c>
    </row>
    <row r="184" spans="2:20">
      <c r="B184" s="16" t="s">
        <v>551</v>
      </c>
      <c r="C184" s="16" t="s">
        <v>552</v>
      </c>
      <c r="D184" s="17" t="s">
        <v>553</v>
      </c>
      <c r="E184" s="18">
        <v>223.726</v>
      </c>
      <c r="F184" s="19">
        <v>17.05</v>
      </c>
      <c r="G184" s="20">
        <v>1.7286999999999999</v>
      </c>
      <c r="H184" s="20">
        <v>4.7699999999999996</v>
      </c>
      <c r="J184" s="12" t="s">
        <v>551</v>
      </c>
      <c r="K184" s="42" t="s">
        <v>552</v>
      </c>
      <c r="L184" s="43" t="s">
        <v>553</v>
      </c>
      <c r="M184" s="44">
        <v>223.726</v>
      </c>
      <c r="N184" s="45">
        <v>17.05</v>
      </c>
      <c r="O184" s="46">
        <v>1.7286999999999999</v>
      </c>
      <c r="P184" s="46">
        <v>4.7699999999999996</v>
      </c>
      <c r="Q184" s="36">
        <f t="shared" si="8"/>
        <v>3814.5282999999999</v>
      </c>
      <c r="R184" s="39">
        <f t="shared" si="9"/>
        <v>1.7804790550664704E-3</v>
      </c>
      <c r="S184" s="40">
        <f t="shared" si="10"/>
        <v>3.0779141424934072E-5</v>
      </c>
      <c r="T184" s="41">
        <f t="shared" si="11"/>
        <v>8.4928850926670622E-5</v>
      </c>
    </row>
    <row r="185" spans="2:20">
      <c r="B185" s="16" t="s">
        <v>554</v>
      </c>
      <c r="C185" s="16" t="s">
        <v>555</v>
      </c>
      <c r="D185" s="17" t="s">
        <v>556</v>
      </c>
      <c r="E185" s="18">
        <v>111.04900000000001</v>
      </c>
      <c r="F185" s="19">
        <v>72.650000000000006</v>
      </c>
      <c r="G185" s="20">
        <v>0.27529999999999999</v>
      </c>
      <c r="H185" s="20" t="s">
        <v>16</v>
      </c>
      <c r="J185" s="12" t="s">
        <v>554</v>
      </c>
      <c r="K185" s="42" t="s">
        <v>555</v>
      </c>
      <c r="L185" s="43" t="s">
        <v>556</v>
      </c>
      <c r="M185" s="44">
        <v>111.04900000000001</v>
      </c>
      <c r="N185" s="45">
        <v>72.650000000000006</v>
      </c>
      <c r="O185" s="46">
        <v>0.27529999999999999</v>
      </c>
      <c r="P185" s="46" t="s">
        <v>16</v>
      </c>
      <c r="Q185" s="36">
        <f t="shared" si="8"/>
        <v>8067.7098500000011</v>
      </c>
      <c r="R185" s="39">
        <f t="shared" si="9"/>
        <v>3.7657050310200761E-3</v>
      </c>
      <c r="S185" s="40">
        <f t="shared" si="10"/>
        <v>1.0366985950398268E-5</v>
      </c>
      <c r="T185" s="41" t="str">
        <f t="shared" si="11"/>
        <v>n/a</v>
      </c>
    </row>
    <row r="186" spans="2:20">
      <c r="B186" s="16" t="s">
        <v>557</v>
      </c>
      <c r="C186" s="16" t="s">
        <v>558</v>
      </c>
      <c r="D186" s="17" t="s">
        <v>559</v>
      </c>
      <c r="E186" s="18">
        <v>847.59900000000005</v>
      </c>
      <c r="F186" s="19">
        <v>53.18</v>
      </c>
      <c r="G186" s="20">
        <v>0.9778</v>
      </c>
      <c r="H186" s="20">
        <v>3</v>
      </c>
      <c r="J186" s="12" t="s">
        <v>557</v>
      </c>
      <c r="K186" s="42" t="s">
        <v>558</v>
      </c>
      <c r="L186" s="43" t="s">
        <v>559</v>
      </c>
      <c r="M186" s="44">
        <v>847.59900000000005</v>
      </c>
      <c r="N186" s="45">
        <v>53.18</v>
      </c>
      <c r="O186" s="46">
        <v>0.9778</v>
      </c>
      <c r="P186" s="46">
        <v>3</v>
      </c>
      <c r="Q186" s="36">
        <f t="shared" si="8"/>
        <v>45075.31482</v>
      </c>
      <c r="R186" s="39">
        <f t="shared" si="9"/>
        <v>2.1039470053882486E-2</v>
      </c>
      <c r="S186" s="40">
        <f t="shared" si="10"/>
        <v>2.0572393818686296E-4</v>
      </c>
      <c r="T186" s="41">
        <f t="shared" si="11"/>
        <v>6.3118410161647459E-4</v>
      </c>
    </row>
    <row r="187" spans="2:20">
      <c r="B187" s="16" t="s">
        <v>560</v>
      </c>
      <c r="C187" s="16" t="s">
        <v>561</v>
      </c>
      <c r="D187" s="17" t="s">
        <v>562</v>
      </c>
      <c r="E187" s="18">
        <v>91.63</v>
      </c>
      <c r="F187" s="19">
        <v>13.31</v>
      </c>
      <c r="G187" s="20" t="s">
        <v>16</v>
      </c>
      <c r="H187" s="20" t="s">
        <v>16</v>
      </c>
      <c r="J187" s="12" t="s">
        <v>560</v>
      </c>
      <c r="K187" s="42" t="s">
        <v>561</v>
      </c>
      <c r="L187" s="43" t="s">
        <v>562</v>
      </c>
      <c r="M187" s="44">
        <v>91.63</v>
      </c>
      <c r="N187" s="45">
        <v>13.31</v>
      </c>
      <c r="O187" s="46" t="s">
        <v>16</v>
      </c>
      <c r="P187" s="46" t="s">
        <v>16</v>
      </c>
      <c r="Q187" s="36">
        <f t="shared" si="8"/>
        <v>1219.5953</v>
      </c>
      <c r="R187" s="39">
        <f t="shared" si="9"/>
        <v>5.6926144375636395E-4</v>
      </c>
      <c r="S187" s="40" t="str">
        <f t="shared" si="10"/>
        <v>n/a</v>
      </c>
      <c r="T187" s="41" t="str">
        <f t="shared" si="11"/>
        <v>n/a</v>
      </c>
    </row>
    <row r="188" spans="2:20">
      <c r="B188" s="16" t="s">
        <v>563</v>
      </c>
      <c r="C188" s="16" t="s">
        <v>564</v>
      </c>
      <c r="D188" s="17" t="s">
        <v>565</v>
      </c>
      <c r="E188" s="18">
        <v>286.81599999999997</v>
      </c>
      <c r="F188" s="19">
        <v>11.52</v>
      </c>
      <c r="G188" s="20" t="s">
        <v>16</v>
      </c>
      <c r="H188" s="20">
        <v>52.43</v>
      </c>
      <c r="J188" s="12" t="s">
        <v>563</v>
      </c>
      <c r="K188" s="42" t="s">
        <v>564</v>
      </c>
      <c r="L188" s="43" t="s">
        <v>565</v>
      </c>
      <c r="M188" s="44">
        <v>286.81599999999997</v>
      </c>
      <c r="N188" s="45">
        <v>11.52</v>
      </c>
      <c r="O188" s="46" t="s">
        <v>16</v>
      </c>
      <c r="P188" s="46">
        <v>52.43</v>
      </c>
      <c r="Q188" s="36">
        <f t="shared" si="8"/>
        <v>3304.1203199999995</v>
      </c>
      <c r="R188" s="39">
        <f t="shared" si="9"/>
        <v>1.5422397115731252E-3</v>
      </c>
      <c r="S188" s="40" t="str">
        <f t="shared" si="10"/>
        <v>n/a</v>
      </c>
      <c r="T188" s="41">
        <f t="shared" si="11"/>
        <v>8.0859628077778955E-4</v>
      </c>
    </row>
    <row r="189" spans="2:20">
      <c r="B189" s="16" t="s">
        <v>566</v>
      </c>
      <c r="C189" s="16" t="s">
        <v>567</v>
      </c>
      <c r="D189" s="17" t="s">
        <v>568</v>
      </c>
      <c r="E189" s="18">
        <v>143.40100000000001</v>
      </c>
      <c r="F189" s="19">
        <v>39.450000000000003</v>
      </c>
      <c r="G189" s="20">
        <v>5.2328999999999999</v>
      </c>
      <c r="H189" s="20" t="s">
        <v>16</v>
      </c>
      <c r="J189" s="12" t="s">
        <v>566</v>
      </c>
      <c r="K189" s="42" t="s">
        <v>567</v>
      </c>
      <c r="L189" s="43" t="s">
        <v>568</v>
      </c>
      <c r="M189" s="44">
        <v>143.40100000000001</v>
      </c>
      <c r="N189" s="45">
        <v>39.450000000000003</v>
      </c>
      <c r="O189" s="46">
        <v>5.2328999999999999</v>
      </c>
      <c r="P189" s="46" t="s">
        <v>16</v>
      </c>
      <c r="Q189" s="36">
        <f t="shared" si="8"/>
        <v>5657.1694500000012</v>
      </c>
      <c r="R189" s="39">
        <f t="shared" si="9"/>
        <v>2.6405549846587602E-3</v>
      </c>
      <c r="S189" s="40">
        <f t="shared" si="10"/>
        <v>1.3817760179220826E-4</v>
      </c>
      <c r="T189" s="41" t="str">
        <f t="shared" si="11"/>
        <v>n/a</v>
      </c>
    </row>
    <row r="190" spans="2:20">
      <c r="B190" s="16" t="s">
        <v>569</v>
      </c>
      <c r="C190" s="16" t="s">
        <v>570</v>
      </c>
      <c r="D190" s="17" t="s">
        <v>571</v>
      </c>
      <c r="E190" s="18">
        <v>419.26</v>
      </c>
      <c r="F190" s="19">
        <v>46.18</v>
      </c>
      <c r="G190" s="20">
        <v>0.38979999999999998</v>
      </c>
      <c r="H190" s="20">
        <v>14.72</v>
      </c>
      <c r="J190" s="12" t="s">
        <v>569</v>
      </c>
      <c r="K190" s="42" t="s">
        <v>570</v>
      </c>
      <c r="L190" s="43" t="s">
        <v>571</v>
      </c>
      <c r="M190" s="44">
        <v>419.26</v>
      </c>
      <c r="N190" s="45">
        <v>46.18</v>
      </c>
      <c r="O190" s="46">
        <v>0.38979999999999998</v>
      </c>
      <c r="P190" s="46">
        <v>14.72</v>
      </c>
      <c r="Q190" s="36">
        <f t="shared" si="8"/>
        <v>19361.426800000001</v>
      </c>
      <c r="R190" s="39">
        <f t="shared" si="9"/>
        <v>9.0371894458359733E-3</v>
      </c>
      <c r="S190" s="40">
        <f t="shared" si="10"/>
        <v>3.5226964459868622E-5</v>
      </c>
      <c r="T190" s="41">
        <f t="shared" si="11"/>
        <v>1.3302742864270552E-3</v>
      </c>
    </row>
    <row r="191" spans="2:20">
      <c r="B191" s="16" t="s">
        <v>572</v>
      </c>
      <c r="C191" s="16" t="s">
        <v>573</v>
      </c>
      <c r="D191" s="17" t="s">
        <v>574</v>
      </c>
      <c r="E191" s="18">
        <v>255.83699999999999</v>
      </c>
      <c r="F191" s="19">
        <v>27.88</v>
      </c>
      <c r="G191" s="20">
        <v>4.5731000000000002</v>
      </c>
      <c r="H191" s="20" t="s">
        <v>16</v>
      </c>
      <c r="J191" s="12" t="s">
        <v>572</v>
      </c>
      <c r="K191" s="42" t="s">
        <v>573</v>
      </c>
      <c r="L191" s="43" t="s">
        <v>574</v>
      </c>
      <c r="M191" s="44">
        <v>255.83699999999999</v>
      </c>
      <c r="N191" s="45">
        <v>27.88</v>
      </c>
      <c r="O191" s="46">
        <v>4.5731000000000002</v>
      </c>
      <c r="P191" s="46" t="s">
        <v>16</v>
      </c>
      <c r="Q191" s="36">
        <f t="shared" si="8"/>
        <v>7132.7355599999992</v>
      </c>
      <c r="R191" s="39">
        <f t="shared" si="9"/>
        <v>3.3292940230402303E-3</v>
      </c>
      <c r="S191" s="40">
        <f t="shared" si="10"/>
        <v>1.5225194496765277E-4</v>
      </c>
      <c r="T191" s="41" t="str">
        <f t="shared" si="11"/>
        <v>n/a</v>
      </c>
    </row>
    <row r="192" spans="2:20">
      <c r="B192" s="16" t="s">
        <v>575</v>
      </c>
      <c r="C192" s="16" t="s">
        <v>576</v>
      </c>
      <c r="D192" s="17" t="s">
        <v>577</v>
      </c>
      <c r="E192" s="18">
        <v>316.09500000000003</v>
      </c>
      <c r="F192" s="19">
        <v>4.08</v>
      </c>
      <c r="G192" s="20" t="s">
        <v>16</v>
      </c>
      <c r="H192" s="20" t="s">
        <v>16</v>
      </c>
      <c r="J192" s="12" t="s">
        <v>575</v>
      </c>
      <c r="K192" s="42" t="s">
        <v>576</v>
      </c>
      <c r="L192" s="43" t="s">
        <v>577</v>
      </c>
      <c r="M192" s="44">
        <v>316.09500000000003</v>
      </c>
      <c r="N192" s="45">
        <v>4.08</v>
      </c>
      <c r="O192" s="46" t="s">
        <v>16</v>
      </c>
      <c r="P192" s="46" t="s">
        <v>16</v>
      </c>
      <c r="Q192" s="36">
        <f t="shared" si="8"/>
        <v>1289.6676000000002</v>
      </c>
      <c r="R192" s="39">
        <f t="shared" si="9"/>
        <v>6.0196857100204061E-4</v>
      </c>
      <c r="S192" s="40" t="str">
        <f t="shared" si="10"/>
        <v>n/a</v>
      </c>
      <c r="T192" s="41" t="str">
        <f t="shared" si="11"/>
        <v>n/a</v>
      </c>
    </row>
    <row r="193" spans="2:20">
      <c r="B193" s="16" t="s">
        <v>578</v>
      </c>
      <c r="C193" s="16" t="s">
        <v>579</v>
      </c>
      <c r="D193" s="17" t="s">
        <v>580</v>
      </c>
      <c r="E193" s="18">
        <v>216.07599999999999</v>
      </c>
      <c r="F193" s="19">
        <v>36.520000000000003</v>
      </c>
      <c r="G193" s="20">
        <v>1.0539000000000001</v>
      </c>
      <c r="H193" s="20">
        <v>5.35</v>
      </c>
      <c r="J193" s="12" t="s">
        <v>578</v>
      </c>
      <c r="K193" s="42" t="s">
        <v>579</v>
      </c>
      <c r="L193" s="43" t="s">
        <v>580</v>
      </c>
      <c r="M193" s="44">
        <v>216.07599999999999</v>
      </c>
      <c r="N193" s="45">
        <v>36.520000000000003</v>
      </c>
      <c r="O193" s="46">
        <v>1.0539000000000001</v>
      </c>
      <c r="P193" s="46">
        <v>5.35</v>
      </c>
      <c r="Q193" s="36">
        <f t="shared" si="8"/>
        <v>7891.0955200000008</v>
      </c>
      <c r="R193" s="39">
        <f t="shared" si="9"/>
        <v>3.6832680714123578E-3</v>
      </c>
      <c r="S193" s="40">
        <f t="shared" si="10"/>
        <v>3.8817962204614838E-5</v>
      </c>
      <c r="T193" s="41">
        <f t="shared" si="11"/>
        <v>1.9705484182056112E-4</v>
      </c>
    </row>
    <row r="194" spans="2:20">
      <c r="B194" s="16" t="s">
        <v>581</v>
      </c>
      <c r="C194" s="16" t="s">
        <v>582</v>
      </c>
      <c r="D194" s="17" t="s">
        <v>583</v>
      </c>
      <c r="E194" s="18">
        <v>1932.0139999999999</v>
      </c>
      <c r="F194" s="19">
        <v>2.44</v>
      </c>
      <c r="G194" s="20" t="s">
        <v>16</v>
      </c>
      <c r="H194" s="20">
        <v>6.4429999999999996</v>
      </c>
      <c r="J194" s="12" t="s">
        <v>581</v>
      </c>
      <c r="K194" s="42" t="s">
        <v>582</v>
      </c>
      <c r="L194" s="43" t="s">
        <v>583</v>
      </c>
      <c r="M194" s="44">
        <v>1932.0139999999999</v>
      </c>
      <c r="N194" s="45">
        <v>2.44</v>
      </c>
      <c r="O194" s="46" t="s">
        <v>16</v>
      </c>
      <c r="P194" s="46">
        <v>6.4429999999999996</v>
      </c>
      <c r="Q194" s="36">
        <f t="shared" si="8"/>
        <v>4714.1141600000001</v>
      </c>
      <c r="R194" s="39">
        <f t="shared" si="9"/>
        <v>2.2003720683032471E-3</v>
      </c>
      <c r="S194" s="40" t="str">
        <f t="shared" si="10"/>
        <v>n/a</v>
      </c>
      <c r="T194" s="41">
        <f t="shared" si="11"/>
        <v>1.4176997236077822E-4</v>
      </c>
    </row>
    <row r="195" spans="2:20">
      <c r="B195" s="16" t="s">
        <v>584</v>
      </c>
      <c r="C195" s="16" t="s">
        <v>585</v>
      </c>
      <c r="D195" s="17" t="s">
        <v>586</v>
      </c>
      <c r="E195" s="18">
        <v>1036.1659999999999</v>
      </c>
      <c r="F195" s="19">
        <v>9.6300000000000008</v>
      </c>
      <c r="G195" s="20">
        <v>5.7056000000000004</v>
      </c>
      <c r="H195" s="20">
        <v>26.2</v>
      </c>
      <c r="J195" s="12" t="s">
        <v>584</v>
      </c>
      <c r="K195" s="42" t="s">
        <v>585</v>
      </c>
      <c r="L195" s="43" t="s">
        <v>586</v>
      </c>
      <c r="M195" s="44">
        <v>1036.1659999999999</v>
      </c>
      <c r="N195" s="45">
        <v>9.6300000000000008</v>
      </c>
      <c r="O195" s="46">
        <v>5.7056000000000004</v>
      </c>
      <c r="P195" s="46">
        <v>26.2</v>
      </c>
      <c r="Q195" s="36">
        <f t="shared" si="8"/>
        <v>9978.2785800000001</v>
      </c>
      <c r="R195" s="39">
        <f t="shared" si="9"/>
        <v>4.6574870128263052E-3</v>
      </c>
      <c r="S195" s="40">
        <f t="shared" si="10"/>
        <v>2.657375790038177E-4</v>
      </c>
      <c r="T195" s="41">
        <f t="shared" si="11"/>
        <v>1.2202615973604921E-3</v>
      </c>
    </row>
    <row r="196" spans="2:20">
      <c r="B196" s="16" t="s">
        <v>587</v>
      </c>
      <c r="C196" s="16" t="s">
        <v>588</v>
      </c>
      <c r="D196" s="17" t="s">
        <v>589</v>
      </c>
      <c r="E196" s="18">
        <v>605.50099999999998</v>
      </c>
      <c r="F196" s="19">
        <v>41.73</v>
      </c>
      <c r="G196" s="20">
        <v>3.8342000000000001</v>
      </c>
      <c r="H196" s="20">
        <v>9.15</v>
      </c>
      <c r="J196" s="12" t="s">
        <v>587</v>
      </c>
      <c r="K196" s="42" t="s">
        <v>588</v>
      </c>
      <c r="L196" s="43" t="s">
        <v>589</v>
      </c>
      <c r="M196" s="44">
        <v>605.50099999999998</v>
      </c>
      <c r="N196" s="45">
        <v>41.73</v>
      </c>
      <c r="O196" s="46">
        <v>3.8342000000000001</v>
      </c>
      <c r="P196" s="46">
        <v>9.15</v>
      </c>
      <c r="Q196" s="36">
        <f t="shared" si="8"/>
        <v>25267.556729999997</v>
      </c>
      <c r="R196" s="39">
        <f t="shared" si="9"/>
        <v>1.1793949865431285E-2</v>
      </c>
      <c r="S196" s="40">
        <f t="shared" si="10"/>
        <v>4.5220362574036635E-4</v>
      </c>
      <c r="T196" s="41">
        <f t="shared" si="11"/>
        <v>1.0791464126869625E-3</v>
      </c>
    </row>
    <row r="197" spans="2:20">
      <c r="B197" s="16" t="s">
        <v>590</v>
      </c>
      <c r="C197" s="16" t="s">
        <v>591</v>
      </c>
      <c r="D197" s="17" t="s">
        <v>592</v>
      </c>
      <c r="E197" s="18">
        <v>502.16300000000001</v>
      </c>
      <c r="F197" s="19">
        <v>3</v>
      </c>
      <c r="G197" s="20">
        <v>1.3332999999999999</v>
      </c>
      <c r="H197" s="20" t="s">
        <v>16</v>
      </c>
      <c r="J197" s="12" t="s">
        <v>590</v>
      </c>
      <c r="K197" s="42" t="s">
        <v>591</v>
      </c>
      <c r="L197" s="43" t="s">
        <v>592</v>
      </c>
      <c r="M197" s="44">
        <v>502.16300000000001</v>
      </c>
      <c r="N197" s="45">
        <v>3</v>
      </c>
      <c r="O197" s="46">
        <v>1.3332999999999999</v>
      </c>
      <c r="P197" s="46" t="s">
        <v>16</v>
      </c>
      <c r="Q197" s="36">
        <f t="shared" ref="Q197:Q253" si="12">M197*N197</f>
        <v>1506.489</v>
      </c>
      <c r="R197" s="39">
        <f t="shared" ref="R197:R253" si="13">$Q197/SUM($Q$4:$Q$253)</f>
        <v>7.0317268617145457E-4</v>
      </c>
      <c r="S197" s="40">
        <f t="shared" ref="S197:S253" si="14">IFERROR($O197/100*$R197,"n/a")</f>
        <v>9.3754014247240032E-6</v>
      </c>
      <c r="T197" s="41" t="str">
        <f t="shared" ref="T197:T253" si="15">IFERROR($P197/100*$R197,"n/a")</f>
        <v>n/a</v>
      </c>
    </row>
    <row r="198" spans="2:20">
      <c r="B198" s="16" t="s">
        <v>593</v>
      </c>
      <c r="C198" s="16" t="s">
        <v>594</v>
      </c>
      <c r="D198" s="17" t="s">
        <v>595</v>
      </c>
      <c r="E198" s="18">
        <v>266.90300000000002</v>
      </c>
      <c r="F198" s="19">
        <v>14.97</v>
      </c>
      <c r="G198" s="20">
        <v>1.8704000000000001</v>
      </c>
      <c r="H198" s="20">
        <v>10.85</v>
      </c>
      <c r="J198" s="12" t="s">
        <v>593</v>
      </c>
      <c r="K198" s="42" t="s">
        <v>594</v>
      </c>
      <c r="L198" s="43" t="s">
        <v>595</v>
      </c>
      <c r="M198" s="44">
        <v>266.90300000000002</v>
      </c>
      <c r="N198" s="45">
        <v>14.97</v>
      </c>
      <c r="O198" s="46">
        <v>1.8704000000000001</v>
      </c>
      <c r="P198" s="46">
        <v>10.85</v>
      </c>
      <c r="Q198" s="36">
        <f t="shared" si="12"/>
        <v>3995.5379100000005</v>
      </c>
      <c r="R198" s="39">
        <f t="shared" si="13"/>
        <v>1.8649675668886928E-3</v>
      </c>
      <c r="S198" s="40">
        <f t="shared" si="14"/>
        <v>3.4882353371086111E-5</v>
      </c>
      <c r="T198" s="41">
        <f t="shared" si="15"/>
        <v>2.0234898100742317E-4</v>
      </c>
    </row>
    <row r="199" spans="2:20">
      <c r="B199" s="16" t="s">
        <v>596</v>
      </c>
      <c r="C199" s="16" t="s">
        <v>597</v>
      </c>
      <c r="D199" s="17" t="s">
        <v>598</v>
      </c>
      <c r="E199" s="18">
        <v>1092.941</v>
      </c>
      <c r="F199" s="19">
        <v>40.090000000000003</v>
      </c>
      <c r="G199" s="20">
        <v>2.2948</v>
      </c>
      <c r="H199" s="20" t="s">
        <v>16</v>
      </c>
      <c r="J199" s="12" t="s">
        <v>596</v>
      </c>
      <c r="K199" s="42" t="s">
        <v>597</v>
      </c>
      <c r="L199" s="43" t="s">
        <v>598</v>
      </c>
      <c r="M199" s="44">
        <v>1092.941</v>
      </c>
      <c r="N199" s="45">
        <v>40.090000000000003</v>
      </c>
      <c r="O199" s="46">
        <v>2.2948</v>
      </c>
      <c r="P199" s="46" t="s">
        <v>16</v>
      </c>
      <c r="Q199" s="36">
        <f t="shared" si="12"/>
        <v>43816.004690000002</v>
      </c>
      <c r="R199" s="39">
        <f t="shared" si="13"/>
        <v>2.045167121377478E-2</v>
      </c>
      <c r="S199" s="40">
        <f t="shared" si="14"/>
        <v>4.6932495101370363E-4</v>
      </c>
      <c r="T199" s="41" t="str">
        <f t="shared" si="15"/>
        <v>n/a</v>
      </c>
    </row>
    <row r="200" spans="2:20">
      <c r="B200" s="16" t="s">
        <v>599</v>
      </c>
      <c r="C200" s="16" t="s">
        <v>600</v>
      </c>
      <c r="D200" s="17" t="s">
        <v>601</v>
      </c>
      <c r="E200" s="18">
        <v>78.394999999999996</v>
      </c>
      <c r="F200" s="19">
        <v>8.19</v>
      </c>
      <c r="G200" s="20">
        <v>0.68379999999999996</v>
      </c>
      <c r="H200" s="20" t="s">
        <v>16</v>
      </c>
      <c r="J200" s="12" t="s">
        <v>599</v>
      </c>
      <c r="K200" s="42" t="s">
        <v>600</v>
      </c>
      <c r="L200" s="43" t="s">
        <v>601</v>
      </c>
      <c r="M200" s="44">
        <v>78.394999999999996</v>
      </c>
      <c r="N200" s="45">
        <v>8.19</v>
      </c>
      <c r="O200" s="46">
        <v>0.68379999999999996</v>
      </c>
      <c r="P200" s="46" t="s">
        <v>16</v>
      </c>
      <c r="Q200" s="36">
        <f t="shared" si="12"/>
        <v>642.05504999999994</v>
      </c>
      <c r="R200" s="39">
        <f t="shared" si="13"/>
        <v>2.996872689933E-4</v>
      </c>
      <c r="S200" s="40">
        <f t="shared" si="14"/>
        <v>2.0492615453761853E-6</v>
      </c>
      <c r="T200" s="41" t="str">
        <f t="shared" si="15"/>
        <v>n/a</v>
      </c>
    </row>
    <row r="201" spans="2:20">
      <c r="B201" s="16" t="s">
        <v>602</v>
      </c>
      <c r="C201" s="16" t="s">
        <v>603</v>
      </c>
      <c r="D201" s="17" t="s">
        <v>604</v>
      </c>
      <c r="E201" s="18">
        <v>73.703000000000003</v>
      </c>
      <c r="F201" s="19">
        <v>127.79</v>
      </c>
      <c r="G201" s="20">
        <v>1.6433</v>
      </c>
      <c r="H201" s="20">
        <v>6</v>
      </c>
      <c r="J201" s="12" t="s">
        <v>602</v>
      </c>
      <c r="K201" s="42" t="s">
        <v>603</v>
      </c>
      <c r="L201" s="43" t="s">
        <v>604</v>
      </c>
      <c r="M201" s="44">
        <v>73.703000000000003</v>
      </c>
      <c r="N201" s="45">
        <v>127.79</v>
      </c>
      <c r="O201" s="46">
        <v>1.6433</v>
      </c>
      <c r="P201" s="46">
        <v>6</v>
      </c>
      <c r="Q201" s="36">
        <f t="shared" si="12"/>
        <v>9418.506370000001</v>
      </c>
      <c r="R201" s="39">
        <f t="shared" si="13"/>
        <v>4.3962062941819398E-3</v>
      </c>
      <c r="S201" s="40">
        <f t="shared" si="14"/>
        <v>7.2242858032291814E-5</v>
      </c>
      <c r="T201" s="41">
        <f t="shared" si="15"/>
        <v>2.6377237765091641E-4</v>
      </c>
    </row>
    <row r="202" spans="2:20">
      <c r="B202" s="16" t="s">
        <v>605</v>
      </c>
      <c r="C202" s="16" t="s">
        <v>606</v>
      </c>
      <c r="D202" s="17" t="s">
        <v>607</v>
      </c>
      <c r="E202" s="18">
        <v>162.15700000000001</v>
      </c>
      <c r="F202" s="19">
        <v>4.45</v>
      </c>
      <c r="G202" s="20" t="s">
        <v>16</v>
      </c>
      <c r="H202" s="20">
        <v>83.84</v>
      </c>
      <c r="J202" s="12" t="s">
        <v>605</v>
      </c>
      <c r="K202" s="42" t="s">
        <v>606</v>
      </c>
      <c r="L202" s="43" t="s">
        <v>607</v>
      </c>
      <c r="M202" s="44">
        <v>162.15700000000001</v>
      </c>
      <c r="N202" s="45">
        <v>4.45</v>
      </c>
      <c r="O202" s="46" t="s">
        <v>16</v>
      </c>
      <c r="P202" s="46">
        <v>83.84</v>
      </c>
      <c r="Q202" s="36">
        <f t="shared" si="12"/>
        <v>721.59865000000002</v>
      </c>
      <c r="R202" s="39">
        <f t="shared" si="13"/>
        <v>3.3681524462388725E-4</v>
      </c>
      <c r="S202" s="40" t="str">
        <f t="shared" si="14"/>
        <v>n/a</v>
      </c>
      <c r="T202" s="41">
        <f t="shared" si="15"/>
        <v>2.8238590109266708E-4</v>
      </c>
    </row>
    <row r="203" spans="2:20">
      <c r="B203" s="16" t="s">
        <v>608</v>
      </c>
      <c r="C203" s="16" t="s">
        <v>609</v>
      </c>
      <c r="D203" s="17" t="s">
        <v>610</v>
      </c>
      <c r="E203" s="18">
        <v>189.363</v>
      </c>
      <c r="F203" s="19">
        <v>39.200000000000003</v>
      </c>
      <c r="G203" s="20">
        <v>3.0102000000000002</v>
      </c>
      <c r="H203" s="20" t="s">
        <v>16</v>
      </c>
      <c r="J203" s="12" t="s">
        <v>608</v>
      </c>
      <c r="K203" s="42" t="s">
        <v>609</v>
      </c>
      <c r="L203" s="43" t="s">
        <v>610</v>
      </c>
      <c r="M203" s="44">
        <v>189.363</v>
      </c>
      <c r="N203" s="45">
        <v>39.200000000000003</v>
      </c>
      <c r="O203" s="46">
        <v>3.0102000000000002</v>
      </c>
      <c r="P203" s="46" t="s">
        <v>16</v>
      </c>
      <c r="Q203" s="36">
        <f t="shared" si="12"/>
        <v>7423.0296000000008</v>
      </c>
      <c r="R203" s="39">
        <f t="shared" si="13"/>
        <v>3.4647924169125817E-3</v>
      </c>
      <c r="S203" s="40">
        <f t="shared" si="14"/>
        <v>1.0429718133390255E-4</v>
      </c>
      <c r="T203" s="41" t="str">
        <f t="shared" si="15"/>
        <v>n/a</v>
      </c>
    </row>
    <row r="204" spans="2:20">
      <c r="B204" s="16" t="s">
        <v>611</v>
      </c>
      <c r="C204" s="16" t="s">
        <v>612</v>
      </c>
      <c r="D204" s="17" t="s">
        <v>613</v>
      </c>
      <c r="E204" s="18">
        <v>394.79899999999998</v>
      </c>
      <c r="F204" s="19">
        <v>1.83</v>
      </c>
      <c r="G204" s="20">
        <v>4.3715999999999999</v>
      </c>
      <c r="H204" s="20" t="s">
        <v>16</v>
      </c>
      <c r="J204" s="12" t="s">
        <v>611</v>
      </c>
      <c r="K204" s="42" t="s">
        <v>612</v>
      </c>
      <c r="L204" s="43" t="s">
        <v>613</v>
      </c>
      <c r="M204" s="44">
        <v>394.79899999999998</v>
      </c>
      <c r="N204" s="45">
        <v>1.83</v>
      </c>
      <c r="O204" s="46">
        <v>4.3715999999999999</v>
      </c>
      <c r="P204" s="46" t="s">
        <v>16</v>
      </c>
      <c r="Q204" s="36">
        <f t="shared" si="12"/>
        <v>722.48217</v>
      </c>
      <c r="R204" s="39">
        <f t="shared" si="13"/>
        <v>3.3722763869492676E-4</v>
      </c>
      <c r="S204" s="40">
        <f t="shared" si="14"/>
        <v>1.4742243453187418E-5</v>
      </c>
      <c r="T204" s="41" t="str">
        <f t="shared" si="15"/>
        <v>n/a</v>
      </c>
    </row>
    <row r="205" spans="2:20">
      <c r="B205" s="16" t="s">
        <v>614</v>
      </c>
      <c r="C205" s="16" t="s">
        <v>615</v>
      </c>
      <c r="D205" s="17" t="s">
        <v>616</v>
      </c>
      <c r="E205" s="18">
        <v>281.697</v>
      </c>
      <c r="F205" s="19">
        <v>50.78</v>
      </c>
      <c r="G205" s="20" t="s">
        <v>16</v>
      </c>
      <c r="H205" s="20">
        <v>11.55</v>
      </c>
      <c r="J205" s="12" t="s">
        <v>614</v>
      </c>
      <c r="K205" s="42" t="s">
        <v>615</v>
      </c>
      <c r="L205" s="43" t="s">
        <v>616</v>
      </c>
      <c r="M205" s="44">
        <v>281.697</v>
      </c>
      <c r="N205" s="45">
        <v>50.78</v>
      </c>
      <c r="O205" s="46" t="s">
        <v>16</v>
      </c>
      <c r="P205" s="46">
        <v>11.55</v>
      </c>
      <c r="Q205" s="36">
        <f t="shared" si="12"/>
        <v>14304.57366</v>
      </c>
      <c r="R205" s="39">
        <f t="shared" si="13"/>
        <v>6.6768396483742236E-3</v>
      </c>
      <c r="S205" s="40" t="str">
        <f t="shared" si="14"/>
        <v>n/a</v>
      </c>
      <c r="T205" s="41">
        <f t="shared" si="15"/>
        <v>7.7117497938722281E-4</v>
      </c>
    </row>
    <row r="206" spans="2:20">
      <c r="B206" s="16" t="s">
        <v>617</v>
      </c>
      <c r="C206" s="16" t="s">
        <v>618</v>
      </c>
      <c r="D206" s="17" t="s">
        <v>619</v>
      </c>
      <c r="E206" s="18">
        <v>91.94</v>
      </c>
      <c r="F206" s="19">
        <v>14.76</v>
      </c>
      <c r="G206" s="20">
        <v>5.6911000000000005</v>
      </c>
      <c r="H206" s="20" t="s">
        <v>16</v>
      </c>
      <c r="J206" s="12" t="s">
        <v>617</v>
      </c>
      <c r="K206" s="42" t="s">
        <v>618</v>
      </c>
      <c r="L206" s="43" t="s">
        <v>619</v>
      </c>
      <c r="M206" s="44">
        <v>91.94</v>
      </c>
      <c r="N206" s="45">
        <v>14.76</v>
      </c>
      <c r="O206" s="46">
        <v>5.6911000000000005</v>
      </c>
      <c r="P206" s="46" t="s">
        <v>16</v>
      </c>
      <c r="Q206" s="36">
        <f t="shared" si="12"/>
        <v>1357.0344</v>
      </c>
      <c r="R206" s="39">
        <f t="shared" si="13"/>
        <v>6.3341287209867992E-4</v>
      </c>
      <c r="S206" s="40">
        <f t="shared" si="14"/>
        <v>3.6048159964007973E-5</v>
      </c>
      <c r="T206" s="41" t="str">
        <f t="shared" si="15"/>
        <v>n/a</v>
      </c>
    </row>
    <row r="207" spans="2:20">
      <c r="B207" s="16" t="s">
        <v>620</v>
      </c>
      <c r="C207" s="16" t="s">
        <v>621</v>
      </c>
      <c r="D207" s="17" t="s">
        <v>622</v>
      </c>
      <c r="E207" s="18">
        <v>509.08300000000003</v>
      </c>
      <c r="F207" s="19">
        <v>4.05</v>
      </c>
      <c r="G207" s="20" t="s">
        <v>16</v>
      </c>
      <c r="H207" s="20">
        <v>5</v>
      </c>
      <c r="J207" s="12" t="s">
        <v>620</v>
      </c>
      <c r="K207" s="42" t="s">
        <v>621</v>
      </c>
      <c r="L207" s="43" t="s">
        <v>622</v>
      </c>
      <c r="M207" s="44">
        <v>509.08300000000003</v>
      </c>
      <c r="N207" s="45">
        <v>4.05</v>
      </c>
      <c r="O207" s="46" t="s">
        <v>16</v>
      </c>
      <c r="P207" s="46">
        <v>5</v>
      </c>
      <c r="Q207" s="36">
        <f t="shared" si="12"/>
        <v>2061.7861499999999</v>
      </c>
      <c r="R207" s="39">
        <f t="shared" si="13"/>
        <v>9.6236461428301264E-4</v>
      </c>
      <c r="S207" s="40" t="str">
        <f t="shared" si="14"/>
        <v>n/a</v>
      </c>
      <c r="T207" s="41">
        <f t="shared" si="15"/>
        <v>4.8118230714150634E-5</v>
      </c>
    </row>
    <row r="208" spans="2:20">
      <c r="B208" s="16" t="s">
        <v>623</v>
      </c>
      <c r="C208" s="16" t="s">
        <v>624</v>
      </c>
      <c r="D208" s="17" t="s">
        <v>625</v>
      </c>
      <c r="E208" s="18">
        <v>22.015999999999998</v>
      </c>
      <c r="F208" s="19">
        <v>659</v>
      </c>
      <c r="G208" s="20">
        <v>1.8178000000000001</v>
      </c>
      <c r="H208" s="20" t="s">
        <v>16</v>
      </c>
      <c r="J208" s="12" t="s">
        <v>623</v>
      </c>
      <c r="K208" s="42" t="s">
        <v>624</v>
      </c>
      <c r="L208" s="43" t="s">
        <v>625</v>
      </c>
      <c r="M208" s="44">
        <v>22.015999999999998</v>
      </c>
      <c r="N208" s="45">
        <v>659</v>
      </c>
      <c r="O208" s="46">
        <v>1.8178000000000001</v>
      </c>
      <c r="P208" s="46" t="s">
        <v>16</v>
      </c>
      <c r="Q208" s="36">
        <f t="shared" si="12"/>
        <v>14508.543999999998</v>
      </c>
      <c r="R208" s="39">
        <f t="shared" si="13"/>
        <v>6.7720453696752773E-3</v>
      </c>
      <c r="S208" s="40">
        <f t="shared" si="14"/>
        <v>1.231022407299572E-4</v>
      </c>
      <c r="T208" s="41" t="str">
        <f t="shared" si="15"/>
        <v>n/a</v>
      </c>
    </row>
    <row r="209" spans="2:20">
      <c r="B209" s="16" t="s">
        <v>626</v>
      </c>
      <c r="C209" s="16" t="s">
        <v>627</v>
      </c>
      <c r="D209" s="17" t="s">
        <v>628</v>
      </c>
      <c r="E209" s="18">
        <v>172.374</v>
      </c>
      <c r="F209" s="19">
        <v>24.72</v>
      </c>
      <c r="G209" s="20">
        <v>2.8721999999999999</v>
      </c>
      <c r="H209" s="20">
        <v>4.3600000000000003</v>
      </c>
      <c r="J209" s="12" t="s">
        <v>626</v>
      </c>
      <c r="K209" s="42" t="s">
        <v>627</v>
      </c>
      <c r="L209" s="43" t="s">
        <v>628</v>
      </c>
      <c r="M209" s="44">
        <v>172.374</v>
      </c>
      <c r="N209" s="45">
        <v>24.72</v>
      </c>
      <c r="O209" s="46">
        <v>2.8721999999999999</v>
      </c>
      <c r="P209" s="46">
        <v>4.3600000000000003</v>
      </c>
      <c r="Q209" s="36">
        <f t="shared" si="12"/>
        <v>4261.0852799999993</v>
      </c>
      <c r="R209" s="39">
        <f t="shared" si="13"/>
        <v>1.9889151413274471E-3</v>
      </c>
      <c r="S209" s="40">
        <f t="shared" si="14"/>
        <v>5.7125620689206933E-5</v>
      </c>
      <c r="T209" s="41">
        <f t="shared" si="15"/>
        <v>8.6716700161876693E-5</v>
      </c>
    </row>
    <row r="210" spans="2:20">
      <c r="B210" s="16" t="s">
        <v>629</v>
      </c>
      <c r="C210" s="16" t="s">
        <v>630</v>
      </c>
      <c r="D210" s="17" t="s">
        <v>631</v>
      </c>
      <c r="E210" s="18">
        <v>102.012</v>
      </c>
      <c r="F210" s="19">
        <v>6.93</v>
      </c>
      <c r="G210" s="20">
        <v>2.8860000000000001</v>
      </c>
      <c r="H210" s="20" t="s">
        <v>16</v>
      </c>
      <c r="J210" s="12" t="s">
        <v>629</v>
      </c>
      <c r="K210" s="42" t="s">
        <v>630</v>
      </c>
      <c r="L210" s="43" t="s">
        <v>631</v>
      </c>
      <c r="M210" s="44">
        <v>102.012</v>
      </c>
      <c r="N210" s="45">
        <v>6.93</v>
      </c>
      <c r="O210" s="46">
        <v>2.8860000000000001</v>
      </c>
      <c r="P210" s="46" t="s">
        <v>16</v>
      </c>
      <c r="Q210" s="36">
        <f t="shared" si="12"/>
        <v>706.94315999999992</v>
      </c>
      <c r="R210" s="39">
        <f t="shared" si="13"/>
        <v>3.2997461036073702E-4</v>
      </c>
      <c r="S210" s="40">
        <f t="shared" si="14"/>
        <v>9.5230672550108698E-6</v>
      </c>
      <c r="T210" s="41" t="str">
        <f t="shared" si="15"/>
        <v>n/a</v>
      </c>
    </row>
    <row r="211" spans="2:20">
      <c r="B211" s="16" t="s">
        <v>632</v>
      </c>
      <c r="C211" s="16" t="s">
        <v>633</v>
      </c>
      <c r="D211" s="17" t="s">
        <v>634</v>
      </c>
      <c r="E211" s="18">
        <v>37.045999999999999</v>
      </c>
      <c r="F211" s="19">
        <v>29.94</v>
      </c>
      <c r="G211" s="20">
        <v>1.2023999999999999</v>
      </c>
      <c r="H211" s="20" t="s">
        <v>16</v>
      </c>
      <c r="J211" s="12" t="s">
        <v>632</v>
      </c>
      <c r="K211" s="42" t="s">
        <v>633</v>
      </c>
      <c r="L211" s="43" t="s">
        <v>634</v>
      </c>
      <c r="M211" s="44">
        <v>37.045999999999999</v>
      </c>
      <c r="N211" s="45">
        <v>29.94</v>
      </c>
      <c r="O211" s="46">
        <v>1.2023999999999999</v>
      </c>
      <c r="P211" s="46" t="s">
        <v>16</v>
      </c>
      <c r="Q211" s="36">
        <f t="shared" si="12"/>
        <v>1109.15724</v>
      </c>
      <c r="R211" s="39">
        <f t="shared" si="13"/>
        <v>5.1771309039582542E-4</v>
      </c>
      <c r="S211" s="40">
        <f t="shared" si="14"/>
        <v>6.2249821989194048E-6</v>
      </c>
      <c r="T211" s="41" t="str">
        <f t="shared" si="15"/>
        <v>n/a</v>
      </c>
    </row>
    <row r="212" spans="2:20">
      <c r="B212" s="16" t="s">
        <v>635</v>
      </c>
      <c r="C212" s="16" t="s">
        <v>636</v>
      </c>
      <c r="D212" s="17" t="s">
        <v>637</v>
      </c>
      <c r="E212" s="18">
        <v>277.48</v>
      </c>
      <c r="F212" s="19">
        <v>39.270000000000003</v>
      </c>
      <c r="G212" s="20">
        <v>3.4632000000000001</v>
      </c>
      <c r="H212" s="20">
        <v>14.5</v>
      </c>
      <c r="J212" s="12" t="s">
        <v>635</v>
      </c>
      <c r="K212" s="42" t="s">
        <v>636</v>
      </c>
      <c r="L212" s="43" t="s">
        <v>637</v>
      </c>
      <c r="M212" s="44">
        <v>277.48</v>
      </c>
      <c r="N212" s="45">
        <v>39.270000000000003</v>
      </c>
      <c r="O212" s="46">
        <v>3.4632000000000001</v>
      </c>
      <c r="P212" s="46">
        <v>14.5</v>
      </c>
      <c r="Q212" s="36">
        <f t="shared" si="12"/>
        <v>10896.639600000002</v>
      </c>
      <c r="R212" s="39">
        <f t="shared" si="13"/>
        <v>5.0861435681071989E-3</v>
      </c>
      <c r="S212" s="40">
        <f t="shared" si="14"/>
        <v>1.7614332405068852E-4</v>
      </c>
      <c r="T212" s="41">
        <f t="shared" si="15"/>
        <v>7.3749081737554381E-4</v>
      </c>
    </row>
    <row r="213" spans="2:20">
      <c r="B213" s="16" t="s">
        <v>638</v>
      </c>
      <c r="C213" s="16" t="s">
        <v>639</v>
      </c>
      <c r="D213" s="17" t="s">
        <v>640</v>
      </c>
      <c r="E213" s="18">
        <v>829.40200000000004</v>
      </c>
      <c r="F213" s="19">
        <v>22.71</v>
      </c>
      <c r="G213" s="20">
        <v>3.2663000000000002</v>
      </c>
      <c r="H213" s="20">
        <v>16.2</v>
      </c>
      <c r="J213" s="12" t="s">
        <v>638</v>
      </c>
      <c r="K213" s="42" t="s">
        <v>639</v>
      </c>
      <c r="L213" s="43" t="s">
        <v>640</v>
      </c>
      <c r="M213" s="44">
        <v>829.40200000000004</v>
      </c>
      <c r="N213" s="45">
        <v>22.71</v>
      </c>
      <c r="O213" s="46">
        <v>3.2663000000000002</v>
      </c>
      <c r="P213" s="46">
        <v>16.2</v>
      </c>
      <c r="Q213" s="36">
        <f t="shared" si="12"/>
        <v>18835.719420000001</v>
      </c>
      <c r="R213" s="39">
        <f t="shared" si="13"/>
        <v>8.7918089149892457E-3</v>
      </c>
      <c r="S213" s="40">
        <f t="shared" si="14"/>
        <v>2.8716685459029376E-4</v>
      </c>
      <c r="T213" s="41">
        <f t="shared" si="15"/>
        <v>1.4242730442282578E-3</v>
      </c>
    </row>
    <row r="214" spans="2:20">
      <c r="B214" s="16" t="s">
        <v>641</v>
      </c>
      <c r="C214" s="16" t="s">
        <v>642</v>
      </c>
      <c r="D214" s="17" t="s">
        <v>643</v>
      </c>
      <c r="E214" s="18">
        <v>996.69899999999996</v>
      </c>
      <c r="F214" s="19">
        <v>37.01</v>
      </c>
      <c r="G214" s="20">
        <v>3.5234000000000001</v>
      </c>
      <c r="H214" s="20">
        <v>9.6999999999999993</v>
      </c>
      <c r="J214" s="12" t="s">
        <v>641</v>
      </c>
      <c r="K214" s="42" t="s">
        <v>642</v>
      </c>
      <c r="L214" s="43" t="s">
        <v>643</v>
      </c>
      <c r="M214" s="44">
        <v>996.69899999999996</v>
      </c>
      <c r="N214" s="45">
        <v>37.01</v>
      </c>
      <c r="O214" s="46">
        <v>3.5234000000000001</v>
      </c>
      <c r="P214" s="46">
        <v>9.6999999999999993</v>
      </c>
      <c r="Q214" s="36">
        <f t="shared" si="12"/>
        <v>36887.829989999998</v>
      </c>
      <c r="R214" s="39">
        <f t="shared" si="13"/>
        <v>1.7217858544671907E-2</v>
      </c>
      <c r="S214" s="40">
        <f t="shared" si="14"/>
        <v>6.0665402796297003E-4</v>
      </c>
      <c r="T214" s="41">
        <f t="shared" si="15"/>
        <v>1.6701322788331748E-3</v>
      </c>
    </row>
    <row r="215" spans="2:20">
      <c r="B215" s="16" t="s">
        <v>644</v>
      </c>
      <c r="C215" s="16" t="s">
        <v>645</v>
      </c>
      <c r="D215" s="17" t="s">
        <v>646</v>
      </c>
      <c r="E215" s="18">
        <v>39.353000000000002</v>
      </c>
      <c r="F215" s="19">
        <v>26.77</v>
      </c>
      <c r="G215" s="20" t="s">
        <v>16</v>
      </c>
      <c r="H215" s="20">
        <v>10</v>
      </c>
      <c r="J215" s="12" t="s">
        <v>644</v>
      </c>
      <c r="K215" s="42" t="s">
        <v>645</v>
      </c>
      <c r="L215" s="43" t="s">
        <v>646</v>
      </c>
      <c r="M215" s="44">
        <v>39.353000000000002</v>
      </c>
      <c r="N215" s="45">
        <v>26.77</v>
      </c>
      <c r="O215" s="46" t="s">
        <v>16</v>
      </c>
      <c r="P215" s="46">
        <v>10</v>
      </c>
      <c r="Q215" s="36">
        <f t="shared" si="12"/>
        <v>1053.47981</v>
      </c>
      <c r="R215" s="39">
        <f t="shared" si="13"/>
        <v>4.9172494975077393E-4</v>
      </c>
      <c r="S215" s="40" t="str">
        <f t="shared" si="14"/>
        <v>n/a</v>
      </c>
      <c r="T215" s="41">
        <f t="shared" si="15"/>
        <v>4.9172494975077394E-5</v>
      </c>
    </row>
    <row r="216" spans="2:20">
      <c r="B216" s="16" t="s">
        <v>647</v>
      </c>
      <c r="C216" s="16" t="s">
        <v>648</v>
      </c>
      <c r="D216" s="17" t="s">
        <v>649</v>
      </c>
      <c r="E216" s="18">
        <v>122.229</v>
      </c>
      <c r="F216" s="19">
        <v>3.24</v>
      </c>
      <c r="G216" s="20" t="s">
        <v>16</v>
      </c>
      <c r="H216" s="20" t="s">
        <v>16</v>
      </c>
      <c r="J216" s="12" t="s">
        <v>647</v>
      </c>
      <c r="K216" s="42" t="s">
        <v>648</v>
      </c>
      <c r="L216" s="43" t="s">
        <v>649</v>
      </c>
      <c r="M216" s="44">
        <v>122.229</v>
      </c>
      <c r="N216" s="45">
        <v>3.24</v>
      </c>
      <c r="O216" s="46" t="s">
        <v>16</v>
      </c>
      <c r="P216" s="46" t="s">
        <v>16</v>
      </c>
      <c r="Q216" s="36">
        <f t="shared" si="12"/>
        <v>396.02196000000004</v>
      </c>
      <c r="R216" s="39">
        <f t="shared" si="13"/>
        <v>1.8484823015374447E-4</v>
      </c>
      <c r="S216" s="40" t="str">
        <f t="shared" si="14"/>
        <v>n/a</v>
      </c>
      <c r="T216" s="41" t="str">
        <f t="shared" si="15"/>
        <v>n/a</v>
      </c>
    </row>
    <row r="217" spans="2:20">
      <c r="B217" s="16" t="s">
        <v>650</v>
      </c>
      <c r="C217" s="16" t="s">
        <v>651</v>
      </c>
      <c r="D217" s="17" t="s">
        <v>652</v>
      </c>
      <c r="E217" s="18">
        <v>855.03499999999997</v>
      </c>
      <c r="F217" s="19">
        <v>63.06</v>
      </c>
      <c r="G217" s="20">
        <v>2.9496000000000002</v>
      </c>
      <c r="H217" s="20">
        <v>5.5</v>
      </c>
      <c r="J217" s="12" t="s">
        <v>650</v>
      </c>
      <c r="K217" s="42" t="s">
        <v>651</v>
      </c>
      <c r="L217" s="43" t="s">
        <v>652</v>
      </c>
      <c r="M217" s="44">
        <v>855.03499999999997</v>
      </c>
      <c r="N217" s="45">
        <v>63.06</v>
      </c>
      <c r="O217" s="46">
        <v>2.9496000000000002</v>
      </c>
      <c r="P217" s="46">
        <v>5.5</v>
      </c>
      <c r="Q217" s="36">
        <f t="shared" si="12"/>
        <v>53918.507100000003</v>
      </c>
      <c r="R217" s="39">
        <f t="shared" si="13"/>
        <v>2.5167141261477281E-2</v>
      </c>
      <c r="S217" s="40">
        <f t="shared" si="14"/>
        <v>7.4232999864853389E-4</v>
      </c>
      <c r="T217" s="41">
        <f t="shared" si="15"/>
        <v>1.3841927693812506E-3</v>
      </c>
    </row>
    <row r="218" spans="2:20">
      <c r="B218" s="16" t="s">
        <v>653</v>
      </c>
      <c r="C218" s="16" t="s">
        <v>654</v>
      </c>
      <c r="D218" s="17" t="s">
        <v>655</v>
      </c>
      <c r="E218" s="18">
        <v>250.411</v>
      </c>
      <c r="F218" s="19">
        <v>45.63</v>
      </c>
      <c r="G218" s="20">
        <v>4.931</v>
      </c>
      <c r="H218" s="20">
        <v>5.2149999999999999</v>
      </c>
      <c r="J218" s="12" t="s">
        <v>653</v>
      </c>
      <c r="K218" s="42" t="s">
        <v>654</v>
      </c>
      <c r="L218" s="43" t="s">
        <v>655</v>
      </c>
      <c r="M218" s="44">
        <v>250.411</v>
      </c>
      <c r="N218" s="45">
        <v>45.63</v>
      </c>
      <c r="O218" s="46">
        <v>4.931</v>
      </c>
      <c r="P218" s="46">
        <v>5.2149999999999999</v>
      </c>
      <c r="Q218" s="36">
        <f t="shared" si="12"/>
        <v>11426.253930000001</v>
      </c>
      <c r="R218" s="39">
        <f t="shared" si="13"/>
        <v>5.3333477169997525E-3</v>
      </c>
      <c r="S218" s="40">
        <f t="shared" si="14"/>
        <v>2.6298737592525778E-4</v>
      </c>
      <c r="T218" s="41">
        <f t="shared" si="15"/>
        <v>2.7813408344153713E-4</v>
      </c>
    </row>
    <row r="219" spans="2:20">
      <c r="B219" s="16" t="s">
        <v>656</v>
      </c>
      <c r="C219" s="16" t="s">
        <v>657</v>
      </c>
      <c r="D219" s="17" t="s">
        <v>658</v>
      </c>
      <c r="E219" s="18">
        <v>410.625</v>
      </c>
      <c r="F219" s="19">
        <v>60.8</v>
      </c>
      <c r="G219" s="20">
        <v>1.8489</v>
      </c>
      <c r="H219" s="20">
        <v>10.516999999999999</v>
      </c>
      <c r="J219" s="12" t="s">
        <v>656</v>
      </c>
      <c r="K219" s="42" t="s">
        <v>657</v>
      </c>
      <c r="L219" s="43" t="s">
        <v>658</v>
      </c>
      <c r="M219" s="44">
        <v>410.625</v>
      </c>
      <c r="N219" s="45">
        <v>60.8</v>
      </c>
      <c r="O219" s="46">
        <v>1.8489</v>
      </c>
      <c r="P219" s="46">
        <v>10.516999999999999</v>
      </c>
      <c r="Q219" s="36">
        <f t="shared" si="12"/>
        <v>24966</v>
      </c>
      <c r="R219" s="39">
        <f t="shared" si="13"/>
        <v>1.1653194469363224E-2</v>
      </c>
      <c r="S219" s="40">
        <f t="shared" si="14"/>
        <v>2.1545591254405663E-4</v>
      </c>
      <c r="T219" s="41">
        <f t="shared" si="15"/>
        <v>1.2255664623429302E-3</v>
      </c>
    </row>
    <row r="220" spans="2:20">
      <c r="B220" s="16" t="s">
        <v>659</v>
      </c>
      <c r="C220" s="16" t="s">
        <v>660</v>
      </c>
      <c r="D220" s="17" t="s">
        <v>661</v>
      </c>
      <c r="E220" s="18">
        <v>69.713999999999999</v>
      </c>
      <c r="F220" s="19">
        <v>23.65</v>
      </c>
      <c r="G220" s="20" t="s">
        <v>16</v>
      </c>
      <c r="H220" s="20" t="s">
        <v>16</v>
      </c>
      <c r="J220" s="12" t="s">
        <v>659</v>
      </c>
      <c r="K220" s="42" t="s">
        <v>660</v>
      </c>
      <c r="L220" s="43" t="s">
        <v>661</v>
      </c>
      <c r="M220" s="44">
        <v>69.713999999999999</v>
      </c>
      <c r="N220" s="45">
        <v>23.65</v>
      </c>
      <c r="O220" s="46" t="s">
        <v>16</v>
      </c>
      <c r="P220" s="46" t="s">
        <v>16</v>
      </c>
      <c r="Q220" s="36">
        <f t="shared" si="12"/>
        <v>1648.7360999999999</v>
      </c>
      <c r="R220" s="39">
        <f t="shared" si="13"/>
        <v>7.6956830897859053E-4</v>
      </c>
      <c r="S220" s="40" t="str">
        <f t="shared" si="14"/>
        <v>n/a</v>
      </c>
      <c r="T220" s="41" t="str">
        <f t="shared" si="15"/>
        <v>n/a</v>
      </c>
    </row>
    <row r="221" spans="2:20">
      <c r="B221" s="16" t="s">
        <v>662</v>
      </c>
      <c r="C221" s="16" t="s">
        <v>663</v>
      </c>
      <c r="D221" s="17" t="s">
        <v>664</v>
      </c>
      <c r="E221" s="18">
        <v>105.848</v>
      </c>
      <c r="F221" s="19">
        <v>35.69</v>
      </c>
      <c r="G221" s="20" t="s">
        <v>16</v>
      </c>
      <c r="H221" s="20" t="s">
        <v>16</v>
      </c>
      <c r="J221" s="12" t="s">
        <v>662</v>
      </c>
      <c r="K221" s="42" t="s">
        <v>663</v>
      </c>
      <c r="L221" s="43" t="s">
        <v>664</v>
      </c>
      <c r="M221" s="44">
        <v>105.848</v>
      </c>
      <c r="N221" s="45">
        <v>35.69</v>
      </c>
      <c r="O221" s="46" t="s">
        <v>16</v>
      </c>
      <c r="P221" s="46" t="s">
        <v>16</v>
      </c>
      <c r="Q221" s="36">
        <f t="shared" si="12"/>
        <v>3777.7151199999998</v>
      </c>
      <c r="R221" s="39">
        <f t="shared" si="13"/>
        <v>1.7632960403434201E-3</v>
      </c>
      <c r="S221" s="40" t="str">
        <f t="shared" si="14"/>
        <v>n/a</v>
      </c>
      <c r="T221" s="41" t="str">
        <f t="shared" si="15"/>
        <v>n/a</v>
      </c>
    </row>
    <row r="222" spans="2:20">
      <c r="B222" s="16" t="s">
        <v>665</v>
      </c>
      <c r="C222" s="16" t="s">
        <v>666</v>
      </c>
      <c r="D222" s="17" t="s">
        <v>667</v>
      </c>
      <c r="E222" s="18">
        <v>292.82</v>
      </c>
      <c r="F222" s="19">
        <v>8.7799999999999994</v>
      </c>
      <c r="G222" s="20">
        <v>3.1890999999999998</v>
      </c>
      <c r="H222" s="20" t="s">
        <v>16</v>
      </c>
      <c r="J222" s="12" t="s">
        <v>665</v>
      </c>
      <c r="K222" s="42" t="s">
        <v>666</v>
      </c>
      <c r="L222" s="43" t="s">
        <v>667</v>
      </c>
      <c r="M222" s="44">
        <v>292.82</v>
      </c>
      <c r="N222" s="45">
        <v>8.7799999999999994</v>
      </c>
      <c r="O222" s="46">
        <v>3.1890999999999998</v>
      </c>
      <c r="P222" s="46" t="s">
        <v>16</v>
      </c>
      <c r="Q222" s="36">
        <f t="shared" si="12"/>
        <v>2570.9595999999997</v>
      </c>
      <c r="R222" s="39">
        <f t="shared" si="13"/>
        <v>1.2000277253735594E-3</v>
      </c>
      <c r="S222" s="40">
        <f t="shared" si="14"/>
        <v>3.8270084189888179E-5</v>
      </c>
      <c r="T222" s="41" t="str">
        <f t="shared" si="15"/>
        <v>n/a</v>
      </c>
    </row>
    <row r="223" spans="2:20">
      <c r="B223" s="16" t="s">
        <v>668</v>
      </c>
      <c r="C223" s="16" t="s">
        <v>669</v>
      </c>
      <c r="D223" s="17" t="s">
        <v>670</v>
      </c>
      <c r="E223" s="18">
        <v>448.38</v>
      </c>
      <c r="F223" s="19">
        <v>27.58</v>
      </c>
      <c r="G223" s="20">
        <v>4.2965999999999998</v>
      </c>
      <c r="H223" s="20">
        <v>3.5</v>
      </c>
      <c r="J223" s="12" t="s">
        <v>668</v>
      </c>
      <c r="K223" s="42" t="s">
        <v>669</v>
      </c>
      <c r="L223" s="43" t="s">
        <v>670</v>
      </c>
      <c r="M223" s="44">
        <v>448.38</v>
      </c>
      <c r="N223" s="45">
        <v>27.58</v>
      </c>
      <c r="O223" s="46">
        <v>4.2965999999999998</v>
      </c>
      <c r="P223" s="46">
        <v>3.5</v>
      </c>
      <c r="Q223" s="36">
        <f t="shared" si="12"/>
        <v>12366.320399999999</v>
      </c>
      <c r="R223" s="39">
        <f t="shared" si="13"/>
        <v>5.7721355640332293E-3</v>
      </c>
      <c r="S223" s="40">
        <f t="shared" si="14"/>
        <v>2.480055766442517E-4</v>
      </c>
      <c r="T223" s="41">
        <f t="shared" si="15"/>
        <v>2.0202474474116306E-4</v>
      </c>
    </row>
    <row r="224" spans="2:20">
      <c r="B224" s="16" t="s">
        <v>671</v>
      </c>
      <c r="C224" s="16" t="s">
        <v>672</v>
      </c>
      <c r="D224" s="17" t="s">
        <v>673</v>
      </c>
      <c r="E224" s="18">
        <v>85.756</v>
      </c>
      <c r="F224" s="19">
        <v>12.05</v>
      </c>
      <c r="G224" s="20">
        <v>0.99590000000000001</v>
      </c>
      <c r="H224" s="20" t="s">
        <v>16</v>
      </c>
      <c r="J224" s="12" t="s">
        <v>671</v>
      </c>
      <c r="K224" s="42" t="s">
        <v>672</v>
      </c>
      <c r="L224" s="43" t="s">
        <v>673</v>
      </c>
      <c r="M224" s="44">
        <v>85.756</v>
      </c>
      <c r="N224" s="45">
        <v>12.05</v>
      </c>
      <c r="O224" s="46">
        <v>0.99590000000000001</v>
      </c>
      <c r="P224" s="46" t="s">
        <v>16</v>
      </c>
      <c r="Q224" s="36">
        <f t="shared" si="12"/>
        <v>1033.3598</v>
      </c>
      <c r="R224" s="39">
        <f t="shared" si="13"/>
        <v>4.8233368205648832E-4</v>
      </c>
      <c r="S224" s="40">
        <f t="shared" si="14"/>
        <v>4.8035611396005673E-6</v>
      </c>
      <c r="T224" s="41" t="str">
        <f t="shared" si="15"/>
        <v>n/a</v>
      </c>
    </row>
    <row r="225" spans="2:20">
      <c r="B225" s="16" t="s">
        <v>674</v>
      </c>
      <c r="C225" s="16" t="s">
        <v>675</v>
      </c>
      <c r="D225" s="17" t="s">
        <v>676</v>
      </c>
      <c r="E225" s="18">
        <v>152.142</v>
      </c>
      <c r="F225" s="19">
        <v>43.5</v>
      </c>
      <c r="G225" s="20">
        <v>2.2989000000000002</v>
      </c>
      <c r="H225" s="20" t="s">
        <v>16</v>
      </c>
      <c r="J225" s="12" t="s">
        <v>674</v>
      </c>
      <c r="K225" s="42" t="s">
        <v>675</v>
      </c>
      <c r="L225" s="43" t="s">
        <v>676</v>
      </c>
      <c r="M225" s="44">
        <v>152.142</v>
      </c>
      <c r="N225" s="45">
        <v>43.5</v>
      </c>
      <c r="O225" s="46">
        <v>2.2989000000000002</v>
      </c>
      <c r="P225" s="46" t="s">
        <v>16</v>
      </c>
      <c r="Q225" s="36">
        <f t="shared" si="12"/>
        <v>6618.1769999999997</v>
      </c>
      <c r="R225" s="39">
        <f t="shared" si="13"/>
        <v>3.0891173441346988E-3</v>
      </c>
      <c r="S225" s="40">
        <f t="shared" si="14"/>
        <v>7.1015718624312601E-5</v>
      </c>
      <c r="T225" s="41" t="str">
        <f t="shared" si="15"/>
        <v>n/a</v>
      </c>
    </row>
    <row r="226" spans="2:20">
      <c r="B226" s="16" t="s">
        <v>677</v>
      </c>
      <c r="C226" s="16" t="s">
        <v>678</v>
      </c>
      <c r="D226" s="17" t="s">
        <v>679</v>
      </c>
      <c r="E226" s="18">
        <v>47.478999999999999</v>
      </c>
      <c r="F226" s="19">
        <v>60.76</v>
      </c>
      <c r="G226" s="20">
        <v>3.3574999999999999</v>
      </c>
      <c r="H226" s="20" t="s">
        <v>16</v>
      </c>
      <c r="J226" s="12" t="s">
        <v>677</v>
      </c>
      <c r="K226" s="42" t="s">
        <v>678</v>
      </c>
      <c r="L226" s="43" t="s">
        <v>679</v>
      </c>
      <c r="M226" s="44">
        <v>47.478999999999999</v>
      </c>
      <c r="N226" s="45">
        <v>60.76</v>
      </c>
      <c r="O226" s="46">
        <v>3.3574999999999999</v>
      </c>
      <c r="P226" s="46" t="s">
        <v>16</v>
      </c>
      <c r="Q226" s="36">
        <f t="shared" si="12"/>
        <v>2884.82404</v>
      </c>
      <c r="R226" s="39">
        <f t="shared" si="13"/>
        <v>1.3465278998643785E-3</v>
      </c>
      <c r="S226" s="40">
        <f t="shared" si="14"/>
        <v>4.5209674237946507E-5</v>
      </c>
      <c r="T226" s="41" t="str">
        <f t="shared" si="15"/>
        <v>n/a</v>
      </c>
    </row>
    <row r="227" spans="2:20">
      <c r="B227" s="16" t="s">
        <v>680</v>
      </c>
      <c r="C227" s="16" t="s">
        <v>681</v>
      </c>
      <c r="D227" s="17" t="s">
        <v>682</v>
      </c>
      <c r="E227" s="18">
        <v>566.86300000000006</v>
      </c>
      <c r="F227" s="19">
        <v>18.29</v>
      </c>
      <c r="G227" s="20">
        <v>1.6402000000000001</v>
      </c>
      <c r="H227" s="20">
        <v>26.023</v>
      </c>
      <c r="J227" s="12" t="s">
        <v>680</v>
      </c>
      <c r="K227" s="42" t="s">
        <v>681</v>
      </c>
      <c r="L227" s="43" t="s">
        <v>682</v>
      </c>
      <c r="M227" s="44">
        <v>566.86300000000006</v>
      </c>
      <c r="N227" s="45">
        <v>18.29</v>
      </c>
      <c r="O227" s="46">
        <v>1.6402000000000001</v>
      </c>
      <c r="P227" s="46">
        <v>26.023</v>
      </c>
      <c r="Q227" s="36">
        <f t="shared" si="12"/>
        <v>10367.924270000001</v>
      </c>
      <c r="R227" s="39">
        <f t="shared" si="13"/>
        <v>4.8393590387703581E-3</v>
      </c>
      <c r="S227" s="40">
        <f t="shared" si="14"/>
        <v>7.9375166953911408E-5</v>
      </c>
      <c r="T227" s="41">
        <f t="shared" si="15"/>
        <v>1.2593464026592104E-3</v>
      </c>
    </row>
    <row r="228" spans="2:20">
      <c r="B228" s="16" t="s">
        <v>683</v>
      </c>
      <c r="C228" s="16" t="s">
        <v>684</v>
      </c>
      <c r="D228" s="17" t="s">
        <v>685</v>
      </c>
      <c r="E228" s="18">
        <v>791.77800000000002</v>
      </c>
      <c r="F228" s="19">
        <v>49.57</v>
      </c>
      <c r="G228" s="20">
        <v>3.2515000000000001</v>
      </c>
      <c r="H228" s="20">
        <v>8.35</v>
      </c>
      <c r="J228" s="12" t="s">
        <v>683</v>
      </c>
      <c r="K228" s="42" t="s">
        <v>684</v>
      </c>
      <c r="L228" s="43" t="s">
        <v>685</v>
      </c>
      <c r="M228" s="44">
        <v>791.77800000000002</v>
      </c>
      <c r="N228" s="45">
        <v>49.57</v>
      </c>
      <c r="O228" s="46">
        <v>3.2515000000000001</v>
      </c>
      <c r="P228" s="46">
        <v>8.35</v>
      </c>
      <c r="Q228" s="36">
        <f t="shared" si="12"/>
        <v>39248.435460000001</v>
      </c>
      <c r="R228" s="39">
        <f t="shared" si="13"/>
        <v>1.8319700834480153E-2</v>
      </c>
      <c r="S228" s="40">
        <f t="shared" si="14"/>
        <v>5.9566507263312217E-4</v>
      </c>
      <c r="T228" s="41">
        <f t="shared" si="15"/>
        <v>1.5296950196790925E-3</v>
      </c>
    </row>
    <row r="229" spans="2:20">
      <c r="B229" s="16" t="s">
        <v>686</v>
      </c>
      <c r="C229" s="16" t="s">
        <v>687</v>
      </c>
      <c r="D229" s="17" t="s">
        <v>688</v>
      </c>
      <c r="E229" s="18">
        <v>253.59399999999999</v>
      </c>
      <c r="F229" s="19">
        <v>14.95</v>
      </c>
      <c r="G229" s="20">
        <v>5.0167000000000002</v>
      </c>
      <c r="H229" s="20" t="s">
        <v>16</v>
      </c>
      <c r="J229" s="12" t="s">
        <v>686</v>
      </c>
      <c r="K229" s="42" t="s">
        <v>687</v>
      </c>
      <c r="L229" s="43" t="s">
        <v>688</v>
      </c>
      <c r="M229" s="44">
        <v>253.59399999999999</v>
      </c>
      <c r="N229" s="45">
        <v>14.95</v>
      </c>
      <c r="O229" s="46">
        <v>5.0167000000000002</v>
      </c>
      <c r="P229" s="46" t="s">
        <v>16</v>
      </c>
      <c r="Q229" s="36">
        <f t="shared" si="12"/>
        <v>3791.2302999999997</v>
      </c>
      <c r="R229" s="39">
        <f t="shared" si="13"/>
        <v>1.7696044205736713E-3</v>
      </c>
      <c r="S229" s="40">
        <f t="shared" si="14"/>
        <v>8.8775744966919373E-5</v>
      </c>
      <c r="T229" s="41" t="str">
        <f t="shared" si="15"/>
        <v>n/a</v>
      </c>
    </row>
    <row r="230" spans="2:20">
      <c r="B230" s="16" t="s">
        <v>689</v>
      </c>
      <c r="C230" s="16" t="s">
        <v>690</v>
      </c>
      <c r="D230" s="17" t="s">
        <v>691</v>
      </c>
      <c r="E230" s="18">
        <v>85.322000000000003</v>
      </c>
      <c r="F230" s="19">
        <v>24.34</v>
      </c>
      <c r="G230" s="20">
        <v>4.1085000000000003</v>
      </c>
      <c r="H230" s="20" t="s">
        <v>16</v>
      </c>
      <c r="J230" s="12" t="s">
        <v>689</v>
      </c>
      <c r="K230" s="42" t="s">
        <v>690</v>
      </c>
      <c r="L230" s="43" t="s">
        <v>691</v>
      </c>
      <c r="M230" s="44">
        <v>85.322000000000003</v>
      </c>
      <c r="N230" s="45">
        <v>24.34</v>
      </c>
      <c r="O230" s="46">
        <v>4.1085000000000003</v>
      </c>
      <c r="P230" s="46" t="s">
        <v>16</v>
      </c>
      <c r="Q230" s="36">
        <f t="shared" si="12"/>
        <v>2076.7374800000002</v>
      </c>
      <c r="R230" s="39">
        <f t="shared" si="13"/>
        <v>9.693433355866107E-4</v>
      </c>
      <c r="S230" s="40">
        <f t="shared" si="14"/>
        <v>3.9825470942575904E-5</v>
      </c>
      <c r="T230" s="41" t="str">
        <f t="shared" si="15"/>
        <v>n/a</v>
      </c>
    </row>
    <row r="231" spans="2:20">
      <c r="B231" s="16" t="s">
        <v>692</v>
      </c>
      <c r="C231" s="16" t="s">
        <v>693</v>
      </c>
      <c r="D231" s="17" t="s">
        <v>694</v>
      </c>
      <c r="E231" s="18">
        <v>143.74100000000001</v>
      </c>
      <c r="F231" s="19">
        <v>125</v>
      </c>
      <c r="G231" s="20">
        <v>3.1395</v>
      </c>
      <c r="H231" s="20">
        <v>16.433</v>
      </c>
      <c r="J231" s="12" t="s">
        <v>692</v>
      </c>
      <c r="K231" s="42" t="s">
        <v>693</v>
      </c>
      <c r="L231" s="43" t="s">
        <v>694</v>
      </c>
      <c r="M231" s="44">
        <v>143.74100000000001</v>
      </c>
      <c r="N231" s="45">
        <v>125</v>
      </c>
      <c r="O231" s="46">
        <v>3.1395</v>
      </c>
      <c r="P231" s="46">
        <v>16.433</v>
      </c>
      <c r="Q231" s="36">
        <f t="shared" si="12"/>
        <v>17967.625</v>
      </c>
      <c r="R231" s="39">
        <f t="shared" si="13"/>
        <v>8.3866149274049676E-3</v>
      </c>
      <c r="S231" s="40">
        <f t="shared" si="14"/>
        <v>2.6329777564587897E-4</v>
      </c>
      <c r="T231" s="41">
        <f t="shared" si="15"/>
        <v>1.3781724310204585E-3</v>
      </c>
    </row>
    <row r="232" spans="2:20">
      <c r="B232" s="16" t="s">
        <v>695</v>
      </c>
      <c r="C232" s="16" t="s">
        <v>696</v>
      </c>
      <c r="D232" s="17" t="s">
        <v>697</v>
      </c>
      <c r="E232" s="18">
        <v>537.97699999999998</v>
      </c>
      <c r="F232" s="19">
        <v>4.05</v>
      </c>
      <c r="G232" s="20">
        <v>5.9259000000000004</v>
      </c>
      <c r="H232" s="20" t="s">
        <v>16</v>
      </c>
      <c r="J232" s="12" t="s">
        <v>695</v>
      </c>
      <c r="K232" s="42" t="s">
        <v>696</v>
      </c>
      <c r="L232" s="43" t="s">
        <v>697</v>
      </c>
      <c r="M232" s="44">
        <v>537.97699999999998</v>
      </c>
      <c r="N232" s="45">
        <v>4.05</v>
      </c>
      <c r="O232" s="46">
        <v>5.9259000000000004</v>
      </c>
      <c r="P232" s="46" t="s">
        <v>16</v>
      </c>
      <c r="Q232" s="36">
        <f t="shared" si="12"/>
        <v>2178.8068499999999</v>
      </c>
      <c r="R232" s="39">
        <f t="shared" si="13"/>
        <v>1.016985497646027E-3</v>
      </c>
      <c r="S232" s="40">
        <f t="shared" si="14"/>
        <v>6.0265543605005919E-5</v>
      </c>
      <c r="T232" s="41" t="str">
        <f t="shared" si="15"/>
        <v>n/a</v>
      </c>
    </row>
    <row r="233" spans="2:20">
      <c r="B233" s="16" t="s">
        <v>698</v>
      </c>
      <c r="C233" s="16" t="s">
        <v>699</v>
      </c>
      <c r="D233" s="17" t="s">
        <v>700</v>
      </c>
      <c r="E233" s="18">
        <v>1146.211</v>
      </c>
      <c r="F233" s="19">
        <v>2.93</v>
      </c>
      <c r="G233" s="20" t="s">
        <v>16</v>
      </c>
      <c r="H233" s="20">
        <v>-10.3</v>
      </c>
      <c r="J233" s="12" t="s">
        <v>698</v>
      </c>
      <c r="K233" s="42" t="s">
        <v>699</v>
      </c>
      <c r="L233" s="43" t="s">
        <v>700</v>
      </c>
      <c r="M233" s="44">
        <v>1146.211</v>
      </c>
      <c r="N233" s="45">
        <v>2.93</v>
      </c>
      <c r="O233" s="46" t="s">
        <v>16</v>
      </c>
      <c r="P233" s="46">
        <v>-10.3</v>
      </c>
      <c r="Q233" s="36">
        <f t="shared" si="12"/>
        <v>3358.3982300000002</v>
      </c>
      <c r="R233" s="39">
        <f t="shared" si="13"/>
        <v>1.5675746086579847E-3</v>
      </c>
      <c r="S233" s="40" t="str">
        <f t="shared" si="14"/>
        <v>n/a</v>
      </c>
      <c r="T233" s="41">
        <f t="shared" si="15"/>
        <v>-1.6146018469177244E-4</v>
      </c>
    </row>
    <row r="234" spans="2:20">
      <c r="B234" s="16" t="s">
        <v>701</v>
      </c>
      <c r="C234" s="16" t="s">
        <v>702</v>
      </c>
      <c r="D234" s="17" t="s">
        <v>703</v>
      </c>
      <c r="E234" s="18">
        <v>307.76100000000002</v>
      </c>
      <c r="F234" s="19">
        <v>29.86</v>
      </c>
      <c r="G234" s="20">
        <v>4.7219999999999995</v>
      </c>
      <c r="H234" s="20" t="s">
        <v>16</v>
      </c>
      <c r="J234" s="12" t="s">
        <v>701</v>
      </c>
      <c r="K234" s="42" t="s">
        <v>702</v>
      </c>
      <c r="L234" s="43" t="s">
        <v>703</v>
      </c>
      <c r="M234" s="44">
        <v>307.76100000000002</v>
      </c>
      <c r="N234" s="45">
        <v>29.86</v>
      </c>
      <c r="O234" s="46">
        <v>4.7219999999999995</v>
      </c>
      <c r="P234" s="46" t="s">
        <v>16</v>
      </c>
      <c r="Q234" s="36">
        <f t="shared" si="12"/>
        <v>9189.7434599999997</v>
      </c>
      <c r="R234" s="39">
        <f t="shared" si="13"/>
        <v>4.2894283290450556E-3</v>
      </c>
      <c r="S234" s="40">
        <f t="shared" si="14"/>
        <v>2.0254680569750753E-4</v>
      </c>
      <c r="T234" s="41" t="str">
        <f t="shared" si="15"/>
        <v>n/a</v>
      </c>
    </row>
    <row r="235" spans="2:20">
      <c r="B235" s="16" t="s">
        <v>704</v>
      </c>
      <c r="C235" s="16" t="s">
        <v>705</v>
      </c>
      <c r="D235" s="17" t="s">
        <v>706</v>
      </c>
      <c r="E235" s="18">
        <v>276.99</v>
      </c>
      <c r="F235" s="19">
        <v>12</v>
      </c>
      <c r="G235" s="20">
        <v>6</v>
      </c>
      <c r="H235" s="20">
        <v>31.6</v>
      </c>
      <c r="J235" s="12" t="s">
        <v>704</v>
      </c>
      <c r="K235" s="42" t="s">
        <v>705</v>
      </c>
      <c r="L235" s="43" t="s">
        <v>706</v>
      </c>
      <c r="M235" s="44">
        <v>276.99</v>
      </c>
      <c r="N235" s="45">
        <v>12</v>
      </c>
      <c r="O235" s="46">
        <v>6</v>
      </c>
      <c r="P235" s="46">
        <v>31.6</v>
      </c>
      <c r="Q235" s="36">
        <f t="shared" si="12"/>
        <v>3323.88</v>
      </c>
      <c r="R235" s="39">
        <f t="shared" si="13"/>
        <v>1.5514627907084449E-3</v>
      </c>
      <c r="S235" s="40">
        <f t="shared" si="14"/>
        <v>9.3087767442506691E-5</v>
      </c>
      <c r="T235" s="41">
        <f t="shared" si="15"/>
        <v>4.9026224186386855E-4</v>
      </c>
    </row>
    <row r="236" spans="2:20">
      <c r="B236" s="16" t="s">
        <v>707</v>
      </c>
      <c r="C236" s="16" t="s">
        <v>708</v>
      </c>
      <c r="D236" s="17" t="s">
        <v>709</v>
      </c>
      <c r="E236" s="18">
        <v>191.95699999999999</v>
      </c>
      <c r="F236" s="19">
        <v>3.79</v>
      </c>
      <c r="G236" s="20" t="s">
        <v>16</v>
      </c>
      <c r="H236" s="20" t="s">
        <v>16</v>
      </c>
      <c r="J236" s="12" t="s">
        <v>707</v>
      </c>
      <c r="K236" s="42" t="s">
        <v>708</v>
      </c>
      <c r="L236" s="43" t="s">
        <v>709</v>
      </c>
      <c r="M236" s="44">
        <v>191.95699999999999</v>
      </c>
      <c r="N236" s="45">
        <v>3.79</v>
      </c>
      <c r="O236" s="46" t="s">
        <v>16</v>
      </c>
      <c r="P236" s="46" t="s">
        <v>16</v>
      </c>
      <c r="Q236" s="36">
        <f t="shared" si="12"/>
        <v>727.51702999999998</v>
      </c>
      <c r="R236" s="39">
        <f t="shared" si="13"/>
        <v>3.3957772291771043E-4</v>
      </c>
      <c r="S236" s="40" t="str">
        <f t="shared" si="14"/>
        <v>n/a</v>
      </c>
      <c r="T236" s="41" t="str">
        <f t="shared" si="15"/>
        <v>n/a</v>
      </c>
    </row>
    <row r="237" spans="2:20">
      <c r="B237" s="16" t="s">
        <v>710</v>
      </c>
      <c r="C237" s="16" t="s">
        <v>711</v>
      </c>
      <c r="D237" s="17" t="s">
        <v>712</v>
      </c>
      <c r="E237" s="18">
        <v>125.25</v>
      </c>
      <c r="F237" s="19">
        <v>27.82</v>
      </c>
      <c r="G237" s="20">
        <v>4.601</v>
      </c>
      <c r="H237" s="20" t="s">
        <v>16</v>
      </c>
      <c r="J237" s="12" t="s">
        <v>710</v>
      </c>
      <c r="K237" s="42" t="s">
        <v>711</v>
      </c>
      <c r="L237" s="43" t="s">
        <v>712</v>
      </c>
      <c r="M237" s="44">
        <v>125.25</v>
      </c>
      <c r="N237" s="45">
        <v>27.82</v>
      </c>
      <c r="O237" s="46">
        <v>4.601</v>
      </c>
      <c r="P237" s="46" t="s">
        <v>16</v>
      </c>
      <c r="Q237" s="36">
        <f t="shared" si="12"/>
        <v>3484.4549999999999</v>
      </c>
      <c r="R237" s="39">
        <f t="shared" si="13"/>
        <v>1.6264131913300102E-3</v>
      </c>
      <c r="S237" s="40">
        <f t="shared" si="14"/>
        <v>7.4831270933093766E-5</v>
      </c>
      <c r="T237" s="41" t="str">
        <f t="shared" si="15"/>
        <v>n/a</v>
      </c>
    </row>
    <row r="238" spans="2:20">
      <c r="B238" s="16" t="s">
        <v>713</v>
      </c>
      <c r="C238" s="16" t="s">
        <v>714</v>
      </c>
      <c r="D238" s="17" t="s">
        <v>715</v>
      </c>
      <c r="E238" s="18">
        <v>107.718</v>
      </c>
      <c r="F238" s="19">
        <v>58.08</v>
      </c>
      <c r="G238" s="20">
        <v>4.4420999999999999</v>
      </c>
      <c r="H238" s="20" t="s">
        <v>16</v>
      </c>
      <c r="J238" s="12" t="s">
        <v>713</v>
      </c>
      <c r="K238" s="42" t="s">
        <v>714</v>
      </c>
      <c r="L238" s="43" t="s">
        <v>715</v>
      </c>
      <c r="M238" s="44">
        <v>107.718</v>
      </c>
      <c r="N238" s="45">
        <v>58.08</v>
      </c>
      <c r="O238" s="46">
        <v>4.4420999999999999</v>
      </c>
      <c r="P238" s="46" t="s">
        <v>16</v>
      </c>
      <c r="Q238" s="36">
        <f t="shared" si="12"/>
        <v>6256.2614400000002</v>
      </c>
      <c r="R238" s="39">
        <f t="shared" si="13"/>
        <v>2.9201887050988706E-3</v>
      </c>
      <c r="S238" s="40">
        <f t="shared" si="14"/>
        <v>1.2971770246919694E-4</v>
      </c>
      <c r="T238" s="41" t="str">
        <f t="shared" si="15"/>
        <v>n/a</v>
      </c>
    </row>
    <row r="239" spans="2:20">
      <c r="B239" s="16" t="s">
        <v>716</v>
      </c>
      <c r="C239" s="16" t="s">
        <v>717</v>
      </c>
      <c r="D239" s="17" t="s">
        <v>718</v>
      </c>
      <c r="E239" s="18">
        <v>283.43900000000002</v>
      </c>
      <c r="F239" s="19">
        <v>35.46</v>
      </c>
      <c r="G239" s="20">
        <v>3.5533000000000001</v>
      </c>
      <c r="H239" s="20">
        <v>10.89</v>
      </c>
      <c r="J239" s="12" t="s">
        <v>716</v>
      </c>
      <c r="K239" s="42" t="s">
        <v>717</v>
      </c>
      <c r="L239" s="43" t="s">
        <v>718</v>
      </c>
      <c r="M239" s="44">
        <v>283.43900000000002</v>
      </c>
      <c r="N239" s="45">
        <v>35.46</v>
      </c>
      <c r="O239" s="46">
        <v>3.5533000000000001</v>
      </c>
      <c r="P239" s="46">
        <v>10.89</v>
      </c>
      <c r="Q239" s="36">
        <f t="shared" si="12"/>
        <v>10050.746940000001</v>
      </c>
      <c r="R239" s="39">
        <f t="shared" si="13"/>
        <v>4.6913125312095395E-3</v>
      </c>
      <c r="S239" s="40">
        <f t="shared" si="14"/>
        <v>1.6669640817146858E-4</v>
      </c>
      <c r="T239" s="41">
        <f t="shared" si="15"/>
        <v>5.1088393464871894E-4</v>
      </c>
    </row>
    <row r="240" spans="2:20">
      <c r="B240" s="16" t="s">
        <v>719</v>
      </c>
      <c r="C240" s="16" t="s">
        <v>720</v>
      </c>
      <c r="D240" s="17" t="s">
        <v>721</v>
      </c>
      <c r="E240" s="18">
        <v>941.25300000000004</v>
      </c>
      <c r="F240" s="19">
        <v>4.6100000000000003</v>
      </c>
      <c r="G240" s="20">
        <v>1.5655000000000001</v>
      </c>
      <c r="H240" s="20">
        <v>12.4</v>
      </c>
      <c r="J240" s="12" t="s">
        <v>719</v>
      </c>
      <c r="K240" s="42" t="s">
        <v>720</v>
      </c>
      <c r="L240" s="43" t="s">
        <v>721</v>
      </c>
      <c r="M240" s="44">
        <v>941.25300000000004</v>
      </c>
      <c r="N240" s="45">
        <v>4.6100000000000003</v>
      </c>
      <c r="O240" s="46">
        <v>1.5655000000000001</v>
      </c>
      <c r="P240" s="46">
        <v>12.4</v>
      </c>
      <c r="Q240" s="36">
        <f t="shared" si="12"/>
        <v>4339.1763300000002</v>
      </c>
      <c r="R240" s="39">
        <f t="shared" si="13"/>
        <v>2.0253651209784433E-3</v>
      </c>
      <c r="S240" s="40">
        <f t="shared" si="14"/>
        <v>3.1707090968917532E-5</v>
      </c>
      <c r="T240" s="41">
        <f t="shared" si="15"/>
        <v>2.5114527500132698E-4</v>
      </c>
    </row>
    <row r="241" spans="2:21">
      <c r="B241" s="16" t="s">
        <v>722</v>
      </c>
      <c r="C241" s="16" t="s">
        <v>723</v>
      </c>
      <c r="D241" s="17" t="s">
        <v>724</v>
      </c>
      <c r="E241" s="18">
        <v>403.96899999999999</v>
      </c>
      <c r="F241" s="19">
        <v>23.8</v>
      </c>
      <c r="G241" s="20">
        <v>1.0569999999999999</v>
      </c>
      <c r="H241" s="20">
        <v>20</v>
      </c>
      <c r="J241" s="12" t="s">
        <v>722</v>
      </c>
      <c r="K241" s="42" t="s">
        <v>723</v>
      </c>
      <c r="L241" s="43" t="s">
        <v>724</v>
      </c>
      <c r="M241" s="44">
        <v>403.96899999999999</v>
      </c>
      <c r="N241" s="45">
        <v>23.8</v>
      </c>
      <c r="O241" s="46">
        <v>1.0569999999999999</v>
      </c>
      <c r="P241" s="46">
        <v>20</v>
      </c>
      <c r="Q241" s="36">
        <f t="shared" si="12"/>
        <v>9614.4621999999999</v>
      </c>
      <c r="R241" s="39">
        <f t="shared" si="13"/>
        <v>4.4876711421509962E-3</v>
      </c>
      <c r="S241" s="40">
        <f t="shared" si="14"/>
        <v>4.7434683972536025E-5</v>
      </c>
      <c r="T241" s="41">
        <f t="shared" si="15"/>
        <v>8.9753422843019931E-4</v>
      </c>
    </row>
    <row r="242" spans="2:21">
      <c r="B242" s="16" t="s">
        <v>725</v>
      </c>
      <c r="C242" s="16" t="s">
        <v>726</v>
      </c>
      <c r="D242" s="17" t="s">
        <v>727</v>
      </c>
      <c r="E242" s="18">
        <v>89.632000000000005</v>
      </c>
      <c r="F242" s="19">
        <v>43</v>
      </c>
      <c r="G242" s="20">
        <v>3.4883999999999999</v>
      </c>
      <c r="H242" s="20" t="s">
        <v>16</v>
      </c>
      <c r="J242" s="12" t="s">
        <v>725</v>
      </c>
      <c r="K242" s="42" t="s">
        <v>726</v>
      </c>
      <c r="L242" s="43" t="s">
        <v>727</v>
      </c>
      <c r="M242" s="44">
        <v>89.632000000000005</v>
      </c>
      <c r="N242" s="45">
        <v>43</v>
      </c>
      <c r="O242" s="46">
        <v>3.4883999999999999</v>
      </c>
      <c r="P242" s="46" t="s">
        <v>16</v>
      </c>
      <c r="Q242" s="36">
        <f t="shared" si="12"/>
        <v>3854.1760000000004</v>
      </c>
      <c r="R242" s="39">
        <f t="shared" si="13"/>
        <v>1.7989851176460978E-3</v>
      </c>
      <c r="S242" s="40">
        <f t="shared" si="14"/>
        <v>6.275579684396648E-5</v>
      </c>
      <c r="T242" s="41" t="str">
        <f t="shared" si="15"/>
        <v>n/a</v>
      </c>
    </row>
    <row r="243" spans="2:21">
      <c r="B243" s="16" t="s">
        <v>728</v>
      </c>
      <c r="C243" s="16" t="s">
        <v>729</v>
      </c>
      <c r="D243" s="17" t="s">
        <v>730</v>
      </c>
      <c r="E243" s="18">
        <v>83.9</v>
      </c>
      <c r="F243" s="19">
        <v>33.18</v>
      </c>
      <c r="G243" s="20">
        <v>0.3014</v>
      </c>
      <c r="H243" s="20">
        <v>1.4</v>
      </c>
      <c r="J243" s="12" t="s">
        <v>728</v>
      </c>
      <c r="K243" s="42" t="s">
        <v>729</v>
      </c>
      <c r="L243" s="43" t="s">
        <v>730</v>
      </c>
      <c r="M243" s="44">
        <v>83.9</v>
      </c>
      <c r="N243" s="45">
        <v>33.18</v>
      </c>
      <c r="O243" s="46">
        <v>0.3014</v>
      </c>
      <c r="P243" s="46">
        <v>1.4</v>
      </c>
      <c r="Q243" s="36">
        <f t="shared" si="12"/>
        <v>2783.8020000000001</v>
      </c>
      <c r="R243" s="39">
        <f t="shared" si="13"/>
        <v>1.2993745922535562E-3</v>
      </c>
      <c r="S243" s="40">
        <f t="shared" si="14"/>
        <v>3.9163150210522182E-6</v>
      </c>
      <c r="T243" s="41">
        <f t="shared" si="15"/>
        <v>1.8191244291549784E-5</v>
      </c>
    </row>
    <row r="244" spans="2:21">
      <c r="B244" s="16" t="s">
        <v>731</v>
      </c>
      <c r="C244" s="16" t="s">
        <v>732</v>
      </c>
      <c r="D244" s="17" t="s">
        <v>733</v>
      </c>
      <c r="E244" s="18">
        <v>59.835999999999999</v>
      </c>
      <c r="F244" s="19">
        <v>16.43</v>
      </c>
      <c r="G244" s="20">
        <v>3.7303999999999999</v>
      </c>
      <c r="H244" s="20" t="s">
        <v>16</v>
      </c>
      <c r="J244" s="12" t="s">
        <v>731</v>
      </c>
      <c r="K244" s="42" t="s">
        <v>732</v>
      </c>
      <c r="L244" s="43" t="s">
        <v>733</v>
      </c>
      <c r="M244" s="44">
        <v>59.835999999999999</v>
      </c>
      <c r="N244" s="45">
        <v>16.43</v>
      </c>
      <c r="O244" s="46">
        <v>3.7303999999999999</v>
      </c>
      <c r="P244" s="46" t="s">
        <v>16</v>
      </c>
      <c r="Q244" s="36">
        <f t="shared" si="12"/>
        <v>983.10547999999994</v>
      </c>
      <c r="R244" s="39">
        <f t="shared" si="13"/>
        <v>4.5887684620430497E-4</v>
      </c>
      <c r="S244" s="40">
        <f t="shared" si="14"/>
        <v>1.7117941870805391E-5</v>
      </c>
      <c r="T244" s="41" t="str">
        <f t="shared" si="15"/>
        <v>n/a</v>
      </c>
    </row>
    <row r="245" spans="2:21">
      <c r="B245" s="16" t="s">
        <v>734</v>
      </c>
      <c r="C245" s="16" t="s">
        <v>735</v>
      </c>
      <c r="D245" s="17" t="s">
        <v>736</v>
      </c>
      <c r="E245" s="18">
        <v>412.43700000000001</v>
      </c>
      <c r="F245" s="19">
        <v>33.15</v>
      </c>
      <c r="G245" s="20">
        <v>3.4992000000000001</v>
      </c>
      <c r="H245" s="20">
        <v>10.6</v>
      </c>
      <c r="J245" s="12" t="s">
        <v>734</v>
      </c>
      <c r="K245" s="42" t="s">
        <v>735</v>
      </c>
      <c r="L245" s="43" t="s">
        <v>736</v>
      </c>
      <c r="M245" s="44">
        <v>412.43700000000001</v>
      </c>
      <c r="N245" s="45">
        <v>33.15</v>
      </c>
      <c r="O245" s="46">
        <v>3.4992000000000001</v>
      </c>
      <c r="P245" s="46">
        <v>10.6</v>
      </c>
      <c r="Q245" s="36">
        <f t="shared" si="12"/>
        <v>13672.286549999999</v>
      </c>
      <c r="R245" s="39">
        <f t="shared" si="13"/>
        <v>6.3817116882163415E-3</v>
      </c>
      <c r="S245" s="40">
        <f t="shared" si="14"/>
        <v>2.2330885539406623E-4</v>
      </c>
      <c r="T245" s="41">
        <f t="shared" si="15"/>
        <v>6.7646143895093219E-4</v>
      </c>
    </row>
    <row r="246" spans="2:21">
      <c r="B246" s="16" t="s">
        <v>737</v>
      </c>
      <c r="C246" s="16" t="s">
        <v>738</v>
      </c>
      <c r="D246" s="17" t="s">
        <v>739</v>
      </c>
      <c r="E246" s="18">
        <v>122.208</v>
      </c>
      <c r="F246" s="19">
        <v>60.96</v>
      </c>
      <c r="G246" s="20">
        <v>1.5785</v>
      </c>
      <c r="H246" s="20" t="s">
        <v>16</v>
      </c>
      <c r="J246" s="12" t="s">
        <v>737</v>
      </c>
      <c r="K246" s="42" t="s">
        <v>738</v>
      </c>
      <c r="L246" s="43" t="s">
        <v>739</v>
      </c>
      <c r="M246" s="44">
        <v>122.208</v>
      </c>
      <c r="N246" s="45">
        <v>60.96</v>
      </c>
      <c r="O246" s="46">
        <v>1.5785</v>
      </c>
      <c r="P246" s="46" t="s">
        <v>16</v>
      </c>
      <c r="Q246" s="36">
        <f t="shared" si="12"/>
        <v>7449.7996800000001</v>
      </c>
      <c r="R246" s="39">
        <f t="shared" si="13"/>
        <v>3.4772876884098343E-3</v>
      </c>
      <c r="S246" s="40">
        <f t="shared" si="14"/>
        <v>5.4888986161549238E-5</v>
      </c>
      <c r="T246" s="41" t="str">
        <f t="shared" si="15"/>
        <v>n/a</v>
      </c>
    </row>
    <row r="247" spans="2:21">
      <c r="B247" s="16" t="s">
        <v>740</v>
      </c>
      <c r="C247" s="16" t="s">
        <v>741</v>
      </c>
      <c r="D247" s="17" t="s">
        <v>742</v>
      </c>
      <c r="E247" s="18">
        <v>804.45399999999995</v>
      </c>
      <c r="F247" s="19">
        <v>77.900000000000006</v>
      </c>
      <c r="G247" s="20">
        <v>1.6046</v>
      </c>
      <c r="H247" s="20">
        <v>11.3</v>
      </c>
      <c r="J247" s="12" t="s">
        <v>740</v>
      </c>
      <c r="K247" s="42" t="s">
        <v>741</v>
      </c>
      <c r="L247" s="43" t="s">
        <v>742</v>
      </c>
      <c r="M247" s="44">
        <v>804.45399999999995</v>
      </c>
      <c r="N247" s="45">
        <v>77.900000000000006</v>
      </c>
      <c r="O247" s="46">
        <v>1.6046</v>
      </c>
      <c r="P247" s="46">
        <v>11.3</v>
      </c>
      <c r="Q247" s="36">
        <f t="shared" si="12"/>
        <v>62666.9666</v>
      </c>
      <c r="R247" s="39">
        <f t="shared" si="13"/>
        <v>2.9250594752659214E-2</v>
      </c>
      <c r="S247" s="40">
        <f t="shared" si="14"/>
        <v>4.6935504340116978E-4</v>
      </c>
      <c r="T247" s="41">
        <f t="shared" si="15"/>
        <v>3.3053172070504912E-3</v>
      </c>
    </row>
    <row r="248" spans="2:21">
      <c r="B248" s="16" t="s">
        <v>743</v>
      </c>
      <c r="C248" s="16" t="s">
        <v>744</v>
      </c>
      <c r="D248" s="17" t="s">
        <v>745</v>
      </c>
      <c r="E248" s="18">
        <v>484.61399999999998</v>
      </c>
      <c r="F248" s="19">
        <v>13.11</v>
      </c>
      <c r="G248" s="20">
        <v>1.5255999999999998</v>
      </c>
      <c r="H248" s="20">
        <v>5.415</v>
      </c>
      <c r="J248" s="12" t="s">
        <v>743</v>
      </c>
      <c r="K248" s="42" t="s">
        <v>744</v>
      </c>
      <c r="L248" s="43" t="s">
        <v>745</v>
      </c>
      <c r="M248" s="44">
        <v>484.61399999999998</v>
      </c>
      <c r="N248" s="45">
        <v>13.11</v>
      </c>
      <c r="O248" s="46">
        <v>1.5255999999999998</v>
      </c>
      <c r="P248" s="46">
        <v>5.415</v>
      </c>
      <c r="Q248" s="36">
        <f t="shared" si="12"/>
        <v>6353.2895399999998</v>
      </c>
      <c r="R248" s="39">
        <f t="shared" si="13"/>
        <v>2.9654777909873917E-3</v>
      </c>
      <c r="S248" s="40">
        <f t="shared" si="14"/>
        <v>4.5241329179303644E-5</v>
      </c>
      <c r="T248" s="41">
        <f t="shared" si="15"/>
        <v>1.6058062238196726E-4</v>
      </c>
    </row>
    <row r="249" spans="2:21">
      <c r="B249" s="16" t="s">
        <v>746</v>
      </c>
      <c r="C249" s="16" t="s">
        <v>747</v>
      </c>
      <c r="D249" s="17" t="s">
        <v>748</v>
      </c>
      <c r="E249" s="18">
        <v>391.33600000000001</v>
      </c>
      <c r="F249" s="19">
        <v>2.7</v>
      </c>
      <c r="G249" s="20" t="s">
        <v>16</v>
      </c>
      <c r="H249" s="20">
        <v>3</v>
      </c>
      <c r="J249" s="12" t="s">
        <v>746</v>
      </c>
      <c r="K249" s="42" t="s">
        <v>747</v>
      </c>
      <c r="L249" s="43" t="s">
        <v>748</v>
      </c>
      <c r="M249" s="44">
        <v>391.33600000000001</v>
      </c>
      <c r="N249" s="45">
        <v>2.7</v>
      </c>
      <c r="O249" s="46" t="s">
        <v>16</v>
      </c>
      <c r="P249" s="46">
        <v>3</v>
      </c>
      <c r="Q249" s="36">
        <f t="shared" si="12"/>
        <v>1056.6072000000001</v>
      </c>
      <c r="R249" s="39">
        <f t="shared" si="13"/>
        <v>4.9318469836294823E-4</v>
      </c>
      <c r="S249" s="40" t="str">
        <f t="shared" si="14"/>
        <v>n/a</v>
      </c>
      <c r="T249" s="41">
        <f t="shared" si="15"/>
        <v>1.4795540950888447E-5</v>
      </c>
    </row>
    <row r="250" spans="2:21">
      <c r="B250" s="16" t="s">
        <v>749</v>
      </c>
      <c r="C250" s="16" t="s">
        <v>750</v>
      </c>
      <c r="D250" s="17" t="s">
        <v>751</v>
      </c>
      <c r="E250" s="18">
        <v>32.133000000000003</v>
      </c>
      <c r="F250" s="19">
        <v>42.39</v>
      </c>
      <c r="G250" s="20" t="s">
        <v>16</v>
      </c>
      <c r="H250" s="20">
        <v>35.5</v>
      </c>
      <c r="J250" s="12" t="s">
        <v>749</v>
      </c>
      <c r="K250" s="42" t="s">
        <v>750</v>
      </c>
      <c r="L250" s="43" t="s">
        <v>751</v>
      </c>
      <c r="M250" s="44">
        <v>32.133000000000003</v>
      </c>
      <c r="N250" s="45">
        <v>42.39</v>
      </c>
      <c r="O250" s="46" t="s">
        <v>16</v>
      </c>
      <c r="P250" s="46">
        <v>35.5</v>
      </c>
      <c r="Q250" s="36">
        <f t="shared" si="12"/>
        <v>1362.11787</v>
      </c>
      <c r="R250" s="39">
        <f t="shared" si="13"/>
        <v>6.3578564565027699E-4</v>
      </c>
      <c r="S250" s="40" t="str">
        <f t="shared" si="14"/>
        <v>n/a</v>
      </c>
      <c r="T250" s="41">
        <f t="shared" si="15"/>
        <v>2.2570390420584833E-4</v>
      </c>
    </row>
    <row r="251" spans="2:21">
      <c r="B251" s="16" t="s">
        <v>752</v>
      </c>
      <c r="C251" s="16" t="s">
        <v>753</v>
      </c>
      <c r="D251" s="17" t="s">
        <v>754</v>
      </c>
      <c r="E251" s="18">
        <v>339.315</v>
      </c>
      <c r="F251" s="19">
        <v>24.69</v>
      </c>
      <c r="G251" s="20">
        <v>4.8602999999999996</v>
      </c>
      <c r="H251" s="20">
        <v>3.6</v>
      </c>
      <c r="J251" s="12" t="s">
        <v>752</v>
      </c>
      <c r="K251" s="42" t="s">
        <v>753</v>
      </c>
      <c r="L251" s="43" t="s">
        <v>754</v>
      </c>
      <c r="M251" s="44">
        <v>339.315</v>
      </c>
      <c r="N251" s="45">
        <v>24.69</v>
      </c>
      <c r="O251" s="46">
        <v>4.8602999999999996</v>
      </c>
      <c r="P251" s="46">
        <v>3.6</v>
      </c>
      <c r="Q251" s="36">
        <f t="shared" si="12"/>
        <v>8377.6873500000002</v>
      </c>
      <c r="R251" s="39">
        <f t="shared" si="13"/>
        <v>3.9103909273842125E-3</v>
      </c>
      <c r="S251" s="40">
        <f t="shared" si="14"/>
        <v>1.9005673024365485E-4</v>
      </c>
      <c r="T251" s="41">
        <f t="shared" si="15"/>
        <v>1.4077407338583168E-4</v>
      </c>
    </row>
    <row r="252" spans="2:21">
      <c r="B252" s="16" t="s">
        <v>755</v>
      </c>
      <c r="C252" s="16" t="s">
        <v>756</v>
      </c>
      <c r="D252" s="17" t="s">
        <v>757</v>
      </c>
      <c r="E252" s="18">
        <v>197.20599999999999</v>
      </c>
      <c r="F252" s="19">
        <v>9.4499999999999993</v>
      </c>
      <c r="G252" s="20" t="s">
        <v>16</v>
      </c>
      <c r="H252" s="20" t="s">
        <v>16</v>
      </c>
      <c r="J252" s="12" t="s">
        <v>755</v>
      </c>
      <c r="K252" s="42" t="s">
        <v>756</v>
      </c>
      <c r="L252" s="43" t="s">
        <v>757</v>
      </c>
      <c r="M252" s="44">
        <v>197.20599999999999</v>
      </c>
      <c r="N252" s="45">
        <v>9.4499999999999993</v>
      </c>
      <c r="O252" s="46" t="s">
        <v>16</v>
      </c>
      <c r="P252" s="46" t="s">
        <v>16</v>
      </c>
      <c r="Q252" s="36">
        <f t="shared" si="12"/>
        <v>1863.5966999999998</v>
      </c>
      <c r="R252" s="39">
        <f t="shared" si="13"/>
        <v>8.6985719608922356E-4</v>
      </c>
      <c r="S252" s="40" t="str">
        <f t="shared" si="14"/>
        <v>n/a</v>
      </c>
      <c r="T252" s="41" t="str">
        <f t="shared" si="15"/>
        <v>n/a</v>
      </c>
    </row>
    <row r="253" spans="2:21" ht="13.5" thickBot="1">
      <c r="B253" s="16" t="s">
        <v>758</v>
      </c>
      <c r="C253" s="16" t="s">
        <v>759</v>
      </c>
      <c r="D253" s="17" t="s">
        <v>760</v>
      </c>
      <c r="E253" s="18">
        <v>206.179</v>
      </c>
      <c r="F253" s="19">
        <v>15.26</v>
      </c>
      <c r="G253" s="20">
        <v>3.9318</v>
      </c>
      <c r="H253" s="20">
        <v>-21.69</v>
      </c>
      <c r="J253" s="15" t="s">
        <v>758</v>
      </c>
      <c r="K253" s="47" t="s">
        <v>759</v>
      </c>
      <c r="L253" s="48" t="s">
        <v>760</v>
      </c>
      <c r="M253" s="24">
        <v>206.179</v>
      </c>
      <c r="N253" s="25">
        <v>15.26</v>
      </c>
      <c r="O253" s="26">
        <v>3.9318</v>
      </c>
      <c r="P253" s="26">
        <v>-21.69</v>
      </c>
      <c r="Q253" s="357">
        <f t="shared" si="12"/>
        <v>3146.2915400000002</v>
      </c>
      <c r="R253" s="358">
        <f t="shared" si="13"/>
        <v>1.4685711436726871E-3</v>
      </c>
      <c r="S253" s="359">
        <f t="shared" si="14"/>
        <v>5.7741280226922709E-5</v>
      </c>
      <c r="T253" s="50">
        <f t="shared" si="15"/>
        <v>-3.1853308106260587E-4</v>
      </c>
    </row>
    <row r="254" spans="2:21">
      <c r="B254" s="16"/>
      <c r="C254" s="16"/>
      <c r="D254" s="17"/>
      <c r="E254" s="18"/>
      <c r="F254" s="19"/>
      <c r="G254" s="20"/>
      <c r="H254" s="20"/>
      <c r="S254" s="51">
        <f>SUM(S4:S253)</f>
        <v>2.8130129252987152E-2</v>
      </c>
      <c r="T254" s="51">
        <f>SUM(T4:T253)</f>
        <v>8.2417641551570484E-2</v>
      </c>
      <c r="U254" s="49">
        <f>S254*(1+0.5*T254)+T254</f>
        <v>0.11170698025934366</v>
      </c>
    </row>
    <row r="255" spans="2:21">
      <c r="B255" s="16"/>
      <c r="C255" s="16"/>
      <c r="D255" s="17"/>
      <c r="E255" s="18"/>
      <c r="F255" s="19"/>
      <c r="G255" s="20"/>
      <c r="H255" s="2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9" tint="0.79998168889431442"/>
    <pageSetUpPr fitToPage="1"/>
  </sheetPr>
  <dimension ref="A1:HF221"/>
  <sheetViews>
    <sheetView zoomScale="90" zoomScaleNormal="90" zoomScaleSheetLayoutView="70" zoomScalePageLayoutView="70" workbookViewId="0">
      <selection activeCell="M20" sqref="M20"/>
    </sheetView>
  </sheetViews>
  <sheetFormatPr defaultColWidth="9" defaultRowHeight="16.5"/>
  <cols>
    <col min="1" max="1" width="38.25" style="88" customWidth="1"/>
    <col min="2" max="2" width="13.125" style="89" customWidth="1"/>
    <col min="3" max="12" width="13.125" style="88" customWidth="1"/>
    <col min="13" max="13" width="20" style="89" customWidth="1"/>
    <col min="14" max="14" width="11.25" style="88" customWidth="1"/>
    <col min="15" max="15" width="11.5" style="88" customWidth="1"/>
    <col min="16" max="17" width="11" style="88" bestFit="1" customWidth="1"/>
    <col min="18" max="28" width="10.5" style="88" bestFit="1" customWidth="1"/>
    <col min="29" max="33" width="10.375" style="88" bestFit="1" customWidth="1"/>
    <col min="34" max="194" width="10" style="88" bestFit="1" customWidth="1"/>
    <col min="195" max="214" width="10.75" style="88" bestFit="1" customWidth="1"/>
    <col min="215" max="16384" width="9" style="88"/>
  </cols>
  <sheetData>
    <row r="1" spans="1:214" s="116" customFormat="1" ht="18">
      <c r="A1" s="361" t="s">
        <v>2628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20"/>
      <c r="N1" s="115"/>
    </row>
    <row r="2" spans="1:214">
      <c r="A2" s="107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214" ht="17.25" thickBot="1">
      <c r="C3" s="89" t="s">
        <v>2466</v>
      </c>
      <c r="D3" s="89" t="s">
        <v>2467</v>
      </c>
      <c r="E3" s="89" t="s">
        <v>2468</v>
      </c>
      <c r="F3" s="89" t="s">
        <v>2469</v>
      </c>
      <c r="G3" s="89" t="s">
        <v>2470</v>
      </c>
      <c r="H3" s="89" t="s">
        <v>2471</v>
      </c>
      <c r="I3" s="89" t="s">
        <v>2472</v>
      </c>
      <c r="J3" s="89" t="s">
        <v>2473</v>
      </c>
      <c r="K3" s="89" t="s">
        <v>2474</v>
      </c>
      <c r="L3" s="89" t="s">
        <v>2475</v>
      </c>
    </row>
    <row r="4" spans="1:214">
      <c r="A4" s="366" t="s">
        <v>2350</v>
      </c>
      <c r="B4" s="366" t="s">
        <v>1</v>
      </c>
      <c r="C4" s="364" t="s">
        <v>2596</v>
      </c>
      <c r="D4" s="364" t="s">
        <v>2597</v>
      </c>
      <c r="E4" s="364" t="s">
        <v>2629</v>
      </c>
      <c r="F4" s="364" t="s">
        <v>2630</v>
      </c>
      <c r="G4" s="364" t="s">
        <v>2631</v>
      </c>
      <c r="H4" s="364" t="s">
        <v>2632</v>
      </c>
      <c r="I4" s="364" t="s">
        <v>2633</v>
      </c>
      <c r="J4" s="364" t="s">
        <v>2634</v>
      </c>
      <c r="K4" s="364" t="s">
        <v>2635</v>
      </c>
      <c r="L4" s="364" t="s">
        <v>2636</v>
      </c>
      <c r="N4" s="108" t="s">
        <v>2597</v>
      </c>
      <c r="O4" s="89" t="s">
        <v>2637</v>
      </c>
      <c r="P4" s="89" t="s">
        <v>2638</v>
      </c>
      <c r="Q4" s="89" t="s">
        <v>2639</v>
      </c>
      <c r="R4" s="89" t="s">
        <v>2640</v>
      </c>
      <c r="S4" s="89" t="s">
        <v>2641</v>
      </c>
      <c r="T4" s="89" t="s">
        <v>2630</v>
      </c>
      <c r="U4" s="89" t="s">
        <v>2631</v>
      </c>
      <c r="V4" s="89" t="s">
        <v>2632</v>
      </c>
      <c r="W4" s="89" t="s">
        <v>2633</v>
      </c>
      <c r="X4" s="89" t="s">
        <v>2634</v>
      </c>
      <c r="Y4" s="89" t="s">
        <v>2642</v>
      </c>
      <c r="Z4" s="89" t="s">
        <v>2643</v>
      </c>
      <c r="AA4" s="89" t="s">
        <v>2644</v>
      </c>
      <c r="AB4" s="89" t="s">
        <v>2645</v>
      </c>
      <c r="AC4" s="89" t="s">
        <v>2646</v>
      </c>
      <c r="AD4" s="89" t="s">
        <v>2647</v>
      </c>
      <c r="AE4" s="89" t="s">
        <v>2648</v>
      </c>
      <c r="AF4" s="89" t="s">
        <v>2649</v>
      </c>
      <c r="AG4" s="89" t="s">
        <v>2650</v>
      </c>
      <c r="AH4" s="89" t="s">
        <v>2651</v>
      </c>
      <c r="AI4" s="89" t="s">
        <v>2652</v>
      </c>
      <c r="AJ4" s="89" t="s">
        <v>2653</v>
      </c>
      <c r="AK4" s="89" t="s">
        <v>2654</v>
      </c>
      <c r="AL4" s="89" t="s">
        <v>2655</v>
      </c>
      <c r="AM4" s="89" t="s">
        <v>2656</v>
      </c>
      <c r="AN4" s="89" t="s">
        <v>2657</v>
      </c>
      <c r="AO4" s="89" t="s">
        <v>2658</v>
      </c>
      <c r="AP4" s="89" t="s">
        <v>2659</v>
      </c>
      <c r="AQ4" s="89" t="s">
        <v>2660</v>
      </c>
      <c r="AR4" s="89" t="s">
        <v>2661</v>
      </c>
      <c r="AS4" s="89" t="s">
        <v>2662</v>
      </c>
      <c r="AT4" s="89" t="s">
        <v>2663</v>
      </c>
      <c r="AU4" s="89" t="s">
        <v>2664</v>
      </c>
      <c r="AV4" s="89" t="s">
        <v>2665</v>
      </c>
      <c r="AW4" s="89" t="s">
        <v>2666</v>
      </c>
      <c r="AX4" s="89" t="s">
        <v>2667</v>
      </c>
      <c r="AY4" s="89" t="s">
        <v>2668</v>
      </c>
      <c r="AZ4" s="89" t="s">
        <v>2669</v>
      </c>
      <c r="BA4" s="89" t="s">
        <v>2670</v>
      </c>
      <c r="BB4" s="89" t="s">
        <v>2671</v>
      </c>
      <c r="BC4" s="89" t="s">
        <v>2672</v>
      </c>
      <c r="BD4" s="89" t="s">
        <v>2673</v>
      </c>
      <c r="BE4" s="89" t="s">
        <v>2674</v>
      </c>
      <c r="BF4" s="89" t="s">
        <v>2675</v>
      </c>
      <c r="BG4" s="89" t="s">
        <v>2676</v>
      </c>
      <c r="BH4" s="89" t="s">
        <v>2677</v>
      </c>
      <c r="BI4" s="89" t="s">
        <v>2678</v>
      </c>
      <c r="BJ4" s="89" t="s">
        <v>2679</v>
      </c>
      <c r="BK4" s="89" t="s">
        <v>2680</v>
      </c>
      <c r="BL4" s="89" t="s">
        <v>2681</v>
      </c>
      <c r="BM4" s="89" t="s">
        <v>2682</v>
      </c>
      <c r="BN4" s="89" t="s">
        <v>2683</v>
      </c>
      <c r="BO4" s="89" t="s">
        <v>2684</v>
      </c>
      <c r="BP4" s="89" t="s">
        <v>2685</v>
      </c>
      <c r="BQ4" s="89" t="s">
        <v>2686</v>
      </c>
      <c r="BR4" s="89" t="s">
        <v>2687</v>
      </c>
      <c r="BS4" s="89" t="s">
        <v>2688</v>
      </c>
      <c r="BT4" s="89" t="s">
        <v>2689</v>
      </c>
      <c r="BU4" s="89" t="s">
        <v>2690</v>
      </c>
      <c r="BV4" s="89" t="s">
        <v>2691</v>
      </c>
      <c r="BW4" s="89" t="s">
        <v>2692</v>
      </c>
      <c r="BX4" s="89" t="s">
        <v>2693</v>
      </c>
      <c r="BY4" s="89" t="s">
        <v>2694</v>
      </c>
      <c r="BZ4" s="89" t="s">
        <v>2695</v>
      </c>
      <c r="CA4" s="89" t="s">
        <v>2696</v>
      </c>
      <c r="CB4" s="89" t="s">
        <v>2697</v>
      </c>
      <c r="CC4" s="89" t="s">
        <v>2698</v>
      </c>
      <c r="CD4" s="89" t="s">
        <v>2699</v>
      </c>
      <c r="CE4" s="89" t="s">
        <v>2700</v>
      </c>
      <c r="CF4" s="89" t="s">
        <v>2701</v>
      </c>
      <c r="CG4" s="89" t="s">
        <v>2702</v>
      </c>
      <c r="CH4" s="89" t="s">
        <v>2703</v>
      </c>
      <c r="CI4" s="89" t="s">
        <v>2704</v>
      </c>
      <c r="CJ4" s="89" t="s">
        <v>2705</v>
      </c>
      <c r="CK4" s="89" t="s">
        <v>2706</v>
      </c>
      <c r="CL4" s="89" t="s">
        <v>2707</v>
      </c>
      <c r="CM4" s="89" t="s">
        <v>2708</v>
      </c>
      <c r="CN4" s="89" t="s">
        <v>2709</v>
      </c>
      <c r="CO4" s="89" t="s">
        <v>2710</v>
      </c>
      <c r="CP4" s="89" t="s">
        <v>2711</v>
      </c>
      <c r="CQ4" s="89" t="s">
        <v>2712</v>
      </c>
      <c r="CR4" s="89" t="s">
        <v>2713</v>
      </c>
      <c r="CS4" s="89" t="s">
        <v>2714</v>
      </c>
      <c r="CT4" s="89" t="s">
        <v>2715</v>
      </c>
      <c r="CU4" s="89" t="s">
        <v>2716</v>
      </c>
      <c r="CV4" s="89" t="s">
        <v>2717</v>
      </c>
      <c r="CW4" s="89" t="s">
        <v>2718</v>
      </c>
      <c r="CX4" s="89" t="s">
        <v>2719</v>
      </c>
      <c r="CY4" s="89" t="s">
        <v>2720</v>
      </c>
      <c r="CZ4" s="89" t="s">
        <v>2721</v>
      </c>
      <c r="DA4" s="89" t="s">
        <v>2722</v>
      </c>
      <c r="DB4" s="89" t="s">
        <v>2723</v>
      </c>
      <c r="DC4" s="89" t="s">
        <v>2724</v>
      </c>
      <c r="DD4" s="89" t="s">
        <v>2725</v>
      </c>
      <c r="DE4" s="89" t="s">
        <v>2726</v>
      </c>
      <c r="DF4" s="89" t="s">
        <v>2727</v>
      </c>
      <c r="DG4" s="89" t="s">
        <v>2728</v>
      </c>
      <c r="DH4" s="89" t="s">
        <v>2729</v>
      </c>
      <c r="DI4" s="89" t="s">
        <v>2730</v>
      </c>
      <c r="DJ4" s="89" t="s">
        <v>2731</v>
      </c>
      <c r="DK4" s="89" t="s">
        <v>2732</v>
      </c>
      <c r="DL4" s="89" t="s">
        <v>2733</v>
      </c>
      <c r="DM4" s="89" t="s">
        <v>2734</v>
      </c>
      <c r="DN4" s="89" t="s">
        <v>2735</v>
      </c>
      <c r="DO4" s="89" t="s">
        <v>2736</v>
      </c>
      <c r="DP4" s="89" t="s">
        <v>2737</v>
      </c>
      <c r="DQ4" s="89" t="s">
        <v>2738</v>
      </c>
      <c r="DR4" s="89" t="s">
        <v>2739</v>
      </c>
      <c r="DS4" s="89" t="s">
        <v>2740</v>
      </c>
      <c r="DT4" s="89" t="s">
        <v>2741</v>
      </c>
      <c r="DU4" s="89" t="s">
        <v>2742</v>
      </c>
      <c r="DV4" s="89" t="s">
        <v>2743</v>
      </c>
      <c r="DW4" s="89" t="s">
        <v>2744</v>
      </c>
      <c r="DX4" s="89" t="s">
        <v>2745</v>
      </c>
      <c r="DY4" s="89" t="s">
        <v>2746</v>
      </c>
      <c r="DZ4" s="89" t="s">
        <v>2747</v>
      </c>
      <c r="EA4" s="89" t="s">
        <v>2748</v>
      </c>
      <c r="EB4" s="89" t="s">
        <v>2749</v>
      </c>
      <c r="EC4" s="89" t="s">
        <v>2750</v>
      </c>
      <c r="ED4" s="89" t="s">
        <v>2751</v>
      </c>
      <c r="EE4" s="89" t="s">
        <v>2752</v>
      </c>
      <c r="EF4" s="89" t="s">
        <v>2753</v>
      </c>
      <c r="EG4" s="89" t="s">
        <v>2754</v>
      </c>
      <c r="EH4" s="89" t="s">
        <v>2755</v>
      </c>
      <c r="EI4" s="89" t="s">
        <v>2756</v>
      </c>
      <c r="EJ4" s="89" t="s">
        <v>2757</v>
      </c>
      <c r="EK4" s="89" t="s">
        <v>2758</v>
      </c>
      <c r="EL4" s="89" t="s">
        <v>2759</v>
      </c>
      <c r="EM4" s="89" t="s">
        <v>2760</v>
      </c>
      <c r="EN4" s="89" t="s">
        <v>2761</v>
      </c>
      <c r="EO4" s="89" t="s">
        <v>2762</v>
      </c>
      <c r="EP4" s="89" t="s">
        <v>2763</v>
      </c>
      <c r="EQ4" s="89" t="s">
        <v>2764</v>
      </c>
      <c r="ER4" s="89" t="s">
        <v>2765</v>
      </c>
      <c r="ES4" s="89" t="s">
        <v>2766</v>
      </c>
      <c r="ET4" s="89" t="s">
        <v>2767</v>
      </c>
      <c r="EU4" s="89" t="s">
        <v>2768</v>
      </c>
      <c r="EV4" s="89" t="s">
        <v>2769</v>
      </c>
      <c r="EW4" s="89" t="s">
        <v>2770</v>
      </c>
      <c r="EX4" s="89" t="s">
        <v>2771</v>
      </c>
      <c r="EY4" s="89" t="s">
        <v>2772</v>
      </c>
      <c r="EZ4" s="89" t="s">
        <v>2773</v>
      </c>
      <c r="FA4" s="89" t="s">
        <v>2774</v>
      </c>
      <c r="FB4" s="89" t="s">
        <v>2775</v>
      </c>
      <c r="FC4" s="89" t="s">
        <v>2776</v>
      </c>
      <c r="FD4" s="89" t="s">
        <v>2777</v>
      </c>
      <c r="FE4" s="89" t="s">
        <v>2778</v>
      </c>
      <c r="FF4" s="89" t="s">
        <v>2779</v>
      </c>
      <c r="FG4" s="89" t="s">
        <v>2780</v>
      </c>
      <c r="FH4" s="89" t="s">
        <v>2781</v>
      </c>
      <c r="FI4" s="89" t="s">
        <v>2782</v>
      </c>
      <c r="FJ4" s="89" t="s">
        <v>2783</v>
      </c>
      <c r="FK4" s="89" t="s">
        <v>2784</v>
      </c>
      <c r="FL4" s="89" t="s">
        <v>2785</v>
      </c>
      <c r="FM4" s="89" t="s">
        <v>2786</v>
      </c>
      <c r="FN4" s="89" t="s">
        <v>2787</v>
      </c>
      <c r="FO4" s="89" t="s">
        <v>2788</v>
      </c>
      <c r="FP4" s="89" t="s">
        <v>2789</v>
      </c>
      <c r="FQ4" s="89" t="s">
        <v>2790</v>
      </c>
      <c r="FR4" s="89" t="s">
        <v>2791</v>
      </c>
      <c r="FS4" s="89" t="s">
        <v>2792</v>
      </c>
      <c r="FT4" s="89" t="s">
        <v>2793</v>
      </c>
      <c r="FU4" s="89" t="s">
        <v>2794</v>
      </c>
      <c r="FV4" s="89" t="s">
        <v>2795</v>
      </c>
      <c r="FW4" s="89" t="s">
        <v>2796</v>
      </c>
      <c r="FX4" s="89" t="s">
        <v>2797</v>
      </c>
      <c r="FY4" s="89" t="s">
        <v>2798</v>
      </c>
      <c r="FZ4" s="89" t="s">
        <v>2799</v>
      </c>
      <c r="GA4" s="89" t="s">
        <v>2800</v>
      </c>
      <c r="GB4" s="89" t="s">
        <v>2801</v>
      </c>
      <c r="GC4" s="89" t="s">
        <v>2802</v>
      </c>
      <c r="GD4" s="89" t="s">
        <v>2803</v>
      </c>
      <c r="GE4" s="89" t="s">
        <v>2804</v>
      </c>
      <c r="GF4" s="89" t="s">
        <v>2805</v>
      </c>
      <c r="GG4" s="89" t="s">
        <v>2806</v>
      </c>
      <c r="GH4" s="89" t="s">
        <v>2807</v>
      </c>
      <c r="GI4" s="89" t="s">
        <v>2808</v>
      </c>
      <c r="GJ4" s="89" t="s">
        <v>2809</v>
      </c>
      <c r="GK4" s="89" t="s">
        <v>2810</v>
      </c>
      <c r="GL4" s="89" t="s">
        <v>2811</v>
      </c>
      <c r="GM4" s="89" t="s">
        <v>2812</v>
      </c>
      <c r="GN4" s="89" t="s">
        <v>2813</v>
      </c>
      <c r="GO4" s="89" t="s">
        <v>2814</v>
      </c>
      <c r="GP4" s="89" t="s">
        <v>2815</v>
      </c>
      <c r="GQ4" s="89" t="s">
        <v>2816</v>
      </c>
      <c r="GR4" s="89" t="s">
        <v>2817</v>
      </c>
      <c r="GS4" s="89" t="s">
        <v>2818</v>
      </c>
      <c r="GT4" s="89" t="s">
        <v>2819</v>
      </c>
      <c r="GU4" s="89" t="s">
        <v>2820</v>
      </c>
      <c r="GV4" s="89" t="s">
        <v>2821</v>
      </c>
      <c r="GW4" s="89" t="s">
        <v>2822</v>
      </c>
      <c r="GX4" s="89" t="s">
        <v>2823</v>
      </c>
      <c r="GY4" s="89" t="s">
        <v>2824</v>
      </c>
      <c r="GZ4" s="89" t="s">
        <v>2825</v>
      </c>
      <c r="HA4" s="89" t="s">
        <v>2826</v>
      </c>
      <c r="HB4" s="89" t="s">
        <v>2827</v>
      </c>
      <c r="HC4" s="89" t="s">
        <v>2828</v>
      </c>
      <c r="HD4" s="89" t="s">
        <v>2829</v>
      </c>
      <c r="HE4" s="89" t="s">
        <v>2830</v>
      </c>
      <c r="HF4" s="89" t="s">
        <v>2831</v>
      </c>
    </row>
    <row r="5" spans="1:214" ht="49.5">
      <c r="A5" s="367"/>
      <c r="B5" s="367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30" t="s">
        <v>3749</v>
      </c>
      <c r="N5" s="109">
        <v>45443</v>
      </c>
      <c r="O5" s="110">
        <f>DATE(YEAR(N5),MONTH(N5)+6,DAY(EOMONTH(N5,6)))</f>
        <v>45626</v>
      </c>
      <c r="P5" s="110">
        <f t="shared" ref="P5" si="0">DATE(YEAR(O5)+1,MONTH(O5),DAY(O5))</f>
        <v>45991</v>
      </c>
      <c r="Q5" s="110">
        <f t="shared" ref="Q5" si="1">DATE(YEAR(P5)+1,MONTH(P5),DAY(P5))</f>
        <v>46356</v>
      </c>
      <c r="R5" s="110">
        <f t="shared" ref="R5" si="2">DATE(YEAR(Q5)+1,MONTH(Q5),DAY(Q5))</f>
        <v>46721</v>
      </c>
      <c r="S5" s="110">
        <f t="shared" ref="S5" si="3">DATE(YEAR(R5)+1,MONTH(R5),DAY(R5))</f>
        <v>47087</v>
      </c>
      <c r="T5" s="110">
        <f t="shared" ref="T5" si="4">DATE(YEAR(S5)+1,MONTH(S5),DAY(S5))</f>
        <v>47452</v>
      </c>
      <c r="U5" s="110">
        <f t="shared" ref="U5" si="5">DATE(YEAR(T5)+1,MONTH(T5),DAY(T5))</f>
        <v>47817</v>
      </c>
      <c r="V5" s="110">
        <f t="shared" ref="V5" si="6">DATE(YEAR(U5)+1,MONTH(U5),DAY(U5))</f>
        <v>48182</v>
      </c>
      <c r="W5" s="110">
        <f t="shared" ref="W5" si="7">DATE(YEAR(V5)+1,MONTH(V5),DAY(V5))</f>
        <v>48548</v>
      </c>
      <c r="X5" s="110">
        <f t="shared" ref="X5" si="8">DATE(YEAR(W5)+1,MONTH(W5),DAY(W5))</f>
        <v>48913</v>
      </c>
      <c r="Y5" s="110">
        <f t="shared" ref="Y5" si="9">DATE(YEAR(X5)+1,MONTH(X5),DAY(X5))</f>
        <v>49278</v>
      </c>
      <c r="Z5" s="110">
        <f t="shared" ref="Z5" si="10">DATE(YEAR(Y5)+1,MONTH(Y5),DAY(Y5))</f>
        <v>49643</v>
      </c>
      <c r="AA5" s="110">
        <f t="shared" ref="AA5" si="11">DATE(YEAR(Z5)+1,MONTH(Z5),DAY(Z5))</f>
        <v>50009</v>
      </c>
      <c r="AB5" s="110">
        <f t="shared" ref="AB5" si="12">DATE(YEAR(AA5)+1,MONTH(AA5),DAY(AA5))</f>
        <v>50374</v>
      </c>
      <c r="AC5" s="110">
        <f t="shared" ref="AC5" si="13">DATE(YEAR(AB5)+1,MONTH(AB5),DAY(AB5))</f>
        <v>50739</v>
      </c>
      <c r="AD5" s="110">
        <f t="shared" ref="AD5" si="14">DATE(YEAR(AC5)+1,MONTH(AC5),DAY(AC5))</f>
        <v>51104</v>
      </c>
      <c r="AE5" s="110">
        <f t="shared" ref="AE5" si="15">DATE(YEAR(AD5)+1,MONTH(AD5),DAY(AD5))</f>
        <v>51470</v>
      </c>
      <c r="AF5" s="110">
        <f t="shared" ref="AF5" si="16">DATE(YEAR(AE5)+1,MONTH(AE5),DAY(AE5))</f>
        <v>51835</v>
      </c>
      <c r="AG5" s="110">
        <f t="shared" ref="AG5" si="17">DATE(YEAR(AF5)+1,MONTH(AF5),DAY(AF5))</f>
        <v>52200</v>
      </c>
      <c r="AH5" s="110">
        <f t="shared" ref="AH5" si="18">DATE(YEAR(AG5)+1,MONTH(AG5),DAY(AG5))</f>
        <v>52565</v>
      </c>
      <c r="AI5" s="110">
        <f t="shared" ref="AI5" si="19">DATE(YEAR(AH5)+1,MONTH(AH5),DAY(AH5))</f>
        <v>52931</v>
      </c>
      <c r="AJ5" s="110">
        <f t="shared" ref="AJ5" si="20">DATE(YEAR(AI5)+1,MONTH(AI5),DAY(AI5))</f>
        <v>53296</v>
      </c>
      <c r="AK5" s="110">
        <f t="shared" ref="AK5" si="21">DATE(YEAR(AJ5)+1,MONTH(AJ5),DAY(AJ5))</f>
        <v>53661</v>
      </c>
      <c r="AL5" s="110">
        <f t="shared" ref="AL5" si="22">DATE(YEAR(AK5)+1,MONTH(AK5),DAY(AK5))</f>
        <v>54026</v>
      </c>
      <c r="AM5" s="110">
        <f t="shared" ref="AM5" si="23">DATE(YEAR(AL5)+1,MONTH(AL5),DAY(AL5))</f>
        <v>54392</v>
      </c>
      <c r="AN5" s="110">
        <f t="shared" ref="AN5" si="24">DATE(YEAR(AM5)+1,MONTH(AM5),DAY(AM5))</f>
        <v>54757</v>
      </c>
      <c r="AO5" s="110">
        <f t="shared" ref="AO5" si="25">DATE(YEAR(AN5)+1,MONTH(AN5),DAY(AN5))</f>
        <v>55122</v>
      </c>
      <c r="AP5" s="110">
        <f t="shared" ref="AP5" si="26">DATE(YEAR(AO5)+1,MONTH(AO5),DAY(AO5))</f>
        <v>55487</v>
      </c>
      <c r="AQ5" s="110">
        <f t="shared" ref="AQ5" si="27">DATE(YEAR(AP5)+1,MONTH(AP5),DAY(AP5))</f>
        <v>55853</v>
      </c>
      <c r="AR5" s="110">
        <f t="shared" ref="AR5" si="28">DATE(YEAR(AQ5)+1,MONTH(AQ5),DAY(AQ5))</f>
        <v>56218</v>
      </c>
      <c r="AS5" s="110">
        <f t="shared" ref="AS5" si="29">DATE(YEAR(AR5)+1,MONTH(AR5),DAY(AR5))</f>
        <v>56583</v>
      </c>
      <c r="AT5" s="110">
        <f t="shared" ref="AT5" si="30">DATE(YEAR(AS5)+1,MONTH(AS5),DAY(AS5))</f>
        <v>56948</v>
      </c>
      <c r="AU5" s="110">
        <f t="shared" ref="AU5" si="31">DATE(YEAR(AT5)+1,MONTH(AT5),DAY(AT5))</f>
        <v>57314</v>
      </c>
      <c r="AV5" s="110">
        <f t="shared" ref="AV5" si="32">DATE(YEAR(AU5)+1,MONTH(AU5),DAY(AU5))</f>
        <v>57679</v>
      </c>
      <c r="AW5" s="110">
        <f t="shared" ref="AW5" si="33">DATE(YEAR(AV5)+1,MONTH(AV5),DAY(AV5))</f>
        <v>58044</v>
      </c>
      <c r="AX5" s="110">
        <f t="shared" ref="AX5" si="34">DATE(YEAR(AW5)+1,MONTH(AW5),DAY(AW5))</f>
        <v>58409</v>
      </c>
      <c r="AY5" s="110">
        <f t="shared" ref="AY5" si="35">DATE(YEAR(AX5)+1,MONTH(AX5),DAY(AX5))</f>
        <v>58775</v>
      </c>
      <c r="AZ5" s="110">
        <f t="shared" ref="AZ5" si="36">DATE(YEAR(AY5)+1,MONTH(AY5),DAY(AY5))</f>
        <v>59140</v>
      </c>
      <c r="BA5" s="110">
        <f t="shared" ref="BA5" si="37">DATE(YEAR(AZ5)+1,MONTH(AZ5),DAY(AZ5))</f>
        <v>59505</v>
      </c>
      <c r="BB5" s="110">
        <f t="shared" ref="BB5" si="38">DATE(YEAR(BA5)+1,MONTH(BA5),DAY(BA5))</f>
        <v>59870</v>
      </c>
      <c r="BC5" s="110">
        <f t="shared" ref="BC5" si="39">DATE(YEAR(BB5)+1,MONTH(BB5),DAY(BB5))</f>
        <v>60236</v>
      </c>
      <c r="BD5" s="110">
        <f t="shared" ref="BD5" si="40">DATE(YEAR(BC5)+1,MONTH(BC5),DAY(BC5))</f>
        <v>60601</v>
      </c>
      <c r="BE5" s="110">
        <f t="shared" ref="BE5" si="41">DATE(YEAR(BD5)+1,MONTH(BD5),DAY(BD5))</f>
        <v>60966</v>
      </c>
      <c r="BF5" s="110">
        <f t="shared" ref="BF5" si="42">DATE(YEAR(BE5)+1,MONTH(BE5),DAY(BE5))</f>
        <v>61331</v>
      </c>
      <c r="BG5" s="110">
        <f t="shared" ref="BG5" si="43">DATE(YEAR(BF5)+1,MONTH(BF5),DAY(BF5))</f>
        <v>61697</v>
      </c>
      <c r="BH5" s="110">
        <f t="shared" ref="BH5" si="44">DATE(YEAR(BG5)+1,MONTH(BG5),DAY(BG5))</f>
        <v>62062</v>
      </c>
      <c r="BI5" s="110">
        <f t="shared" ref="BI5" si="45">DATE(YEAR(BH5)+1,MONTH(BH5),DAY(BH5))</f>
        <v>62427</v>
      </c>
      <c r="BJ5" s="110">
        <f t="shared" ref="BJ5" si="46">DATE(YEAR(BI5)+1,MONTH(BI5),DAY(BI5))</f>
        <v>62792</v>
      </c>
      <c r="BK5" s="110">
        <f t="shared" ref="BK5" si="47">DATE(YEAR(BJ5)+1,MONTH(BJ5),DAY(BJ5))</f>
        <v>63158</v>
      </c>
      <c r="BL5" s="110">
        <f t="shared" ref="BL5" si="48">DATE(YEAR(BK5)+1,MONTH(BK5),DAY(BK5))</f>
        <v>63523</v>
      </c>
      <c r="BM5" s="110">
        <f t="shared" ref="BM5" si="49">DATE(YEAR(BL5)+1,MONTH(BL5),DAY(BL5))</f>
        <v>63888</v>
      </c>
      <c r="BN5" s="110">
        <f t="shared" ref="BN5" si="50">DATE(YEAR(BM5)+1,MONTH(BM5),DAY(BM5))</f>
        <v>64253</v>
      </c>
      <c r="BO5" s="110">
        <f t="shared" ref="BO5" si="51">DATE(YEAR(BN5)+1,MONTH(BN5),DAY(BN5))</f>
        <v>64619</v>
      </c>
      <c r="BP5" s="110">
        <f t="shared" ref="BP5" si="52">DATE(YEAR(BO5)+1,MONTH(BO5),DAY(BO5))</f>
        <v>64984</v>
      </c>
      <c r="BQ5" s="110">
        <f t="shared" ref="BQ5" si="53">DATE(YEAR(BP5)+1,MONTH(BP5),DAY(BP5))</f>
        <v>65349</v>
      </c>
      <c r="BR5" s="110">
        <f t="shared" ref="BR5" si="54">DATE(YEAR(BQ5)+1,MONTH(BQ5),DAY(BQ5))</f>
        <v>65714</v>
      </c>
      <c r="BS5" s="110">
        <f t="shared" ref="BS5" si="55">DATE(YEAR(BR5)+1,MONTH(BR5),DAY(BR5))</f>
        <v>66080</v>
      </c>
      <c r="BT5" s="110">
        <f t="shared" ref="BT5" si="56">DATE(YEAR(BS5)+1,MONTH(BS5),DAY(BS5))</f>
        <v>66445</v>
      </c>
      <c r="BU5" s="110">
        <f t="shared" ref="BU5" si="57">DATE(YEAR(BT5)+1,MONTH(BT5),DAY(BT5))</f>
        <v>66810</v>
      </c>
      <c r="BV5" s="110">
        <f t="shared" ref="BV5" si="58">DATE(YEAR(BU5)+1,MONTH(BU5),DAY(BU5))</f>
        <v>67175</v>
      </c>
      <c r="BW5" s="110">
        <f t="shared" ref="BW5" si="59">DATE(YEAR(BV5)+1,MONTH(BV5),DAY(BV5))</f>
        <v>67541</v>
      </c>
      <c r="BX5" s="110">
        <f t="shared" ref="BX5" si="60">DATE(YEAR(BW5)+1,MONTH(BW5),DAY(BW5))</f>
        <v>67906</v>
      </c>
      <c r="BY5" s="110">
        <f t="shared" ref="BY5" si="61">DATE(YEAR(BX5)+1,MONTH(BX5),DAY(BX5))</f>
        <v>68271</v>
      </c>
      <c r="BZ5" s="110">
        <f t="shared" ref="BZ5" si="62">DATE(YEAR(BY5)+1,MONTH(BY5),DAY(BY5))</f>
        <v>68636</v>
      </c>
      <c r="CA5" s="110">
        <f t="shared" ref="CA5" si="63">DATE(YEAR(BZ5)+1,MONTH(BZ5),DAY(BZ5))</f>
        <v>69002</v>
      </c>
      <c r="CB5" s="110">
        <f t="shared" ref="CB5" si="64">DATE(YEAR(CA5)+1,MONTH(CA5),DAY(CA5))</f>
        <v>69367</v>
      </c>
      <c r="CC5" s="110">
        <f t="shared" ref="CC5" si="65">DATE(YEAR(CB5)+1,MONTH(CB5),DAY(CB5))</f>
        <v>69732</v>
      </c>
      <c r="CD5" s="110">
        <f t="shared" ref="CD5" si="66">DATE(YEAR(CC5)+1,MONTH(CC5),DAY(CC5))</f>
        <v>70097</v>
      </c>
      <c r="CE5" s="110">
        <f t="shared" ref="CE5" si="67">DATE(YEAR(CD5)+1,MONTH(CD5),DAY(CD5))</f>
        <v>70463</v>
      </c>
      <c r="CF5" s="110">
        <f t="shared" ref="CF5" si="68">DATE(YEAR(CE5)+1,MONTH(CE5),DAY(CE5))</f>
        <v>70828</v>
      </c>
      <c r="CG5" s="110">
        <f t="shared" ref="CG5" si="69">DATE(YEAR(CF5)+1,MONTH(CF5),DAY(CF5))</f>
        <v>71193</v>
      </c>
      <c r="CH5" s="110">
        <f t="shared" ref="CH5" si="70">DATE(YEAR(CG5)+1,MONTH(CG5),DAY(CG5))</f>
        <v>71558</v>
      </c>
      <c r="CI5" s="110">
        <f t="shared" ref="CI5" si="71">DATE(YEAR(CH5)+1,MONTH(CH5),DAY(CH5))</f>
        <v>71924</v>
      </c>
      <c r="CJ5" s="110">
        <f t="shared" ref="CJ5" si="72">DATE(YEAR(CI5)+1,MONTH(CI5),DAY(CI5))</f>
        <v>72289</v>
      </c>
      <c r="CK5" s="110">
        <f t="shared" ref="CK5" si="73">DATE(YEAR(CJ5)+1,MONTH(CJ5),DAY(CJ5))</f>
        <v>72654</v>
      </c>
      <c r="CL5" s="110">
        <f t="shared" ref="CL5" si="74">DATE(YEAR(CK5)+1,MONTH(CK5),DAY(CK5))</f>
        <v>73019</v>
      </c>
      <c r="CM5" s="110">
        <f t="shared" ref="CM5" si="75">DATE(YEAR(CL5)+1,MONTH(CL5),DAY(CL5))</f>
        <v>73384</v>
      </c>
      <c r="CN5" s="110">
        <f t="shared" ref="CN5" si="76">DATE(YEAR(CM5)+1,MONTH(CM5),DAY(CM5))</f>
        <v>73749</v>
      </c>
      <c r="CO5" s="110">
        <f t="shared" ref="CO5" si="77">DATE(YEAR(CN5)+1,MONTH(CN5),DAY(CN5))</f>
        <v>74114</v>
      </c>
      <c r="CP5" s="110">
        <f t="shared" ref="CP5" si="78">DATE(YEAR(CO5)+1,MONTH(CO5),DAY(CO5))</f>
        <v>74479</v>
      </c>
      <c r="CQ5" s="110">
        <f t="shared" ref="CQ5" si="79">DATE(YEAR(CP5)+1,MONTH(CP5),DAY(CP5))</f>
        <v>74845</v>
      </c>
      <c r="CR5" s="110">
        <f t="shared" ref="CR5" si="80">DATE(YEAR(CQ5)+1,MONTH(CQ5),DAY(CQ5))</f>
        <v>75210</v>
      </c>
      <c r="CS5" s="110">
        <f t="shared" ref="CS5" si="81">DATE(YEAR(CR5)+1,MONTH(CR5),DAY(CR5))</f>
        <v>75575</v>
      </c>
      <c r="CT5" s="110">
        <f t="shared" ref="CT5" si="82">DATE(YEAR(CS5)+1,MONTH(CS5),DAY(CS5))</f>
        <v>75940</v>
      </c>
      <c r="CU5" s="110">
        <f t="shared" ref="CU5" si="83">DATE(YEAR(CT5)+1,MONTH(CT5),DAY(CT5))</f>
        <v>76306</v>
      </c>
      <c r="CV5" s="110">
        <f t="shared" ref="CV5" si="84">DATE(YEAR(CU5)+1,MONTH(CU5),DAY(CU5))</f>
        <v>76671</v>
      </c>
      <c r="CW5" s="110">
        <f t="shared" ref="CW5" si="85">DATE(YEAR(CV5)+1,MONTH(CV5),DAY(CV5))</f>
        <v>77036</v>
      </c>
      <c r="CX5" s="110">
        <f t="shared" ref="CX5" si="86">DATE(YEAR(CW5)+1,MONTH(CW5),DAY(CW5))</f>
        <v>77401</v>
      </c>
      <c r="CY5" s="110">
        <f t="shared" ref="CY5" si="87">DATE(YEAR(CX5)+1,MONTH(CX5),DAY(CX5))</f>
        <v>77767</v>
      </c>
      <c r="CZ5" s="110">
        <f t="shared" ref="CZ5" si="88">DATE(YEAR(CY5)+1,MONTH(CY5),DAY(CY5))</f>
        <v>78132</v>
      </c>
      <c r="DA5" s="110">
        <f t="shared" ref="DA5" si="89">DATE(YEAR(CZ5)+1,MONTH(CZ5),DAY(CZ5))</f>
        <v>78497</v>
      </c>
      <c r="DB5" s="110">
        <f t="shared" ref="DB5" si="90">DATE(YEAR(DA5)+1,MONTH(DA5),DAY(DA5))</f>
        <v>78862</v>
      </c>
      <c r="DC5" s="110">
        <f t="shared" ref="DC5" si="91">DATE(YEAR(DB5)+1,MONTH(DB5),DAY(DB5))</f>
        <v>79228</v>
      </c>
      <c r="DD5" s="110">
        <f t="shared" ref="DD5" si="92">DATE(YEAR(DC5)+1,MONTH(DC5),DAY(DC5))</f>
        <v>79593</v>
      </c>
      <c r="DE5" s="110">
        <f t="shared" ref="DE5" si="93">DATE(YEAR(DD5)+1,MONTH(DD5),DAY(DD5))</f>
        <v>79958</v>
      </c>
      <c r="DF5" s="110">
        <f t="shared" ref="DF5" si="94">DATE(YEAR(DE5)+1,MONTH(DE5),DAY(DE5))</f>
        <v>80323</v>
      </c>
      <c r="DG5" s="110">
        <f t="shared" ref="DG5" si="95">DATE(YEAR(DF5)+1,MONTH(DF5),DAY(DF5))</f>
        <v>80689</v>
      </c>
      <c r="DH5" s="110">
        <f t="shared" ref="DH5" si="96">DATE(YEAR(DG5)+1,MONTH(DG5),DAY(DG5))</f>
        <v>81054</v>
      </c>
      <c r="DI5" s="110">
        <f t="shared" ref="DI5" si="97">DATE(YEAR(DH5)+1,MONTH(DH5),DAY(DH5))</f>
        <v>81419</v>
      </c>
      <c r="DJ5" s="110">
        <f t="shared" ref="DJ5" si="98">DATE(YEAR(DI5)+1,MONTH(DI5),DAY(DI5))</f>
        <v>81784</v>
      </c>
      <c r="DK5" s="110">
        <f t="shared" ref="DK5" si="99">DATE(YEAR(DJ5)+1,MONTH(DJ5),DAY(DJ5))</f>
        <v>82150</v>
      </c>
      <c r="DL5" s="110">
        <f t="shared" ref="DL5" si="100">DATE(YEAR(DK5)+1,MONTH(DK5),DAY(DK5))</f>
        <v>82515</v>
      </c>
      <c r="DM5" s="110">
        <f t="shared" ref="DM5" si="101">DATE(YEAR(DL5)+1,MONTH(DL5),DAY(DL5))</f>
        <v>82880</v>
      </c>
      <c r="DN5" s="110">
        <f t="shared" ref="DN5" si="102">DATE(YEAR(DM5)+1,MONTH(DM5),DAY(DM5))</f>
        <v>83245</v>
      </c>
      <c r="DO5" s="110">
        <f t="shared" ref="DO5" si="103">DATE(YEAR(DN5)+1,MONTH(DN5),DAY(DN5))</f>
        <v>83611</v>
      </c>
      <c r="DP5" s="110">
        <f t="shared" ref="DP5" si="104">DATE(YEAR(DO5)+1,MONTH(DO5),DAY(DO5))</f>
        <v>83976</v>
      </c>
      <c r="DQ5" s="110">
        <f t="shared" ref="DQ5" si="105">DATE(YEAR(DP5)+1,MONTH(DP5),DAY(DP5))</f>
        <v>84341</v>
      </c>
      <c r="DR5" s="110">
        <f t="shared" ref="DR5" si="106">DATE(YEAR(DQ5)+1,MONTH(DQ5),DAY(DQ5))</f>
        <v>84706</v>
      </c>
      <c r="DS5" s="110">
        <f t="shared" ref="DS5" si="107">DATE(YEAR(DR5)+1,MONTH(DR5),DAY(DR5))</f>
        <v>85072</v>
      </c>
      <c r="DT5" s="110">
        <f t="shared" ref="DT5" si="108">DATE(YEAR(DS5)+1,MONTH(DS5),DAY(DS5))</f>
        <v>85437</v>
      </c>
      <c r="DU5" s="110">
        <f t="shared" ref="DU5" si="109">DATE(YEAR(DT5)+1,MONTH(DT5),DAY(DT5))</f>
        <v>85802</v>
      </c>
      <c r="DV5" s="110">
        <f t="shared" ref="DV5" si="110">DATE(YEAR(DU5)+1,MONTH(DU5),DAY(DU5))</f>
        <v>86167</v>
      </c>
      <c r="DW5" s="110">
        <f t="shared" ref="DW5" si="111">DATE(YEAR(DV5)+1,MONTH(DV5),DAY(DV5))</f>
        <v>86533</v>
      </c>
      <c r="DX5" s="110">
        <f t="shared" ref="DX5" si="112">DATE(YEAR(DW5)+1,MONTH(DW5),DAY(DW5))</f>
        <v>86898</v>
      </c>
      <c r="DY5" s="110">
        <f t="shared" ref="DY5" si="113">DATE(YEAR(DX5)+1,MONTH(DX5),DAY(DX5))</f>
        <v>87263</v>
      </c>
      <c r="DZ5" s="110">
        <f t="shared" ref="DZ5" si="114">DATE(YEAR(DY5)+1,MONTH(DY5),DAY(DY5))</f>
        <v>87628</v>
      </c>
      <c r="EA5" s="110">
        <f t="shared" ref="EA5" si="115">DATE(YEAR(DZ5)+1,MONTH(DZ5),DAY(DZ5))</f>
        <v>87994</v>
      </c>
      <c r="EB5" s="110">
        <f t="shared" ref="EB5" si="116">DATE(YEAR(EA5)+1,MONTH(EA5),DAY(EA5))</f>
        <v>88359</v>
      </c>
      <c r="EC5" s="110">
        <f t="shared" ref="EC5" si="117">DATE(YEAR(EB5)+1,MONTH(EB5),DAY(EB5))</f>
        <v>88724</v>
      </c>
      <c r="ED5" s="110">
        <f t="shared" ref="ED5" si="118">DATE(YEAR(EC5)+1,MONTH(EC5),DAY(EC5))</f>
        <v>89089</v>
      </c>
      <c r="EE5" s="110">
        <f t="shared" ref="EE5" si="119">DATE(YEAR(ED5)+1,MONTH(ED5),DAY(ED5))</f>
        <v>89455</v>
      </c>
      <c r="EF5" s="110">
        <f t="shared" ref="EF5" si="120">DATE(YEAR(EE5)+1,MONTH(EE5),DAY(EE5))</f>
        <v>89820</v>
      </c>
      <c r="EG5" s="110">
        <f t="shared" ref="EG5" si="121">DATE(YEAR(EF5)+1,MONTH(EF5),DAY(EF5))</f>
        <v>90185</v>
      </c>
      <c r="EH5" s="110">
        <f t="shared" ref="EH5" si="122">DATE(YEAR(EG5)+1,MONTH(EG5),DAY(EG5))</f>
        <v>90550</v>
      </c>
      <c r="EI5" s="110">
        <f t="shared" ref="EI5" si="123">DATE(YEAR(EH5)+1,MONTH(EH5),DAY(EH5))</f>
        <v>90916</v>
      </c>
      <c r="EJ5" s="110">
        <f t="shared" ref="EJ5" si="124">DATE(YEAR(EI5)+1,MONTH(EI5),DAY(EI5))</f>
        <v>91281</v>
      </c>
      <c r="EK5" s="110">
        <f t="shared" ref="EK5" si="125">DATE(YEAR(EJ5)+1,MONTH(EJ5),DAY(EJ5))</f>
        <v>91646</v>
      </c>
      <c r="EL5" s="110">
        <f t="shared" ref="EL5" si="126">DATE(YEAR(EK5)+1,MONTH(EK5),DAY(EK5))</f>
        <v>92011</v>
      </c>
      <c r="EM5" s="110">
        <f t="shared" ref="EM5" si="127">DATE(YEAR(EL5)+1,MONTH(EL5),DAY(EL5))</f>
        <v>92377</v>
      </c>
      <c r="EN5" s="110">
        <f t="shared" ref="EN5" si="128">DATE(YEAR(EM5)+1,MONTH(EM5),DAY(EM5))</f>
        <v>92742</v>
      </c>
      <c r="EO5" s="110">
        <f t="shared" ref="EO5" si="129">DATE(YEAR(EN5)+1,MONTH(EN5),DAY(EN5))</f>
        <v>93107</v>
      </c>
      <c r="EP5" s="110">
        <f t="shared" ref="EP5" si="130">DATE(YEAR(EO5)+1,MONTH(EO5),DAY(EO5))</f>
        <v>93472</v>
      </c>
      <c r="EQ5" s="110">
        <f t="shared" ref="EQ5" si="131">DATE(YEAR(EP5)+1,MONTH(EP5),DAY(EP5))</f>
        <v>93838</v>
      </c>
      <c r="ER5" s="110">
        <f t="shared" ref="ER5" si="132">DATE(YEAR(EQ5)+1,MONTH(EQ5),DAY(EQ5))</f>
        <v>94203</v>
      </c>
      <c r="ES5" s="110">
        <f t="shared" ref="ES5" si="133">DATE(YEAR(ER5)+1,MONTH(ER5),DAY(ER5))</f>
        <v>94568</v>
      </c>
      <c r="ET5" s="110">
        <f t="shared" ref="ET5" si="134">DATE(YEAR(ES5)+1,MONTH(ES5),DAY(ES5))</f>
        <v>94933</v>
      </c>
      <c r="EU5" s="110">
        <f t="shared" ref="EU5" si="135">DATE(YEAR(ET5)+1,MONTH(ET5),DAY(ET5))</f>
        <v>95299</v>
      </c>
      <c r="EV5" s="110">
        <f t="shared" ref="EV5" si="136">DATE(YEAR(EU5)+1,MONTH(EU5),DAY(EU5))</f>
        <v>95664</v>
      </c>
      <c r="EW5" s="110">
        <f t="shared" ref="EW5" si="137">DATE(YEAR(EV5)+1,MONTH(EV5),DAY(EV5))</f>
        <v>96029</v>
      </c>
      <c r="EX5" s="110">
        <f t="shared" ref="EX5" si="138">DATE(YEAR(EW5)+1,MONTH(EW5),DAY(EW5))</f>
        <v>96394</v>
      </c>
      <c r="EY5" s="110">
        <f t="shared" ref="EY5" si="139">DATE(YEAR(EX5)+1,MONTH(EX5),DAY(EX5))</f>
        <v>96760</v>
      </c>
      <c r="EZ5" s="110">
        <f t="shared" ref="EZ5" si="140">DATE(YEAR(EY5)+1,MONTH(EY5),DAY(EY5))</f>
        <v>97125</v>
      </c>
      <c r="FA5" s="110">
        <f t="shared" ref="FA5" si="141">DATE(YEAR(EZ5)+1,MONTH(EZ5),DAY(EZ5))</f>
        <v>97490</v>
      </c>
      <c r="FB5" s="110">
        <f t="shared" ref="FB5" si="142">DATE(YEAR(FA5)+1,MONTH(FA5),DAY(FA5))</f>
        <v>97855</v>
      </c>
      <c r="FC5" s="110">
        <f t="shared" ref="FC5" si="143">DATE(YEAR(FB5)+1,MONTH(FB5),DAY(FB5))</f>
        <v>98221</v>
      </c>
      <c r="FD5" s="110">
        <f t="shared" ref="FD5" si="144">DATE(YEAR(FC5)+1,MONTH(FC5),DAY(FC5))</f>
        <v>98586</v>
      </c>
      <c r="FE5" s="110">
        <f t="shared" ref="FE5" si="145">DATE(YEAR(FD5)+1,MONTH(FD5),DAY(FD5))</f>
        <v>98951</v>
      </c>
      <c r="FF5" s="110">
        <f t="shared" ref="FF5" si="146">DATE(YEAR(FE5)+1,MONTH(FE5),DAY(FE5))</f>
        <v>99316</v>
      </c>
      <c r="FG5" s="110">
        <f t="shared" ref="FG5" si="147">DATE(YEAR(FF5)+1,MONTH(FF5),DAY(FF5))</f>
        <v>99682</v>
      </c>
      <c r="FH5" s="110">
        <f t="shared" ref="FH5" si="148">DATE(YEAR(FG5)+1,MONTH(FG5),DAY(FG5))</f>
        <v>100047</v>
      </c>
      <c r="FI5" s="110">
        <f t="shared" ref="FI5" si="149">DATE(YEAR(FH5)+1,MONTH(FH5),DAY(FH5))</f>
        <v>100412</v>
      </c>
      <c r="FJ5" s="110">
        <f t="shared" ref="FJ5" si="150">DATE(YEAR(FI5)+1,MONTH(FI5),DAY(FI5))</f>
        <v>100777</v>
      </c>
      <c r="FK5" s="110">
        <f t="shared" ref="FK5" si="151">DATE(YEAR(FJ5)+1,MONTH(FJ5),DAY(FJ5))</f>
        <v>101143</v>
      </c>
      <c r="FL5" s="110">
        <f t="shared" ref="FL5" si="152">DATE(YEAR(FK5)+1,MONTH(FK5),DAY(FK5))</f>
        <v>101508</v>
      </c>
      <c r="FM5" s="110">
        <f t="shared" ref="FM5" si="153">DATE(YEAR(FL5)+1,MONTH(FL5),DAY(FL5))</f>
        <v>101873</v>
      </c>
      <c r="FN5" s="110">
        <f t="shared" ref="FN5" si="154">DATE(YEAR(FM5)+1,MONTH(FM5),DAY(FM5))</f>
        <v>102238</v>
      </c>
      <c r="FO5" s="110">
        <f t="shared" ref="FO5" si="155">DATE(YEAR(FN5)+1,MONTH(FN5),DAY(FN5))</f>
        <v>102604</v>
      </c>
      <c r="FP5" s="110">
        <f t="shared" ref="FP5" si="156">DATE(YEAR(FO5)+1,MONTH(FO5),DAY(FO5))</f>
        <v>102969</v>
      </c>
      <c r="FQ5" s="110">
        <f t="shared" ref="FQ5" si="157">DATE(YEAR(FP5)+1,MONTH(FP5),DAY(FP5))</f>
        <v>103334</v>
      </c>
      <c r="FR5" s="110">
        <f t="shared" ref="FR5" si="158">DATE(YEAR(FQ5)+1,MONTH(FQ5),DAY(FQ5))</f>
        <v>103699</v>
      </c>
      <c r="FS5" s="110">
        <f t="shared" ref="FS5" si="159">DATE(YEAR(FR5)+1,MONTH(FR5),DAY(FR5))</f>
        <v>104065</v>
      </c>
      <c r="FT5" s="110">
        <f t="shared" ref="FT5" si="160">DATE(YEAR(FS5)+1,MONTH(FS5),DAY(FS5))</f>
        <v>104430</v>
      </c>
      <c r="FU5" s="110">
        <f t="shared" ref="FU5" si="161">DATE(YEAR(FT5)+1,MONTH(FT5),DAY(FT5))</f>
        <v>104795</v>
      </c>
      <c r="FV5" s="110">
        <f t="shared" ref="FV5" si="162">DATE(YEAR(FU5)+1,MONTH(FU5),DAY(FU5))</f>
        <v>105160</v>
      </c>
      <c r="FW5" s="110">
        <f t="shared" ref="FW5" si="163">DATE(YEAR(FV5)+1,MONTH(FV5),DAY(FV5))</f>
        <v>105526</v>
      </c>
      <c r="FX5" s="110">
        <f t="shared" ref="FX5" si="164">DATE(YEAR(FW5)+1,MONTH(FW5),DAY(FW5))</f>
        <v>105891</v>
      </c>
      <c r="FY5" s="110">
        <f t="shared" ref="FY5" si="165">DATE(YEAR(FX5)+1,MONTH(FX5),DAY(FX5))</f>
        <v>106256</v>
      </c>
      <c r="FZ5" s="110">
        <f t="shared" ref="FZ5" si="166">DATE(YEAR(FY5)+1,MONTH(FY5),DAY(FY5))</f>
        <v>106621</v>
      </c>
      <c r="GA5" s="110">
        <f t="shared" ref="GA5" si="167">DATE(YEAR(FZ5)+1,MONTH(FZ5),DAY(FZ5))</f>
        <v>106987</v>
      </c>
      <c r="GB5" s="110">
        <f t="shared" ref="GB5" si="168">DATE(YEAR(GA5)+1,MONTH(GA5),DAY(GA5))</f>
        <v>107352</v>
      </c>
      <c r="GC5" s="110">
        <f t="shared" ref="GC5" si="169">DATE(YEAR(GB5)+1,MONTH(GB5),DAY(GB5))</f>
        <v>107717</v>
      </c>
      <c r="GD5" s="110">
        <f t="shared" ref="GD5" si="170">DATE(YEAR(GC5)+1,MONTH(GC5),DAY(GC5))</f>
        <v>108082</v>
      </c>
      <c r="GE5" s="110">
        <f t="shared" ref="GE5" si="171">DATE(YEAR(GD5)+1,MONTH(GD5),DAY(GD5))</f>
        <v>108448</v>
      </c>
      <c r="GF5" s="110">
        <f t="shared" ref="GF5" si="172">DATE(YEAR(GE5)+1,MONTH(GE5),DAY(GE5))</f>
        <v>108813</v>
      </c>
      <c r="GG5" s="110">
        <f t="shared" ref="GG5" si="173">DATE(YEAR(GF5)+1,MONTH(GF5),DAY(GF5))</f>
        <v>109178</v>
      </c>
      <c r="GH5" s="110">
        <f t="shared" ref="GH5" si="174">DATE(YEAR(GG5)+1,MONTH(GG5),DAY(GG5))</f>
        <v>109543</v>
      </c>
      <c r="GI5" s="110">
        <f t="shared" ref="GI5" si="175">DATE(YEAR(GH5)+1,MONTH(GH5),DAY(GH5))</f>
        <v>109908</v>
      </c>
      <c r="GJ5" s="110">
        <f t="shared" ref="GJ5" si="176">DATE(YEAR(GI5)+1,MONTH(GI5),DAY(GI5))</f>
        <v>110273</v>
      </c>
      <c r="GK5" s="110">
        <f t="shared" ref="GK5" si="177">DATE(YEAR(GJ5)+1,MONTH(GJ5),DAY(GJ5))</f>
        <v>110638</v>
      </c>
      <c r="GL5" s="110">
        <f t="shared" ref="GL5" si="178">DATE(YEAR(GK5)+1,MONTH(GK5),DAY(GK5))</f>
        <v>111003</v>
      </c>
      <c r="GM5" s="110">
        <f t="shared" ref="GM5" si="179">DATE(YEAR(GL5)+1,MONTH(GL5),DAY(GL5))</f>
        <v>111369</v>
      </c>
      <c r="GN5" s="110">
        <f t="shared" ref="GN5" si="180">DATE(YEAR(GM5)+1,MONTH(GM5),DAY(GM5))</f>
        <v>111734</v>
      </c>
      <c r="GO5" s="110">
        <f t="shared" ref="GO5" si="181">DATE(YEAR(GN5)+1,MONTH(GN5),DAY(GN5))</f>
        <v>112099</v>
      </c>
      <c r="GP5" s="110">
        <f t="shared" ref="GP5" si="182">DATE(YEAR(GO5)+1,MONTH(GO5),DAY(GO5))</f>
        <v>112464</v>
      </c>
      <c r="GQ5" s="110">
        <f t="shared" ref="GQ5" si="183">DATE(YEAR(GP5)+1,MONTH(GP5),DAY(GP5))</f>
        <v>112830</v>
      </c>
      <c r="GR5" s="110">
        <f t="shared" ref="GR5" si="184">DATE(YEAR(GQ5)+1,MONTH(GQ5),DAY(GQ5))</f>
        <v>113195</v>
      </c>
      <c r="GS5" s="110">
        <f t="shared" ref="GS5" si="185">DATE(YEAR(GR5)+1,MONTH(GR5),DAY(GR5))</f>
        <v>113560</v>
      </c>
      <c r="GT5" s="110">
        <f t="shared" ref="GT5" si="186">DATE(YEAR(GS5)+1,MONTH(GS5),DAY(GS5))</f>
        <v>113925</v>
      </c>
      <c r="GU5" s="110">
        <f t="shared" ref="GU5" si="187">DATE(YEAR(GT5)+1,MONTH(GT5),DAY(GT5))</f>
        <v>114291</v>
      </c>
      <c r="GV5" s="110">
        <f t="shared" ref="GV5" si="188">DATE(YEAR(GU5)+1,MONTH(GU5),DAY(GU5))</f>
        <v>114656</v>
      </c>
      <c r="GW5" s="110">
        <f t="shared" ref="GW5" si="189">DATE(YEAR(GV5)+1,MONTH(GV5),DAY(GV5))</f>
        <v>115021</v>
      </c>
      <c r="GX5" s="110">
        <f t="shared" ref="GX5" si="190">DATE(YEAR(GW5)+1,MONTH(GW5),DAY(GW5))</f>
        <v>115386</v>
      </c>
      <c r="GY5" s="110">
        <f t="shared" ref="GY5" si="191">DATE(YEAR(GX5)+1,MONTH(GX5),DAY(GX5))</f>
        <v>115752</v>
      </c>
      <c r="GZ5" s="110">
        <f t="shared" ref="GZ5" si="192">DATE(YEAR(GY5)+1,MONTH(GY5),DAY(GY5))</f>
        <v>116117</v>
      </c>
      <c r="HA5" s="110">
        <f t="shared" ref="HA5" si="193">DATE(YEAR(GZ5)+1,MONTH(GZ5),DAY(GZ5))</f>
        <v>116482</v>
      </c>
      <c r="HB5" s="110">
        <f t="shared" ref="HB5" si="194">DATE(YEAR(HA5)+1,MONTH(HA5),DAY(HA5))</f>
        <v>116847</v>
      </c>
      <c r="HC5" s="110">
        <f t="shared" ref="HC5" si="195">DATE(YEAR(HB5)+1,MONTH(HB5),DAY(HB5))</f>
        <v>117213</v>
      </c>
      <c r="HD5" s="110">
        <f t="shared" ref="HD5" si="196">DATE(YEAR(HC5)+1,MONTH(HC5),DAY(HC5))</f>
        <v>117578</v>
      </c>
      <c r="HE5" s="110">
        <f t="shared" ref="HE5" si="197">DATE(YEAR(HD5)+1,MONTH(HD5),DAY(HD5))</f>
        <v>117943</v>
      </c>
      <c r="HF5" s="110">
        <f t="shared" ref="HF5" si="198">DATE(YEAR(HE5)+1,MONTH(HE5),DAY(HE5))</f>
        <v>118308</v>
      </c>
    </row>
    <row r="6" spans="1:214">
      <c r="A6" s="114" t="str">
        <f>'CEA-4 Constant DCF'!A5</f>
        <v>AltaGas Limited</v>
      </c>
      <c r="B6" s="90" t="str">
        <f>'CEA-4 Constant DCF'!B5</f>
        <v>ALA</v>
      </c>
      <c r="C6" s="90">
        <f>'CEA-4 Constant DCF'!C5</f>
        <v>1.19</v>
      </c>
      <c r="D6" s="90">
        <f>'CEA-4 Constant DCF'!D5</f>
        <v>29.309333333333335</v>
      </c>
      <c r="E6" s="91">
        <f>'CEA-4 Constant DCF'!K5</f>
        <v>8.9749999999999996E-2</v>
      </c>
      <c r="F6" s="91">
        <f t="shared" ref="F6:F11" si="199">IFERROR(E6-($E6-$K6)/6, "")</f>
        <v>8.1184999999999993E-2</v>
      </c>
      <c r="G6" s="91">
        <f t="shared" ref="G6:G11" si="200">IFERROR(F6-($E6-$K6)/6, "")</f>
        <v>7.261999999999999E-2</v>
      </c>
      <c r="H6" s="91">
        <f t="shared" ref="H6:H11" si="201">IFERROR(G6-($E6-$K6)/6, "")</f>
        <v>6.4054999999999987E-2</v>
      </c>
      <c r="I6" s="91">
        <f t="shared" ref="I6:I11" si="202">IFERROR(H6-($E6-$K6)/6, "")</f>
        <v>5.5489999999999977E-2</v>
      </c>
      <c r="J6" s="91">
        <f t="shared" ref="J6:J11" si="203">IFERROR(I6-($E6-$K6)/6, "")</f>
        <v>4.6924999999999967E-2</v>
      </c>
      <c r="K6" s="91">
        <f t="shared" ref="K6:K11" si="204">(1.018)*(1.02)-1</f>
        <v>3.835999999999995E-2</v>
      </c>
      <c r="L6" s="91">
        <f t="shared" ref="L6:L11" si="205">IFERROR(XIRR($N6:$HF6,$N$5:$HF$5),"")</f>
        <v>9.8342865705490112E-2</v>
      </c>
      <c r="M6" s="327" t="str">
        <f>'CEA-4 Constant DCF'!O5</f>
        <v>Excl.</v>
      </c>
      <c r="N6" s="111">
        <f t="shared" ref="N6:N11" si="206">-D6</f>
        <v>-29.309333333333335</v>
      </c>
      <c r="O6" s="111">
        <f t="shared" ref="O6:O11" si="207">$C6*(1+$E6)</f>
        <v>1.2968024999999999</v>
      </c>
      <c r="P6" s="111">
        <f t="shared" ref="P6:P11" si="208">O6*(1+$E6)</f>
        <v>1.4131905243749998</v>
      </c>
      <c r="Q6" s="111">
        <f t="shared" ref="Q6:Q11" si="209">P6*(1+$E6)</f>
        <v>1.540024373937656</v>
      </c>
      <c r="R6" s="111">
        <f t="shared" ref="R6:R11" si="210">Q6*(1+$E6)</f>
        <v>1.6782415614985606</v>
      </c>
      <c r="S6" s="111">
        <f t="shared" ref="S6:S11" si="211">R6*(1+$E6)</f>
        <v>1.8288637416430564</v>
      </c>
      <c r="T6" s="111">
        <f t="shared" ref="T6:T11" si="212">S6*(1+F6)</f>
        <v>1.977340044508348</v>
      </c>
      <c r="U6" s="111">
        <f t="shared" ref="U6:U11" si="213">T6*(1+G6)</f>
        <v>2.1209344785405442</v>
      </c>
      <c r="V6" s="111">
        <f t="shared" ref="V6:V11" si="214">U6*(1+H6)</f>
        <v>2.2567909365634589</v>
      </c>
      <c r="W6" s="111">
        <f t="shared" ref="W6:W11" si="215">V6*(1+I6)</f>
        <v>2.3820202656333653</v>
      </c>
      <c r="X6" s="111">
        <f t="shared" ref="X6:X11" si="216">W6*(1+J6)</f>
        <v>2.4937965665982107</v>
      </c>
      <c r="Y6" s="111">
        <f t="shared" ref="Y6:Y11" si="217">X6*(1+$K6)</f>
        <v>2.5894586028929178</v>
      </c>
      <c r="Z6" s="111">
        <f t="shared" ref="Z6:Z11" si="218">Y6*(1+$K6)</f>
        <v>2.6887902348998902</v>
      </c>
      <c r="AA6" s="111">
        <f t="shared" ref="AA6:AA11" si="219">Z6*(1+$K6)</f>
        <v>2.79193222831065</v>
      </c>
      <c r="AB6" s="111">
        <f t="shared" ref="AB6:AB11" si="220">AA6*(1+$K6)</f>
        <v>2.8990307485886464</v>
      </c>
      <c r="AC6" s="111">
        <f t="shared" ref="AC6:AC11" si="221">AB6*(1+$K6)</f>
        <v>3.0102375681045066</v>
      </c>
      <c r="AD6" s="111">
        <f t="shared" ref="AD6:AD11" si="222">AC6*(1+$K6)</f>
        <v>3.1257102812169952</v>
      </c>
      <c r="AE6" s="111">
        <f t="shared" ref="AE6:AE11" si="223">AD6*(1+$K6)</f>
        <v>3.2456125276044792</v>
      </c>
      <c r="AF6" s="111">
        <f t="shared" ref="AF6:AF11" si="224">AE6*(1+$K6)</f>
        <v>3.370114224163387</v>
      </c>
      <c r="AG6" s="111">
        <f t="shared" ref="AG6:AG11" si="225">AF6*(1+$K6)</f>
        <v>3.4993918058022944</v>
      </c>
      <c r="AH6" s="111">
        <f t="shared" ref="AH6:AH11" si="226">AG6*(1+$K6)</f>
        <v>3.6336284754728703</v>
      </c>
      <c r="AI6" s="111">
        <f t="shared" ref="AI6:AI11" si="227">AH6*(1+$K6)</f>
        <v>3.7730144637920096</v>
      </c>
      <c r="AJ6" s="111">
        <f t="shared" ref="AJ6:AJ11" si="228">AI6*(1+$K6)</f>
        <v>3.917747298623071</v>
      </c>
      <c r="AK6" s="111">
        <f t="shared" ref="AK6:AK11" si="229">AJ6*(1+$K6)</f>
        <v>4.0680320849982516</v>
      </c>
      <c r="AL6" s="111">
        <f t="shared" ref="AL6:AL11" si="230">AK6*(1+$K6)</f>
        <v>4.2240817957787842</v>
      </c>
      <c r="AM6" s="111">
        <f t="shared" ref="AM6:AM11" si="231">AL6*(1+$K6)</f>
        <v>4.3861175734648583</v>
      </c>
      <c r="AN6" s="111">
        <f t="shared" ref="AN6:AN11" si="232">AM6*(1+$K6)</f>
        <v>4.5543690435829705</v>
      </c>
      <c r="AO6" s="111">
        <f t="shared" ref="AO6:AO11" si="233">AN6*(1+$K6)</f>
        <v>4.7290746400948134</v>
      </c>
      <c r="AP6" s="111">
        <f t="shared" ref="AP6:AP11" si="234">AO6*(1+$K6)</f>
        <v>4.9104819432888505</v>
      </c>
      <c r="AQ6" s="111">
        <f t="shared" ref="AQ6:AQ11" si="235">AP6*(1+$K6)</f>
        <v>5.0988480306334107</v>
      </c>
      <c r="AR6" s="111">
        <f t="shared" ref="AR6:AR11" si="236">AQ6*(1+$K6)</f>
        <v>5.2944398410885078</v>
      </c>
      <c r="AS6" s="111">
        <f t="shared" ref="AS6:AS11" si="237">AR6*(1+$K6)</f>
        <v>5.4975345533926632</v>
      </c>
      <c r="AT6" s="111">
        <f t="shared" ref="AT6:AT11" si="238">AS6*(1+$K6)</f>
        <v>5.7084199788608059</v>
      </c>
      <c r="AU6" s="111">
        <f t="shared" ref="AU6:AU11" si="239">AT6*(1+$K6)</f>
        <v>5.9273949692499057</v>
      </c>
      <c r="AV6" s="111">
        <f t="shared" ref="AV6:AV11" si="240">AU6*(1+$K6)</f>
        <v>6.1547698402703315</v>
      </c>
      <c r="AW6" s="111">
        <f t="shared" ref="AW6:AW11" si="241">AV6*(1+$K6)</f>
        <v>6.3908668113431011</v>
      </c>
      <c r="AX6" s="111">
        <f t="shared" ref="AX6:AX11" si="242">AW6*(1+$K6)</f>
        <v>6.636020462226222</v>
      </c>
      <c r="AY6" s="111">
        <f t="shared" ref="AY6:AY11" si="243">AX6*(1+$K6)</f>
        <v>6.8905782071572199</v>
      </c>
      <c r="AZ6" s="111">
        <f t="shared" ref="AZ6:AZ11" si="244">AY6*(1+$K6)</f>
        <v>7.1549007871837702</v>
      </c>
      <c r="BA6" s="111">
        <f t="shared" ref="BA6:BA11" si="245">AZ6*(1+$K6)</f>
        <v>7.4293627813801395</v>
      </c>
      <c r="BB6" s="111">
        <f t="shared" ref="BB6:BB11" si="246">BA6*(1+$K6)</f>
        <v>7.7143531376738812</v>
      </c>
      <c r="BC6" s="111">
        <f t="shared" ref="BC6:BC11" si="247">BB6*(1+$K6)</f>
        <v>8.0102757240350506</v>
      </c>
      <c r="BD6" s="111">
        <f t="shared" ref="BD6:BD11" si="248">BC6*(1+$K6)</f>
        <v>8.3175499008090341</v>
      </c>
      <c r="BE6" s="111">
        <f t="shared" ref="BE6:BE11" si="249">BD6*(1+$K6)</f>
        <v>8.6366111150040688</v>
      </c>
      <c r="BF6" s="111">
        <f t="shared" ref="BF6:BF11" si="250">BE6*(1+$K6)</f>
        <v>8.9679115173756241</v>
      </c>
      <c r="BG6" s="111">
        <f t="shared" ref="BG6:BG11" si="251">BF6*(1+$K6)</f>
        <v>9.311920603182152</v>
      </c>
      <c r="BH6" s="111">
        <f t="shared" ref="BH6:BH11" si="252">BG6*(1+$K6)</f>
        <v>9.6691258775202193</v>
      </c>
      <c r="BI6" s="111">
        <f t="shared" ref="BI6:BI11" si="253">BH6*(1+$K6)</f>
        <v>10.040033546181894</v>
      </c>
      <c r="BJ6" s="111">
        <f t="shared" ref="BJ6:BJ11" si="254">BI6*(1+$K6)</f>
        <v>10.425169233013431</v>
      </c>
      <c r="BK6" s="111">
        <f t="shared" ref="BK6:BK11" si="255">BJ6*(1+$K6)</f>
        <v>10.825078724791826</v>
      </c>
      <c r="BL6" s="111">
        <f t="shared" ref="BL6:BL11" si="256">BK6*(1+$K6)</f>
        <v>11.240328744674841</v>
      </c>
      <c r="BM6" s="111">
        <f t="shared" ref="BM6:BM11" si="257">BL6*(1+$K6)</f>
        <v>11.671507755320567</v>
      </c>
      <c r="BN6" s="111">
        <f t="shared" ref="BN6:BN11" si="258">BM6*(1+$K6)</f>
        <v>12.119226792814663</v>
      </c>
      <c r="BO6" s="111">
        <f t="shared" ref="BO6:BO11" si="259">BN6*(1+$K6)</f>
        <v>12.584120332587032</v>
      </c>
      <c r="BP6" s="111">
        <f t="shared" ref="BP6:BP11" si="260">BO6*(1+$K6)</f>
        <v>13.06684718854507</v>
      </c>
      <c r="BQ6" s="111">
        <f t="shared" ref="BQ6:BQ11" si="261">BP6*(1+$K6)</f>
        <v>13.568091446697659</v>
      </c>
      <c r="BR6" s="111">
        <f t="shared" ref="BR6:BR11" si="262">BQ6*(1+$K6)</f>
        <v>14.088563434592981</v>
      </c>
      <c r="BS6" s="111">
        <f t="shared" ref="BS6:BS11" si="263">BR6*(1+$K6)</f>
        <v>14.629000727943968</v>
      </c>
      <c r="BT6" s="111">
        <f t="shared" ref="BT6:BT11" si="264">BS6*(1+$K6)</f>
        <v>15.190169195867897</v>
      </c>
      <c r="BU6" s="111">
        <f t="shared" ref="BU6:BU11" si="265">BT6*(1+$K6)</f>
        <v>15.772864086221389</v>
      </c>
      <c r="BV6" s="111">
        <f t="shared" ref="BV6:BV11" si="266">BU6*(1+$K6)</f>
        <v>16.377911152568842</v>
      </c>
      <c r="BW6" s="111">
        <f t="shared" ref="BW6:BW11" si="267">BV6*(1+$K6)</f>
        <v>17.006167824381382</v>
      </c>
      <c r="BX6" s="111">
        <f t="shared" ref="BX6:BX11" si="268">BW6*(1+$K6)</f>
        <v>17.65852442212465</v>
      </c>
      <c r="BY6" s="111">
        <f t="shared" ref="BY6:BY11" si="269">BX6*(1+$K6)</f>
        <v>18.335905418957349</v>
      </c>
      <c r="BZ6" s="111">
        <f t="shared" ref="BZ6:BZ11" si="270">BY6*(1+$K6)</f>
        <v>19.039270750828553</v>
      </c>
      <c r="CA6" s="111">
        <f t="shared" ref="CA6:CA11" si="271">BZ6*(1+$K6)</f>
        <v>19.769617176830337</v>
      </c>
      <c r="CB6" s="111">
        <f t="shared" ref="CB6:CB11" si="272">CA6*(1+$K6)</f>
        <v>20.527979691733549</v>
      </c>
      <c r="CC6" s="111">
        <f t="shared" ref="CC6:CC11" si="273">CB6*(1+$K6)</f>
        <v>21.315432992708448</v>
      </c>
      <c r="CD6" s="111">
        <f t="shared" ref="CD6:CD11" si="274">CC6*(1+$K6)</f>
        <v>22.133093002308744</v>
      </c>
      <c r="CE6" s="111">
        <f t="shared" ref="CE6:CE11" si="275">CD6*(1+$K6)</f>
        <v>22.982118449877305</v>
      </c>
      <c r="CF6" s="111">
        <f t="shared" ref="CF6:CF11" si="276">CE6*(1+$K6)</f>
        <v>23.863712513614598</v>
      </c>
      <c r="CG6" s="111">
        <f t="shared" ref="CG6:CG11" si="277">CF6*(1+$K6)</f>
        <v>24.779124525636853</v>
      </c>
      <c r="CH6" s="111">
        <f t="shared" ref="CH6:CH11" si="278">CG6*(1+$K6)</f>
        <v>25.729651742440282</v>
      </c>
      <c r="CI6" s="111">
        <f t="shared" ref="CI6:CI11" si="279">CH6*(1+$K6)</f>
        <v>26.716641183280291</v>
      </c>
      <c r="CJ6" s="111">
        <f t="shared" ref="CJ6:CJ11" si="280">CI6*(1+$K6)</f>
        <v>27.741491539070921</v>
      </c>
      <c r="CK6" s="111">
        <f t="shared" ref="CK6:CK11" si="281">CJ6*(1+$K6)</f>
        <v>28.80565515450968</v>
      </c>
      <c r="CL6" s="111">
        <f t="shared" ref="CL6:CL11" si="282">CK6*(1+$K6)</f>
        <v>29.910640086236668</v>
      </c>
      <c r="CM6" s="111">
        <f t="shared" ref="CM6:CM11" si="283">CL6*(1+$K6)</f>
        <v>31.058012239944706</v>
      </c>
      <c r="CN6" s="111">
        <f t="shared" ref="CN6:CN11" si="284">CM6*(1+$K6)</f>
        <v>32.249397589468984</v>
      </c>
      <c r="CO6" s="111">
        <f t="shared" ref="CO6:CO11" si="285">CN6*(1+$K6)</f>
        <v>33.486484481001014</v>
      </c>
      <c r="CP6" s="111">
        <f t="shared" ref="CP6:CP11" si="286">CO6*(1+$K6)</f>
        <v>34.771026025692208</v>
      </c>
      <c r="CQ6" s="111">
        <f t="shared" ref="CQ6:CQ11" si="287">CP6*(1+$K6)</f>
        <v>36.104842584037762</v>
      </c>
      <c r="CR6" s="111">
        <f t="shared" ref="CR6:CR11" si="288">CQ6*(1+$K6)</f>
        <v>37.489824345561452</v>
      </c>
      <c r="CS6" s="111">
        <f t="shared" ref="CS6:CS11" si="289">CR6*(1+$K6)</f>
        <v>38.927934007457189</v>
      </c>
      <c r="CT6" s="111">
        <f t="shared" ref="CT6:CT11" si="290">CS6*(1+$K6)</f>
        <v>40.421209555983246</v>
      </c>
      <c r="CU6" s="111">
        <f t="shared" ref="CU6:CU11" si="291">CT6*(1+$K6)</f>
        <v>41.971767154550761</v>
      </c>
      <c r="CV6" s="111">
        <f t="shared" ref="CV6:CV11" si="292">CU6*(1+$K6)</f>
        <v>43.581804142599324</v>
      </c>
      <c r="CW6" s="111">
        <f t="shared" ref="CW6:CW11" si="293">CV6*(1+$K6)</f>
        <v>45.253602149509433</v>
      </c>
      <c r="CX6" s="111">
        <f t="shared" ref="CX6:CX11" si="294">CW6*(1+$K6)</f>
        <v>46.989530327964616</v>
      </c>
      <c r="CY6" s="111">
        <f t="shared" ref="CY6:CY11" si="295">CX6*(1+$K6)</f>
        <v>48.792048711345338</v>
      </c>
      <c r="CZ6" s="111">
        <f t="shared" ref="CZ6:CZ11" si="296">CY6*(1+$K6)</f>
        <v>50.66371169991254</v>
      </c>
      <c r="DA6" s="111">
        <f t="shared" ref="DA6:DA11" si="297">CZ6*(1+$K6)</f>
        <v>52.60717168072118</v>
      </c>
      <c r="DB6" s="111">
        <f t="shared" ref="DB6:DB11" si="298">DA6*(1+$K6)</f>
        <v>54.625182786393644</v>
      </c>
      <c r="DC6" s="111">
        <f t="shared" ref="DC6:DC11" si="299">DB6*(1+$K6)</f>
        <v>56.720604798079698</v>
      </c>
      <c r="DD6" s="111">
        <f t="shared" ref="DD6:DD11" si="300">DC6*(1+$K6)</f>
        <v>58.896407198134035</v>
      </c>
      <c r="DE6" s="111">
        <f t="shared" ref="DE6:DE11" si="301">DD6*(1+$K6)</f>
        <v>61.155673378254455</v>
      </c>
      <c r="DF6" s="111">
        <f t="shared" ref="DF6:DF11" si="302">DE6*(1+$K6)</f>
        <v>63.50160500904429</v>
      </c>
      <c r="DG6" s="111">
        <f t="shared" ref="DG6:DG11" si="303">DF6*(1+$K6)</f>
        <v>65.937526577191221</v>
      </c>
      <c r="DH6" s="111">
        <f t="shared" ref="DH6:DH11" si="304">DG6*(1+$K6)</f>
        <v>68.466890096692268</v>
      </c>
      <c r="DI6" s="111">
        <f t="shared" ref="DI6:DI11" si="305">DH6*(1+$K6)</f>
        <v>71.093280000801386</v>
      </c>
      <c r="DJ6" s="111">
        <f t="shared" ref="DJ6:DJ11" si="306">DI6*(1+$K6)</f>
        <v>73.820418221632124</v>
      </c>
      <c r="DK6" s="111">
        <f t="shared" ref="DK6:DK11" si="307">DJ6*(1+$K6)</f>
        <v>76.652169464613934</v>
      </c>
      <c r="DL6" s="111">
        <f t="shared" ref="DL6:DL11" si="308">DK6*(1+$K6)</f>
        <v>79.592546685276517</v>
      </c>
      <c r="DM6" s="111">
        <f t="shared" ref="DM6:DM11" si="309">DL6*(1+$K6)</f>
        <v>82.64571677612372</v>
      </c>
      <c r="DN6" s="111">
        <f t="shared" ref="DN6:DN11" si="310">DM6*(1+$K6)</f>
        <v>85.816006471655825</v>
      </c>
      <c r="DO6" s="111">
        <f t="shared" ref="DO6:DO11" si="311">DN6*(1+$K6)</f>
        <v>89.107908479908545</v>
      </c>
      <c r="DP6" s="111">
        <f t="shared" ref="DP6:DP11" si="312">DO6*(1+$K6)</f>
        <v>92.526087849197836</v>
      </c>
      <c r="DQ6" s="111">
        <f t="shared" ref="DQ6:DQ11" si="313">DP6*(1+$K6)</f>
        <v>96.075388579093058</v>
      </c>
      <c r="DR6" s="111">
        <f t="shared" ref="DR6:DR11" si="314">DQ6*(1+$K6)</f>
        <v>99.760840484987057</v>
      </c>
      <c r="DS6" s="111">
        <f t="shared" ref="DS6:DS11" si="315">DR6*(1+$K6)</f>
        <v>103.58766632599115</v>
      </c>
      <c r="DT6" s="111">
        <f t="shared" ref="DT6:DT11" si="316">DS6*(1+$K6)</f>
        <v>107.56128920625616</v>
      </c>
      <c r="DU6" s="111">
        <f t="shared" ref="DU6:DU11" si="317">DT6*(1+$K6)</f>
        <v>111.68734026020815</v>
      </c>
      <c r="DV6" s="111">
        <f t="shared" ref="DV6:DV11" si="318">DU6*(1+$K6)</f>
        <v>115.97166663258973</v>
      </c>
      <c r="DW6" s="111">
        <f t="shared" ref="DW6:DW11" si="319">DV6*(1+$K6)</f>
        <v>120.42033976461586</v>
      </c>
      <c r="DX6" s="111">
        <f t="shared" ref="DX6:DX11" si="320">DW6*(1+$K6)</f>
        <v>125.03966399798652</v>
      </c>
      <c r="DY6" s="111">
        <f t="shared" ref="DY6:DY11" si="321">DX6*(1+$K6)</f>
        <v>129.83618550894928</v>
      </c>
      <c r="DZ6" s="111">
        <f t="shared" ref="DZ6:DZ11" si="322">DY6*(1+$K6)</f>
        <v>134.81670158507256</v>
      </c>
      <c r="EA6" s="111">
        <f t="shared" ref="EA6:EA11" si="323">DZ6*(1+$K6)</f>
        <v>139.98827025787594</v>
      </c>
      <c r="EB6" s="111">
        <f t="shared" ref="EB6:EB11" si="324">EA6*(1+$K6)</f>
        <v>145.35822030496806</v>
      </c>
      <c r="EC6" s="111">
        <f t="shared" ref="EC6:EC11" si="325">EB6*(1+$K6)</f>
        <v>150.93416163586662</v>
      </c>
      <c r="ED6" s="111">
        <f t="shared" ref="ED6:ED11" si="326">EC6*(1+$K6)</f>
        <v>156.72399607621844</v>
      </c>
      <c r="EE6" s="111">
        <f t="shared" ref="EE6:EE11" si="327">ED6*(1+$K6)</f>
        <v>162.73592856570218</v>
      </c>
      <c r="EF6" s="111">
        <f t="shared" ref="EF6:EF11" si="328">EE6*(1+$K6)</f>
        <v>168.97847878548251</v>
      </c>
      <c r="EG6" s="111">
        <f t="shared" ref="EG6:EG11" si="329">EF6*(1+$K6)</f>
        <v>175.46049323169362</v>
      </c>
      <c r="EH6" s="111">
        <f t="shared" ref="EH6:EH11" si="330">EG6*(1+$K6)</f>
        <v>182.19115775206137</v>
      </c>
      <c r="EI6" s="111">
        <f t="shared" ref="EI6:EI11" si="331">EH6*(1+$K6)</f>
        <v>189.18001056343044</v>
      </c>
      <c r="EJ6" s="111">
        <f t="shared" ref="EJ6:EJ11" si="332">EI6*(1+$K6)</f>
        <v>196.43695576864363</v>
      </c>
      <c r="EK6" s="111">
        <f t="shared" ref="EK6:EK11" si="333">EJ6*(1+$K6)</f>
        <v>203.9722773919288</v>
      </c>
      <c r="EL6" s="111">
        <f t="shared" ref="EL6:EL11" si="334">EK6*(1+$K6)</f>
        <v>211.79665395268319</v>
      </c>
      <c r="EM6" s="111">
        <f t="shared" ref="EM6:EM11" si="335">EL6*(1+$K6)</f>
        <v>219.92117359830812</v>
      </c>
      <c r="EN6" s="111">
        <f t="shared" ref="EN6:EN11" si="336">EM6*(1+$K6)</f>
        <v>228.35734981753922</v>
      </c>
      <c r="EO6" s="111">
        <f t="shared" ref="EO6:EO11" si="337">EN6*(1+$K6)</f>
        <v>237.11713775654002</v>
      </c>
      <c r="EP6" s="111">
        <f t="shared" ref="EP6:EP11" si="338">EO6*(1+$K6)</f>
        <v>246.21295116088089</v>
      </c>
      <c r="EQ6" s="111">
        <f t="shared" ref="EQ6:EQ11" si="339">EP6*(1+$K6)</f>
        <v>255.65767996741226</v>
      </c>
      <c r="ER6" s="111">
        <f t="shared" ref="ER6:ER11" si="340">EQ6*(1+$K6)</f>
        <v>265.46470857096216</v>
      </c>
      <c r="ES6" s="111">
        <f t="shared" ref="ES6:ES11" si="341">ER6*(1+$K6)</f>
        <v>275.64793479174426</v>
      </c>
      <c r="ET6" s="111">
        <f t="shared" ref="ET6:ET11" si="342">ES6*(1+$K6)</f>
        <v>286.22178957035555</v>
      </c>
      <c r="EU6" s="111">
        <f t="shared" ref="EU6:EU11" si="343">ET6*(1+$K6)</f>
        <v>297.20125741827439</v>
      </c>
      <c r="EV6" s="111">
        <f t="shared" ref="EV6:EV11" si="344">EU6*(1+$K6)</f>
        <v>308.6018976528394</v>
      </c>
      <c r="EW6" s="111">
        <f t="shared" ref="EW6:EW11" si="345">EV6*(1+$K6)</f>
        <v>320.43986644680228</v>
      </c>
      <c r="EX6" s="111">
        <f t="shared" ref="EX6:EX11" si="346">EW6*(1+$K6)</f>
        <v>332.7319397237016</v>
      </c>
      <c r="EY6" s="111">
        <f t="shared" ref="EY6:EY11" si="347">EX6*(1+$K6)</f>
        <v>345.49553693150278</v>
      </c>
      <c r="EZ6" s="111">
        <f t="shared" ref="EZ6:EZ11" si="348">EY6*(1+$K6)</f>
        <v>358.74874572819522</v>
      </c>
      <c r="FA6" s="111">
        <f t="shared" ref="FA6:FA11" si="349">EZ6*(1+$K6)</f>
        <v>372.51034761432879</v>
      </c>
      <c r="FB6" s="111">
        <f t="shared" ref="FB6:FB11" si="350">FA6*(1+$K6)</f>
        <v>386.79984454881441</v>
      </c>
      <c r="FC6" s="111">
        <f t="shared" ref="FC6:FC11" si="351">FB6*(1+$K6)</f>
        <v>401.63748658570688</v>
      </c>
      <c r="FD6" s="111">
        <f t="shared" ref="FD6:FD11" si="352">FC6*(1+$K6)</f>
        <v>417.04430057113456</v>
      </c>
      <c r="FE6" s="111">
        <f t="shared" ref="FE6:FE11" si="353">FD6*(1+$K6)</f>
        <v>433.04211994104327</v>
      </c>
      <c r="FF6" s="111">
        <f t="shared" ref="FF6:FF11" si="354">FE6*(1+$K6)</f>
        <v>449.65361566198169</v>
      </c>
      <c r="FG6" s="111">
        <f t="shared" ref="FG6:FG11" si="355">FF6*(1+$K6)</f>
        <v>466.90232835877526</v>
      </c>
      <c r="FH6" s="111">
        <f t="shared" ref="FH6:FH11" si="356">FG6*(1+$K6)</f>
        <v>484.81270167461787</v>
      </c>
      <c r="FI6" s="111">
        <f t="shared" ref="FI6:FI11" si="357">FH6*(1+$K6)</f>
        <v>503.41011691085617</v>
      </c>
      <c r="FJ6" s="111">
        <f t="shared" ref="FJ6:FJ11" si="358">FI6*(1+$K6)</f>
        <v>522.72092899555662</v>
      </c>
      <c r="FK6" s="111">
        <f t="shared" ref="FK6:FK11" si="359">FJ6*(1+$K6)</f>
        <v>542.77250383182616</v>
      </c>
      <c r="FL6" s="111">
        <f t="shared" ref="FL6:FL11" si="360">FK6*(1+$K6)</f>
        <v>563.59325707881499</v>
      </c>
      <c r="FM6" s="111">
        <f t="shared" ref="FM6:FM11" si="361">FL6*(1+$K6)</f>
        <v>585.21269442035828</v>
      </c>
      <c r="FN6" s="111">
        <f t="shared" ref="FN6:FN11" si="362">FM6*(1+$K6)</f>
        <v>607.66145337832324</v>
      </c>
      <c r="FO6" s="111">
        <f t="shared" ref="FO6:FO11" si="363">FN6*(1+$K6)</f>
        <v>630.97134672991569</v>
      </c>
      <c r="FP6" s="111">
        <f t="shared" ref="FP6:FP11" si="364">FO6*(1+$K6)</f>
        <v>655.17540759047517</v>
      </c>
      <c r="FQ6" s="111">
        <f t="shared" ref="FQ6:FQ11" si="365">FP6*(1+$K6)</f>
        <v>680.30793622564579</v>
      </c>
      <c r="FR6" s="111">
        <f t="shared" ref="FR6:FR11" si="366">FQ6*(1+$K6)</f>
        <v>706.40454865926154</v>
      </c>
      <c r="FS6" s="111">
        <f t="shared" ref="FS6:FS11" si="367">FR6*(1+$K6)</f>
        <v>733.50222714583083</v>
      </c>
      <c r="FT6" s="111">
        <f t="shared" ref="FT6:FT11" si="368">FS6*(1+$K6)</f>
        <v>761.63937257914483</v>
      </c>
      <c r="FU6" s="111">
        <f t="shared" ref="FU6:FU11" si="369">FT6*(1+$K6)</f>
        <v>790.85585891128073</v>
      </c>
      <c r="FV6" s="111">
        <f t="shared" ref="FV6:FV11" si="370">FU6*(1+$K6)</f>
        <v>821.19308965911739</v>
      </c>
      <c r="FW6" s="111">
        <f t="shared" ref="FW6:FW11" si="371">FV6*(1+$K6)</f>
        <v>852.69405657844106</v>
      </c>
      <c r="FX6" s="111">
        <f t="shared" ref="FX6:FX11" si="372">FW6*(1+$K6)</f>
        <v>885.40340058878996</v>
      </c>
      <c r="FY6" s="111">
        <f t="shared" ref="FY6:FY11" si="373">FX6*(1+$K6)</f>
        <v>919.36747503537595</v>
      </c>
      <c r="FZ6" s="111">
        <f t="shared" ref="FZ6:FZ11" si="374">FY6*(1+$K6)</f>
        <v>954.63441137773293</v>
      </c>
      <c r="GA6" s="111">
        <f t="shared" ref="GA6:GA11" si="375">FZ6*(1+$K6)</f>
        <v>991.25418739818269</v>
      </c>
      <c r="GB6" s="111">
        <f t="shared" ref="GB6:GB11" si="376">GA6*(1+$K6)</f>
        <v>1029.278698026777</v>
      </c>
      <c r="GC6" s="111">
        <f t="shared" ref="GC6:GC11" si="377">GB6*(1+$K6)</f>
        <v>1068.761828883084</v>
      </c>
      <c r="GD6" s="111">
        <f t="shared" ref="GD6:GD11" si="378">GC6*(1+$K6)</f>
        <v>1109.759532639039</v>
      </c>
      <c r="GE6" s="111">
        <f t="shared" ref="GE6:GE11" si="379">GD6*(1+$K6)</f>
        <v>1152.3299083110724</v>
      </c>
      <c r="GF6" s="111">
        <f t="shared" ref="GF6:GF11" si="380">GE6*(1+$K6)</f>
        <v>1196.533283593885</v>
      </c>
      <c r="GG6" s="111">
        <f t="shared" ref="GG6:GG11" si="381">GF6*(1+$K6)</f>
        <v>1242.4323003525465</v>
      </c>
      <c r="GH6" s="111">
        <f t="shared" ref="GH6:GH11" si="382">GG6*(1+$K6)</f>
        <v>1290.0920033940702</v>
      </c>
      <c r="GI6" s="111">
        <f t="shared" ref="GI6:GI11" si="383">GH6*(1+$K6)</f>
        <v>1339.5799326442666</v>
      </c>
      <c r="GJ6" s="111">
        <f t="shared" ref="GJ6:GJ11" si="384">GI6*(1+$K6)</f>
        <v>1390.9662188605007</v>
      </c>
      <c r="GK6" s="111">
        <f t="shared" ref="GK6:GK11" si="385">GJ6*(1+$K6)</f>
        <v>1444.3236830159894</v>
      </c>
      <c r="GL6" s="111">
        <f t="shared" ref="GL6:GL11" si="386">GK6*(1+$K6)</f>
        <v>1499.7279394964828</v>
      </c>
      <c r="GM6" s="111">
        <f t="shared" ref="GM6:GM11" si="387">GL6*(1+$K6)</f>
        <v>1557.2575032555678</v>
      </c>
      <c r="GN6" s="111">
        <f t="shared" ref="GN6:GN11" si="388">GM6*(1+$K6)</f>
        <v>1616.9939010804512</v>
      </c>
      <c r="GO6" s="111">
        <f t="shared" ref="GO6:GO11" si="389">GN6*(1+$K6)</f>
        <v>1679.0217871258972</v>
      </c>
      <c r="GP6" s="111">
        <f t="shared" ref="GP6:GP11" si="390">GO6*(1+$K6)</f>
        <v>1743.4290628800466</v>
      </c>
      <c r="GQ6" s="111">
        <f t="shared" ref="GQ6:GQ11" si="391">GP6*(1+$K6)</f>
        <v>1810.3070017321249</v>
      </c>
      <c r="GR6" s="111">
        <f t="shared" ref="GR6:GR11" si="392">GQ6*(1+$K6)</f>
        <v>1879.7503783185691</v>
      </c>
      <c r="GS6" s="111">
        <f t="shared" ref="GS6:GS11" si="393">GR6*(1+$K6)</f>
        <v>1951.8576028308694</v>
      </c>
      <c r="GT6" s="111">
        <f t="shared" ref="GT6:GT11" si="394">GS6*(1+$K6)</f>
        <v>2026.7308604754614</v>
      </c>
      <c r="GU6" s="111">
        <f t="shared" ref="GU6:GU11" si="395">GT6*(1+$K6)</f>
        <v>2104.4762562833002</v>
      </c>
      <c r="GV6" s="111">
        <f t="shared" ref="GV6:GV11" si="396">GU6*(1+$K6)</f>
        <v>2185.2039654743276</v>
      </c>
      <c r="GW6" s="111">
        <f t="shared" ref="GW6:GW11" si="397">GV6*(1+$K6)</f>
        <v>2269.0283895899229</v>
      </c>
      <c r="GX6" s="111">
        <f t="shared" ref="GX6:GX11" si="398">GW6*(1+$K6)</f>
        <v>2356.068318614592</v>
      </c>
      <c r="GY6" s="111">
        <f t="shared" ref="GY6:GY11" si="399">GX6*(1+$K6)</f>
        <v>2446.4470993166478</v>
      </c>
      <c r="GZ6" s="111">
        <f t="shared" ref="GZ6:GZ11" si="400">GY6*(1+$K6)</f>
        <v>2540.2928100464342</v>
      </c>
      <c r="HA6" s="111">
        <f t="shared" ref="HA6:HA11" si="401">GZ6*(1+$K6)</f>
        <v>2637.7384422398154</v>
      </c>
      <c r="HB6" s="111">
        <f t="shared" ref="HB6:HB11" si="402">HA6*(1+$K6)</f>
        <v>2738.9220888841346</v>
      </c>
      <c r="HC6" s="111">
        <f t="shared" ref="HC6:HC11" si="403">HB6*(1+$K6)</f>
        <v>2843.9871402137301</v>
      </c>
      <c r="HD6" s="111">
        <f t="shared" ref="HD6:HD11" si="404">HC6*(1+$K6)</f>
        <v>2953.0824869123285</v>
      </c>
      <c r="HE6" s="111">
        <f t="shared" ref="HE6:HE11" si="405">HD6*(1+$K6)</f>
        <v>3066.362731110285</v>
      </c>
      <c r="HF6" s="111">
        <f t="shared" ref="HF6:HF11" si="406">HE6*(1+$K6)</f>
        <v>3183.9884054756753</v>
      </c>
    </row>
    <row r="7" spans="1:214">
      <c r="A7" s="114" t="str">
        <f>'CEA-4 Constant DCF'!A6</f>
        <v>Canadian Utilities Limited</v>
      </c>
      <c r="B7" s="90" t="str">
        <f>'CEA-4 Constant DCF'!B6</f>
        <v>CU</v>
      </c>
      <c r="C7" s="90">
        <f>'CEA-4 Constant DCF'!C6</f>
        <v>1.8124</v>
      </c>
      <c r="D7" s="90">
        <f>'CEA-4 Constant DCF'!D6</f>
        <v>30.742444444444438</v>
      </c>
      <c r="E7" s="91">
        <f>'CEA-4 Constant DCF'!K6</f>
        <v>2.775E-2</v>
      </c>
      <c r="F7" s="91">
        <f t="shared" si="199"/>
        <v>2.9518333333333327E-2</v>
      </c>
      <c r="G7" s="91">
        <f t="shared" si="200"/>
        <v>3.128666666666665E-2</v>
      </c>
      <c r="H7" s="91">
        <f t="shared" si="201"/>
        <v>3.3054999999999973E-2</v>
      </c>
      <c r="I7" s="91">
        <f t="shared" si="202"/>
        <v>3.4823333333333296E-2</v>
      </c>
      <c r="J7" s="91">
        <f t="shared" si="203"/>
        <v>3.659166666666662E-2</v>
      </c>
      <c r="K7" s="91">
        <f t="shared" si="204"/>
        <v>3.835999999999995E-2</v>
      </c>
      <c r="L7" s="91">
        <f t="shared" si="205"/>
        <v>9.8485809564590465E-2</v>
      </c>
      <c r="M7" s="327" t="str">
        <f>'CEA-4 Constant DCF'!O6</f>
        <v/>
      </c>
      <c r="N7" s="111">
        <f t="shared" si="206"/>
        <v>-30.742444444444438</v>
      </c>
      <c r="O7" s="111">
        <f t="shared" si="207"/>
        <v>1.8626940999999999</v>
      </c>
      <c r="P7" s="111">
        <f t="shared" si="208"/>
        <v>1.9143838612749997</v>
      </c>
      <c r="Q7" s="111">
        <f t="shared" si="209"/>
        <v>1.9675080134253808</v>
      </c>
      <c r="R7" s="111">
        <f t="shared" si="210"/>
        <v>2.022106360797935</v>
      </c>
      <c r="S7" s="111">
        <f t="shared" si="211"/>
        <v>2.0782198123100777</v>
      </c>
      <c r="T7" s="111">
        <f t="shared" si="212"/>
        <v>2.1395653974697839</v>
      </c>
      <c r="U7" s="111">
        <f t="shared" si="213"/>
        <v>2.2065052668719551</v>
      </c>
      <c r="V7" s="111">
        <f t="shared" si="214"/>
        <v>2.2794412984684076</v>
      </c>
      <c r="W7" s="111">
        <f t="shared" si="215"/>
        <v>2.3588190426187388</v>
      </c>
      <c r="X7" s="111">
        <f t="shared" si="216"/>
        <v>2.4451321627532292</v>
      </c>
      <c r="Y7" s="111">
        <f t="shared" si="217"/>
        <v>2.5389274325164428</v>
      </c>
      <c r="Z7" s="111">
        <f t="shared" si="218"/>
        <v>2.6363206888277735</v>
      </c>
      <c r="AA7" s="111">
        <f t="shared" si="219"/>
        <v>2.7374499504512069</v>
      </c>
      <c r="AB7" s="111">
        <f t="shared" si="220"/>
        <v>2.8424585305505152</v>
      </c>
      <c r="AC7" s="111">
        <f t="shared" si="221"/>
        <v>2.951495239782433</v>
      </c>
      <c r="AD7" s="111">
        <f t="shared" si="222"/>
        <v>3.0647145971804868</v>
      </c>
      <c r="AE7" s="111">
        <f t="shared" si="223"/>
        <v>3.1822770491283303</v>
      </c>
      <c r="AF7" s="111">
        <f t="shared" si="224"/>
        <v>3.3043491967328928</v>
      </c>
      <c r="AG7" s="111">
        <f t="shared" si="225"/>
        <v>3.4311040319195665</v>
      </c>
      <c r="AH7" s="111">
        <f t="shared" si="226"/>
        <v>3.5627211825840011</v>
      </c>
      <c r="AI7" s="111">
        <f t="shared" si="227"/>
        <v>3.6993871671479233</v>
      </c>
      <c r="AJ7" s="111">
        <f t="shared" si="228"/>
        <v>3.8412956588797176</v>
      </c>
      <c r="AK7" s="111">
        <f t="shared" si="229"/>
        <v>3.9886477603543433</v>
      </c>
      <c r="AL7" s="111">
        <f t="shared" si="230"/>
        <v>4.1416522884415361</v>
      </c>
      <c r="AM7" s="111">
        <f t="shared" si="231"/>
        <v>4.3005260702261534</v>
      </c>
      <c r="AN7" s="111">
        <f t="shared" si="232"/>
        <v>4.4654942502800283</v>
      </c>
      <c r="AO7" s="111">
        <f t="shared" si="233"/>
        <v>4.6367906097207703</v>
      </c>
      <c r="AP7" s="111">
        <f t="shared" si="234"/>
        <v>4.814657897509659</v>
      </c>
      <c r="AQ7" s="111">
        <f t="shared" si="235"/>
        <v>4.9993481744581292</v>
      </c>
      <c r="AR7" s="111">
        <f t="shared" si="236"/>
        <v>5.1911231704303429</v>
      </c>
      <c r="AS7" s="111">
        <f t="shared" si="237"/>
        <v>5.3902546552480501</v>
      </c>
      <c r="AT7" s="111">
        <f t="shared" si="238"/>
        <v>5.5970248238233653</v>
      </c>
      <c r="AU7" s="111">
        <f t="shared" si="239"/>
        <v>5.8117266960652296</v>
      </c>
      <c r="AV7" s="111">
        <f t="shared" si="240"/>
        <v>6.0346645321262917</v>
      </c>
      <c r="AW7" s="111">
        <f t="shared" si="241"/>
        <v>6.266154263578656</v>
      </c>
      <c r="AX7" s="111">
        <f t="shared" si="242"/>
        <v>6.506523941129533</v>
      </c>
      <c r="AY7" s="111">
        <f t="shared" si="243"/>
        <v>6.7561141995112619</v>
      </c>
      <c r="AZ7" s="111">
        <f t="shared" si="244"/>
        <v>7.0152787402045131</v>
      </c>
      <c r="BA7" s="111">
        <f t="shared" si="245"/>
        <v>7.2843848326787581</v>
      </c>
      <c r="BB7" s="111">
        <f t="shared" si="246"/>
        <v>7.5638138348603148</v>
      </c>
      <c r="BC7" s="111">
        <f t="shared" si="247"/>
        <v>7.8539617335655558</v>
      </c>
      <c r="BD7" s="111">
        <f t="shared" si="248"/>
        <v>8.1552397056651298</v>
      </c>
      <c r="BE7" s="111">
        <f t="shared" si="249"/>
        <v>8.4680747007744444</v>
      </c>
      <c r="BF7" s="111">
        <f t="shared" si="250"/>
        <v>8.7929100462961518</v>
      </c>
      <c r="BG7" s="111">
        <f t="shared" si="251"/>
        <v>9.1302060756720724</v>
      </c>
      <c r="BH7" s="111">
        <f t="shared" si="252"/>
        <v>9.4804407807348525</v>
      </c>
      <c r="BI7" s="111">
        <f t="shared" si="253"/>
        <v>9.8441104890838407</v>
      </c>
      <c r="BJ7" s="111">
        <f t="shared" si="254"/>
        <v>10.221730567445096</v>
      </c>
      <c r="BK7" s="111">
        <f t="shared" si="255"/>
        <v>10.61383615201229</v>
      </c>
      <c r="BL7" s="111">
        <f t="shared" si="256"/>
        <v>11.02098290680348</v>
      </c>
      <c r="BM7" s="111">
        <f t="shared" si="257"/>
        <v>11.443747811108461</v>
      </c>
      <c r="BN7" s="111">
        <f t="shared" si="258"/>
        <v>11.88272997714258</v>
      </c>
      <c r="BO7" s="111">
        <f t="shared" si="259"/>
        <v>12.338551499065769</v>
      </c>
      <c r="BP7" s="111">
        <f t="shared" si="260"/>
        <v>12.811858334569932</v>
      </c>
      <c r="BQ7" s="111">
        <f t="shared" si="261"/>
        <v>13.303321220284033</v>
      </c>
      <c r="BR7" s="111">
        <f t="shared" si="262"/>
        <v>13.813636622294128</v>
      </c>
      <c r="BS7" s="111">
        <f t="shared" si="263"/>
        <v>14.34352772312533</v>
      </c>
      <c r="BT7" s="111">
        <f t="shared" si="264"/>
        <v>14.893745446584417</v>
      </c>
      <c r="BU7" s="111">
        <f t="shared" si="265"/>
        <v>15.465069521915394</v>
      </c>
      <c r="BV7" s="111">
        <f t="shared" si="266"/>
        <v>16.058309588776069</v>
      </c>
      <c r="BW7" s="111">
        <f t="shared" si="267"/>
        <v>16.674306344601519</v>
      </c>
      <c r="BX7" s="111">
        <f t="shared" si="268"/>
        <v>17.313932735980433</v>
      </c>
      <c r="BY7" s="111">
        <f t="shared" si="269"/>
        <v>17.978095195732642</v>
      </c>
      <c r="BZ7" s="111">
        <f t="shared" si="270"/>
        <v>18.667734927440947</v>
      </c>
      <c r="CA7" s="111">
        <f t="shared" si="271"/>
        <v>19.38382923925758</v>
      </c>
      <c r="CB7" s="111">
        <f t="shared" si="272"/>
        <v>20.127392928875498</v>
      </c>
      <c r="CC7" s="111">
        <f t="shared" si="273"/>
        <v>20.899479721627159</v>
      </c>
      <c r="CD7" s="111">
        <f t="shared" si="274"/>
        <v>21.701183763748777</v>
      </c>
      <c r="CE7" s="111">
        <f t="shared" si="275"/>
        <v>22.533641172926178</v>
      </c>
      <c r="CF7" s="111">
        <f t="shared" si="276"/>
        <v>23.398031648319623</v>
      </c>
      <c r="CG7" s="111">
        <f t="shared" si="277"/>
        <v>24.295580142349163</v>
      </c>
      <c r="CH7" s="111">
        <f t="shared" si="278"/>
        <v>25.227558596609676</v>
      </c>
      <c r="CI7" s="111">
        <f t="shared" si="279"/>
        <v>26.195287744375623</v>
      </c>
      <c r="CJ7" s="111">
        <f t="shared" si="280"/>
        <v>27.200138982249872</v>
      </c>
      <c r="CK7" s="111">
        <f t="shared" si="281"/>
        <v>28.243536313608974</v>
      </c>
      <c r="CL7" s="111">
        <f t="shared" si="282"/>
        <v>29.326958366599012</v>
      </c>
      <c r="CM7" s="111">
        <f t="shared" si="283"/>
        <v>30.451940489541748</v>
      </c>
      <c r="CN7" s="111">
        <f t="shared" si="284"/>
        <v>31.620076926720568</v>
      </c>
      <c r="CO7" s="111">
        <f t="shared" si="285"/>
        <v>32.833023077629569</v>
      </c>
      <c r="CP7" s="111">
        <f t="shared" si="286"/>
        <v>34.09249784288744</v>
      </c>
      <c r="CQ7" s="111">
        <f t="shared" si="287"/>
        <v>35.400286060140601</v>
      </c>
      <c r="CR7" s="111">
        <f t="shared" si="288"/>
        <v>36.758241033407593</v>
      </c>
      <c r="CS7" s="111">
        <f t="shared" si="289"/>
        <v>38.168287159449108</v>
      </c>
      <c r="CT7" s="111">
        <f t="shared" si="290"/>
        <v>39.632422654885573</v>
      </c>
      <c r="CU7" s="111">
        <f t="shared" si="291"/>
        <v>41.152722387926985</v>
      </c>
      <c r="CV7" s="111">
        <f t="shared" si="292"/>
        <v>42.731340818727865</v>
      </c>
      <c r="CW7" s="111">
        <f t="shared" si="293"/>
        <v>44.370515052534266</v>
      </c>
      <c r="CX7" s="111">
        <f t="shared" si="294"/>
        <v>46.072568009949478</v>
      </c>
      <c r="CY7" s="111">
        <f t="shared" si="295"/>
        <v>47.839911718811138</v>
      </c>
      <c r="CZ7" s="111">
        <f t="shared" si="296"/>
        <v>49.675050732344729</v>
      </c>
      <c r="DA7" s="111">
        <f t="shared" si="297"/>
        <v>51.580585678437473</v>
      </c>
      <c r="DB7" s="111">
        <f t="shared" si="298"/>
        <v>53.559216945062332</v>
      </c>
      <c r="DC7" s="111">
        <f t="shared" si="299"/>
        <v>55.613748507074916</v>
      </c>
      <c r="DD7" s="111">
        <f t="shared" si="300"/>
        <v>57.747091899806307</v>
      </c>
      <c r="DE7" s="111">
        <f t="shared" si="301"/>
        <v>59.962270345082871</v>
      </c>
      <c r="DF7" s="111">
        <f t="shared" si="302"/>
        <v>62.26242303552025</v>
      </c>
      <c r="DG7" s="111">
        <f t="shared" si="303"/>
        <v>64.650809583162797</v>
      </c>
      <c r="DH7" s="111">
        <f t="shared" si="304"/>
        <v>67.130814638772918</v>
      </c>
      <c r="DI7" s="111">
        <f t="shared" si="305"/>
        <v>69.705952688316245</v>
      </c>
      <c r="DJ7" s="111">
        <f t="shared" si="306"/>
        <v>72.379873033440049</v>
      </c>
      <c r="DK7" s="111">
        <f t="shared" si="307"/>
        <v>75.156364963002801</v>
      </c>
      <c r="DL7" s="111">
        <f t="shared" si="308"/>
        <v>78.039363122983588</v>
      </c>
      <c r="DM7" s="111">
        <f t="shared" si="309"/>
        <v>81.032953092381234</v>
      </c>
      <c r="DN7" s="111">
        <f t="shared" si="310"/>
        <v>84.141377173004969</v>
      </c>
      <c r="DO7" s="111">
        <f t="shared" si="311"/>
        <v>87.369040401361431</v>
      </c>
      <c r="DP7" s="111">
        <f t="shared" si="312"/>
        <v>90.72051679115765</v>
      </c>
      <c r="DQ7" s="111">
        <f t="shared" si="313"/>
        <v>94.200555815266455</v>
      </c>
      <c r="DR7" s="111">
        <f t="shared" si="314"/>
        <v>97.814089136340073</v>
      </c>
      <c r="DS7" s="111">
        <f t="shared" si="315"/>
        <v>101.56623759561008</v>
      </c>
      <c r="DT7" s="111">
        <f t="shared" si="316"/>
        <v>105.46231846977767</v>
      </c>
      <c r="DU7" s="111">
        <f t="shared" si="317"/>
        <v>109.50785300627834</v>
      </c>
      <c r="DV7" s="111">
        <f t="shared" si="318"/>
        <v>113.70857424759917</v>
      </c>
      <c r="DW7" s="111">
        <f t="shared" si="319"/>
        <v>118.07043515573707</v>
      </c>
      <c r="DX7" s="111">
        <f t="shared" si="320"/>
        <v>122.59961704831115</v>
      </c>
      <c r="DY7" s="111">
        <f t="shared" si="321"/>
        <v>127.30253835828435</v>
      </c>
      <c r="DZ7" s="111">
        <f t="shared" si="322"/>
        <v>132.18586372970813</v>
      </c>
      <c r="EA7" s="111">
        <f t="shared" si="323"/>
        <v>137.25651346237973</v>
      </c>
      <c r="EB7" s="111">
        <f t="shared" si="324"/>
        <v>142.52167331879662</v>
      </c>
      <c r="EC7" s="111">
        <f t="shared" si="325"/>
        <v>147.98880470730563</v>
      </c>
      <c r="ED7" s="111">
        <f t="shared" si="326"/>
        <v>153.66565525587788</v>
      </c>
      <c r="EE7" s="111">
        <f t="shared" si="327"/>
        <v>159.56026979149334</v>
      </c>
      <c r="EF7" s="111">
        <f t="shared" si="328"/>
        <v>165.68100174069502</v>
      </c>
      <c r="EG7" s="111">
        <f t="shared" si="329"/>
        <v>172.03652496746807</v>
      </c>
      <c r="EH7" s="111">
        <f t="shared" si="330"/>
        <v>178.63584606522014</v>
      </c>
      <c r="EI7" s="111">
        <f t="shared" si="331"/>
        <v>185.48831712028198</v>
      </c>
      <c r="EJ7" s="111">
        <f t="shared" si="332"/>
        <v>192.60364896501599</v>
      </c>
      <c r="EK7" s="111">
        <f t="shared" si="333"/>
        <v>199.991924939314</v>
      </c>
      <c r="EL7" s="111">
        <f t="shared" si="334"/>
        <v>207.66361517998607</v>
      </c>
      <c r="EM7" s="111">
        <f t="shared" si="335"/>
        <v>215.62959145829032</v>
      </c>
      <c r="EN7" s="111">
        <f t="shared" si="336"/>
        <v>223.90114258663033</v>
      </c>
      <c r="EO7" s="111">
        <f t="shared" si="337"/>
        <v>232.48999041625345</v>
      </c>
      <c r="EP7" s="111">
        <f t="shared" si="338"/>
        <v>241.40830644862092</v>
      </c>
      <c r="EQ7" s="111">
        <f t="shared" si="339"/>
        <v>250.66872908399</v>
      </c>
      <c r="ER7" s="111">
        <f t="shared" si="340"/>
        <v>260.28438153165183</v>
      </c>
      <c r="ES7" s="111">
        <f t="shared" si="341"/>
        <v>270.26889040720596</v>
      </c>
      <c r="ET7" s="111">
        <f t="shared" si="342"/>
        <v>280.63640504322638</v>
      </c>
      <c r="EU7" s="111">
        <f t="shared" si="343"/>
        <v>291.40161754068453</v>
      </c>
      <c r="EV7" s="111">
        <f t="shared" si="344"/>
        <v>302.57978358954517</v>
      </c>
      <c r="EW7" s="111">
        <f t="shared" si="345"/>
        <v>314.18674408804009</v>
      </c>
      <c r="EX7" s="111">
        <f t="shared" si="346"/>
        <v>326.23894759125727</v>
      </c>
      <c r="EY7" s="111">
        <f t="shared" si="347"/>
        <v>338.7534736208579</v>
      </c>
      <c r="EZ7" s="111">
        <f t="shared" si="348"/>
        <v>351.748056868954</v>
      </c>
      <c r="FA7" s="111">
        <f t="shared" si="349"/>
        <v>365.24111233044704</v>
      </c>
      <c r="FB7" s="111">
        <f t="shared" si="350"/>
        <v>379.25176139944296</v>
      </c>
      <c r="FC7" s="111">
        <f t="shared" si="351"/>
        <v>393.79985896672559</v>
      </c>
      <c r="FD7" s="111">
        <f t="shared" si="352"/>
        <v>408.90602155668915</v>
      </c>
      <c r="FE7" s="111">
        <f t="shared" si="353"/>
        <v>424.59165654360373</v>
      </c>
      <c r="FF7" s="111">
        <f t="shared" si="354"/>
        <v>440.87899248861635</v>
      </c>
      <c r="FG7" s="111">
        <f t="shared" si="355"/>
        <v>457.79111064047964</v>
      </c>
      <c r="FH7" s="111">
        <f t="shared" si="356"/>
        <v>475.3519776446484</v>
      </c>
      <c r="FI7" s="111">
        <f t="shared" si="357"/>
        <v>493.58647950709707</v>
      </c>
      <c r="FJ7" s="111">
        <f t="shared" si="358"/>
        <v>512.52045686098927</v>
      </c>
      <c r="FK7" s="111">
        <f t="shared" si="359"/>
        <v>532.18074158617674</v>
      </c>
      <c r="FL7" s="111">
        <f t="shared" si="360"/>
        <v>552.5951948334224</v>
      </c>
      <c r="FM7" s="111">
        <f t="shared" si="361"/>
        <v>573.79274650723244</v>
      </c>
      <c r="FN7" s="111">
        <f t="shared" si="362"/>
        <v>595.80343626324986</v>
      </c>
      <c r="FO7" s="111">
        <f t="shared" si="363"/>
        <v>618.65845607830806</v>
      </c>
      <c r="FP7" s="111">
        <f t="shared" si="364"/>
        <v>642.39019445347196</v>
      </c>
      <c r="FQ7" s="111">
        <f t="shared" si="365"/>
        <v>667.03228231270714</v>
      </c>
      <c r="FR7" s="111">
        <f t="shared" si="366"/>
        <v>692.61964066222254</v>
      </c>
      <c r="FS7" s="111">
        <f t="shared" si="367"/>
        <v>719.18853007802534</v>
      </c>
      <c r="FT7" s="111">
        <f t="shared" si="368"/>
        <v>746.7766020918184</v>
      </c>
      <c r="FU7" s="111">
        <f t="shared" si="369"/>
        <v>775.42295254806049</v>
      </c>
      <c r="FV7" s="111">
        <f t="shared" si="370"/>
        <v>805.16817700780405</v>
      </c>
      <c r="FW7" s="111">
        <f t="shared" si="371"/>
        <v>836.05442827782338</v>
      </c>
      <c r="FX7" s="111">
        <f t="shared" si="372"/>
        <v>868.12547614656069</v>
      </c>
      <c r="FY7" s="111">
        <f t="shared" si="373"/>
        <v>901.42676941154275</v>
      </c>
      <c r="FZ7" s="111">
        <f t="shared" si="374"/>
        <v>936.00550028616954</v>
      </c>
      <c r="GA7" s="111">
        <f t="shared" si="375"/>
        <v>971.910671277147</v>
      </c>
      <c r="GB7" s="111">
        <f t="shared" si="376"/>
        <v>1009.1931646273383</v>
      </c>
      <c r="GC7" s="111">
        <f t="shared" si="377"/>
        <v>1047.905814422443</v>
      </c>
      <c r="GD7" s="111">
        <f t="shared" si="378"/>
        <v>1088.1034814636878</v>
      </c>
      <c r="GE7" s="111">
        <f t="shared" si="379"/>
        <v>1129.8431310126348</v>
      </c>
      <c r="GF7" s="111">
        <f t="shared" si="380"/>
        <v>1173.1839135182795</v>
      </c>
      <c r="GG7" s="111">
        <f t="shared" si="381"/>
        <v>1218.1872484408407</v>
      </c>
      <c r="GH7" s="111">
        <f t="shared" si="382"/>
        <v>1264.9169112910313</v>
      </c>
      <c r="GI7" s="111">
        <f t="shared" si="383"/>
        <v>1313.4391240081552</v>
      </c>
      <c r="GJ7" s="111">
        <f t="shared" si="384"/>
        <v>1363.822648805108</v>
      </c>
      <c r="GK7" s="111">
        <f t="shared" si="385"/>
        <v>1416.1388856132719</v>
      </c>
      <c r="GL7" s="111">
        <f t="shared" si="386"/>
        <v>1470.4619732653969</v>
      </c>
      <c r="GM7" s="111">
        <f t="shared" si="387"/>
        <v>1526.8688945598574</v>
      </c>
      <c r="GN7" s="111">
        <f t="shared" si="388"/>
        <v>1585.4395853551734</v>
      </c>
      <c r="GO7" s="111">
        <f t="shared" si="389"/>
        <v>1646.2570478493978</v>
      </c>
      <c r="GP7" s="111">
        <f t="shared" si="390"/>
        <v>1709.4074682049006</v>
      </c>
      <c r="GQ7" s="111">
        <f t="shared" si="391"/>
        <v>1774.9803386852404</v>
      </c>
      <c r="GR7" s="111">
        <f t="shared" si="392"/>
        <v>1843.0685844772063</v>
      </c>
      <c r="GS7" s="111">
        <f t="shared" si="393"/>
        <v>1913.7686953777518</v>
      </c>
      <c r="GT7" s="111">
        <f t="shared" si="394"/>
        <v>1987.1808625324422</v>
      </c>
      <c r="GU7" s="111">
        <f t="shared" si="395"/>
        <v>2063.4091204191868</v>
      </c>
      <c r="GV7" s="111">
        <f t="shared" si="396"/>
        <v>2142.5614942784669</v>
      </c>
      <c r="GW7" s="111">
        <f t="shared" si="397"/>
        <v>2224.7501531989888</v>
      </c>
      <c r="GX7" s="111">
        <f t="shared" si="398"/>
        <v>2310.091569075702</v>
      </c>
      <c r="GY7" s="111">
        <f t="shared" si="399"/>
        <v>2398.7066816654456</v>
      </c>
      <c r="GZ7" s="111">
        <f t="shared" si="400"/>
        <v>2490.7210699741318</v>
      </c>
      <c r="HA7" s="111">
        <f t="shared" si="401"/>
        <v>2586.2651302183394</v>
      </c>
      <c r="HB7" s="111">
        <f t="shared" si="402"/>
        <v>2685.4742606135146</v>
      </c>
      <c r="HC7" s="111">
        <f t="shared" si="403"/>
        <v>2788.4890532506488</v>
      </c>
      <c r="HD7" s="111">
        <f t="shared" si="404"/>
        <v>2895.4554933333434</v>
      </c>
      <c r="HE7" s="111">
        <f t="shared" si="405"/>
        <v>3006.5251660576105</v>
      </c>
      <c r="HF7" s="111">
        <f t="shared" si="406"/>
        <v>3121.8554714275801</v>
      </c>
    </row>
    <row r="8" spans="1:214">
      <c r="A8" s="114" t="str">
        <f>'CEA-4 Constant DCF'!A7</f>
        <v>Emera Inc.</v>
      </c>
      <c r="B8" s="90" t="str">
        <f>'CEA-4 Constant DCF'!B7</f>
        <v>EMA</v>
      </c>
      <c r="C8" s="90">
        <f>'CEA-4 Constant DCF'!C7</f>
        <v>2.87</v>
      </c>
      <c r="D8" s="90">
        <f>'CEA-4 Constant DCF'!D7</f>
        <v>47.731666666666683</v>
      </c>
      <c r="E8" s="91">
        <f>'CEA-4 Constant DCF'!K7</f>
        <v>4.2000000000000003E-2</v>
      </c>
      <c r="F8" s="91">
        <f t="shared" si="199"/>
        <v>4.1393333333333324E-2</v>
      </c>
      <c r="G8" s="91">
        <f t="shared" si="200"/>
        <v>4.0786666666666652E-2</v>
      </c>
      <c r="H8" s="91">
        <f t="shared" si="201"/>
        <v>4.017999999999998E-2</v>
      </c>
      <c r="I8" s="91">
        <f t="shared" si="202"/>
        <v>3.9573333333333308E-2</v>
      </c>
      <c r="J8" s="91">
        <f t="shared" si="203"/>
        <v>3.8966666666666636E-2</v>
      </c>
      <c r="K8" s="91">
        <f t="shared" si="204"/>
        <v>3.835999999999995E-2</v>
      </c>
      <c r="L8" s="91">
        <f t="shared" si="205"/>
        <v>0.10534879565238953</v>
      </c>
      <c r="M8" s="327" t="str">
        <f>'CEA-4 Constant DCF'!O7</f>
        <v>Excl.</v>
      </c>
      <c r="N8" s="111">
        <f t="shared" si="206"/>
        <v>-47.731666666666683</v>
      </c>
      <c r="O8" s="111">
        <f t="shared" si="207"/>
        <v>2.9905400000000002</v>
      </c>
      <c r="P8" s="111">
        <f t="shared" si="208"/>
        <v>3.1161426800000003</v>
      </c>
      <c r="Q8" s="111">
        <f t="shared" si="209"/>
        <v>3.2470206725600006</v>
      </c>
      <c r="R8" s="111">
        <f t="shared" si="210"/>
        <v>3.3833955408075207</v>
      </c>
      <c r="S8" s="111">
        <f t="shared" si="211"/>
        <v>3.5254981535214367</v>
      </c>
      <c r="T8" s="111">
        <f t="shared" si="212"/>
        <v>3.6714302737562008</v>
      </c>
      <c r="U8" s="111">
        <f t="shared" si="213"/>
        <v>3.8211756765218041</v>
      </c>
      <c r="V8" s="111">
        <f t="shared" si="214"/>
        <v>3.9747105152044497</v>
      </c>
      <c r="W8" s="111">
        <f t="shared" si="215"/>
        <v>4.1320030593261405</v>
      </c>
      <c r="X8" s="111">
        <f t="shared" si="216"/>
        <v>4.293013445204549</v>
      </c>
      <c r="Y8" s="111">
        <f t="shared" si="217"/>
        <v>4.4576934409625952</v>
      </c>
      <c r="Z8" s="111">
        <f t="shared" si="218"/>
        <v>4.6286905613579199</v>
      </c>
      <c r="AA8" s="111">
        <f t="shared" si="219"/>
        <v>4.8062471312916095</v>
      </c>
      <c r="AB8" s="111">
        <f t="shared" si="220"/>
        <v>4.9906147712479552</v>
      </c>
      <c r="AC8" s="111">
        <f t="shared" si="221"/>
        <v>5.1820547538730262</v>
      </c>
      <c r="AD8" s="111">
        <f t="shared" si="222"/>
        <v>5.3808383742315948</v>
      </c>
      <c r="AE8" s="111">
        <f t="shared" si="223"/>
        <v>5.5872473342671185</v>
      </c>
      <c r="AF8" s="111">
        <f t="shared" si="224"/>
        <v>5.8015741420096045</v>
      </c>
      <c r="AG8" s="111">
        <f t="shared" si="225"/>
        <v>6.0241225260970923</v>
      </c>
      <c r="AH8" s="111">
        <f t="shared" si="226"/>
        <v>6.2552078661981767</v>
      </c>
      <c r="AI8" s="111">
        <f t="shared" si="227"/>
        <v>6.4951576399455382</v>
      </c>
      <c r="AJ8" s="111">
        <f t="shared" si="228"/>
        <v>6.7443118870138488</v>
      </c>
      <c r="AK8" s="111">
        <f t="shared" si="229"/>
        <v>7.0030236909996999</v>
      </c>
      <c r="AL8" s="111">
        <f t="shared" si="230"/>
        <v>7.2716596797864481</v>
      </c>
      <c r="AM8" s="111">
        <f t="shared" si="231"/>
        <v>7.5506005451030562</v>
      </c>
      <c r="AN8" s="111">
        <f t="shared" si="232"/>
        <v>7.840241582013209</v>
      </c>
      <c r="AO8" s="111">
        <f t="shared" si="233"/>
        <v>8.1409932490992354</v>
      </c>
      <c r="AP8" s="111">
        <f t="shared" si="234"/>
        <v>8.453281750134682</v>
      </c>
      <c r="AQ8" s="111">
        <f t="shared" si="235"/>
        <v>8.7775496380698481</v>
      </c>
      <c r="AR8" s="111">
        <f t="shared" si="236"/>
        <v>9.1142564421862069</v>
      </c>
      <c r="AS8" s="111">
        <f t="shared" si="237"/>
        <v>9.4638793193084698</v>
      </c>
      <c r="AT8" s="111">
        <f t="shared" si="238"/>
        <v>9.826913729997143</v>
      </c>
      <c r="AU8" s="111">
        <f t="shared" si="239"/>
        <v>10.203874140679833</v>
      </c>
      <c r="AV8" s="111">
        <f t="shared" si="240"/>
        <v>10.595294752716311</v>
      </c>
      <c r="AW8" s="111">
        <f t="shared" si="241"/>
        <v>11.001730259430509</v>
      </c>
      <c r="AX8" s="111">
        <f t="shared" si="242"/>
        <v>11.423756632182263</v>
      </c>
      <c r="AY8" s="111">
        <f t="shared" si="243"/>
        <v>11.861971936592774</v>
      </c>
      <c r="AZ8" s="111">
        <f t="shared" si="244"/>
        <v>12.316997180080472</v>
      </c>
      <c r="BA8" s="111">
        <f t="shared" si="245"/>
        <v>12.789477191908359</v>
      </c>
      <c r="BB8" s="111">
        <f t="shared" si="246"/>
        <v>13.280081536989963</v>
      </c>
      <c r="BC8" s="111">
        <f t="shared" si="247"/>
        <v>13.789505464748897</v>
      </c>
      <c r="BD8" s="111">
        <f t="shared" si="248"/>
        <v>14.318470894376665</v>
      </c>
      <c r="BE8" s="111">
        <f t="shared" si="249"/>
        <v>14.867727437884954</v>
      </c>
      <c r="BF8" s="111">
        <f t="shared" si="250"/>
        <v>15.43805346240222</v>
      </c>
      <c r="BG8" s="111">
        <f t="shared" si="251"/>
        <v>16.030257193219967</v>
      </c>
      <c r="BH8" s="111">
        <f t="shared" si="252"/>
        <v>16.645177859151882</v>
      </c>
      <c r="BI8" s="111">
        <f t="shared" si="253"/>
        <v>17.283686881828949</v>
      </c>
      <c r="BJ8" s="111">
        <f t="shared" si="254"/>
        <v>17.946689110615907</v>
      </c>
      <c r="BK8" s="111">
        <f t="shared" si="255"/>
        <v>18.635124104899131</v>
      </c>
      <c r="BL8" s="111">
        <f t="shared" si="256"/>
        <v>19.349967465563061</v>
      </c>
      <c r="BM8" s="111">
        <f t="shared" si="257"/>
        <v>20.092232217542058</v>
      </c>
      <c r="BN8" s="111">
        <f t="shared" si="258"/>
        <v>20.86297024540697</v>
      </c>
      <c r="BO8" s="111">
        <f t="shared" si="259"/>
        <v>21.663273784020781</v>
      </c>
      <c r="BP8" s="111">
        <f t="shared" si="260"/>
        <v>22.494276966375818</v>
      </c>
      <c r="BQ8" s="111">
        <f t="shared" si="261"/>
        <v>23.357157430805994</v>
      </c>
      <c r="BR8" s="111">
        <f t="shared" si="262"/>
        <v>24.253137989851712</v>
      </c>
      <c r="BS8" s="111">
        <f t="shared" si="263"/>
        <v>25.183488363142423</v>
      </c>
      <c r="BT8" s="111">
        <f t="shared" si="264"/>
        <v>26.149526976752565</v>
      </c>
      <c r="BU8" s="111">
        <f t="shared" si="265"/>
        <v>27.152622831580793</v>
      </c>
      <c r="BV8" s="111">
        <f t="shared" si="266"/>
        <v>28.194197443400231</v>
      </c>
      <c r="BW8" s="111">
        <f t="shared" si="267"/>
        <v>29.275726857329062</v>
      </c>
      <c r="BX8" s="111">
        <f t="shared" si="268"/>
        <v>30.398743739576204</v>
      </c>
      <c r="BY8" s="111">
        <f t="shared" si="269"/>
        <v>31.564839549426345</v>
      </c>
      <c r="BZ8" s="111">
        <f t="shared" si="270"/>
        <v>32.775666794542339</v>
      </c>
      <c r="CA8" s="111">
        <f t="shared" si="271"/>
        <v>34.032941372780982</v>
      </c>
      <c r="CB8" s="111">
        <f t="shared" si="272"/>
        <v>35.33844500384086</v>
      </c>
      <c r="CC8" s="111">
        <f t="shared" si="273"/>
        <v>36.694027754188191</v>
      </c>
      <c r="CD8" s="111">
        <f t="shared" si="274"/>
        <v>38.101610658838851</v>
      </c>
      <c r="CE8" s="111">
        <f t="shared" si="275"/>
        <v>39.563188443711908</v>
      </c>
      <c r="CF8" s="111">
        <f t="shared" si="276"/>
        <v>41.080832352412692</v>
      </c>
      <c r="CG8" s="111">
        <f t="shared" si="277"/>
        <v>42.656693081451238</v>
      </c>
      <c r="CH8" s="111">
        <f t="shared" si="278"/>
        <v>44.293003828055703</v>
      </c>
      <c r="CI8" s="111">
        <f t="shared" si="279"/>
        <v>45.99208345489992</v>
      </c>
      <c r="CJ8" s="111">
        <f t="shared" si="280"/>
        <v>47.756339776229879</v>
      </c>
      <c r="CK8" s="111">
        <f t="shared" si="281"/>
        <v>49.588272970046056</v>
      </c>
      <c r="CL8" s="111">
        <f t="shared" si="282"/>
        <v>51.490479121177017</v>
      </c>
      <c r="CM8" s="111">
        <f t="shared" si="283"/>
        <v>53.465653900265366</v>
      </c>
      <c r="CN8" s="111">
        <f t="shared" si="284"/>
        <v>55.516596383879545</v>
      </c>
      <c r="CO8" s="111">
        <f t="shared" si="285"/>
        <v>57.64621302116516</v>
      </c>
      <c r="CP8" s="111">
        <f t="shared" si="286"/>
        <v>59.85752175265705</v>
      </c>
      <c r="CQ8" s="111">
        <f t="shared" si="287"/>
        <v>62.153656287088971</v>
      </c>
      <c r="CR8" s="111">
        <f t="shared" si="288"/>
        <v>64.5378705422617</v>
      </c>
      <c r="CS8" s="111">
        <f t="shared" si="289"/>
        <v>67.013543256262849</v>
      </c>
      <c r="CT8" s="111">
        <f t="shared" si="290"/>
        <v>69.584182775573083</v>
      </c>
      <c r="CU8" s="111">
        <f t="shared" si="291"/>
        <v>72.253432026844067</v>
      </c>
      <c r="CV8" s="111">
        <f t="shared" si="292"/>
        <v>75.025073679393799</v>
      </c>
      <c r="CW8" s="111">
        <f t="shared" si="293"/>
        <v>77.903035505735346</v>
      </c>
      <c r="CX8" s="111">
        <f t="shared" si="294"/>
        <v>80.891395947735347</v>
      </c>
      <c r="CY8" s="111">
        <f t="shared" si="295"/>
        <v>83.994389896290471</v>
      </c>
      <c r="CZ8" s="111">
        <f t="shared" si="296"/>
        <v>87.216414692712164</v>
      </c>
      <c r="DA8" s="111">
        <f t="shared" si="297"/>
        <v>90.562036360324598</v>
      </c>
      <c r="DB8" s="111">
        <f t="shared" si="298"/>
        <v>94.035996075106638</v>
      </c>
      <c r="DC8" s="111">
        <f t="shared" si="299"/>
        <v>97.643216884547726</v>
      </c>
      <c r="DD8" s="111">
        <f t="shared" si="300"/>
        <v>101.38881068423898</v>
      </c>
      <c r="DE8" s="111">
        <f t="shared" si="301"/>
        <v>105.27808546208638</v>
      </c>
      <c r="DF8" s="111">
        <f t="shared" si="302"/>
        <v>109.31655282041201</v>
      </c>
      <c r="DG8" s="111">
        <f t="shared" si="303"/>
        <v>113.50993578660301</v>
      </c>
      <c r="DH8" s="111">
        <f t="shared" si="304"/>
        <v>117.8641769233771</v>
      </c>
      <c r="DI8" s="111">
        <f t="shared" si="305"/>
        <v>122.38544675015784</v>
      </c>
      <c r="DJ8" s="111">
        <f t="shared" si="306"/>
        <v>127.08015248749389</v>
      </c>
      <c r="DK8" s="111">
        <f t="shared" si="307"/>
        <v>131.95494713691414</v>
      </c>
      <c r="DL8" s="111">
        <f t="shared" si="308"/>
        <v>137.01673890908617</v>
      </c>
      <c r="DM8" s="111">
        <f t="shared" si="309"/>
        <v>142.27270101363871</v>
      </c>
      <c r="DN8" s="111">
        <f t="shared" si="310"/>
        <v>147.73028182452188</v>
      </c>
      <c r="DO8" s="111">
        <f t="shared" si="311"/>
        <v>153.39721543531053</v>
      </c>
      <c r="DP8" s="111">
        <f t="shared" si="312"/>
        <v>159.28153261940903</v>
      </c>
      <c r="DQ8" s="111">
        <f t="shared" si="313"/>
        <v>165.39157221068956</v>
      </c>
      <c r="DR8" s="111">
        <f t="shared" si="314"/>
        <v>171.73599292069161</v>
      </c>
      <c r="DS8" s="111">
        <f t="shared" si="315"/>
        <v>178.32378560912935</v>
      </c>
      <c r="DT8" s="111">
        <f t="shared" si="316"/>
        <v>185.16428602509555</v>
      </c>
      <c r="DU8" s="111">
        <f t="shared" si="317"/>
        <v>192.2671880370182</v>
      </c>
      <c r="DV8" s="111">
        <f t="shared" si="318"/>
        <v>199.6425573701182</v>
      </c>
      <c r="DW8" s="111">
        <f t="shared" si="319"/>
        <v>207.30084587083593</v>
      </c>
      <c r="DX8" s="111">
        <f t="shared" si="320"/>
        <v>215.25290631844118</v>
      </c>
      <c r="DY8" s="111">
        <f t="shared" si="321"/>
        <v>223.51000780481658</v>
      </c>
      <c r="DZ8" s="111">
        <f t="shared" si="322"/>
        <v>232.08385170420934</v>
      </c>
      <c r="EA8" s="111">
        <f t="shared" si="323"/>
        <v>240.9865882555828</v>
      </c>
      <c r="EB8" s="111">
        <f t="shared" si="324"/>
        <v>250.23083378106693</v>
      </c>
      <c r="EC8" s="111">
        <f t="shared" si="325"/>
        <v>259.82968856490862</v>
      </c>
      <c r="ED8" s="111">
        <f t="shared" si="326"/>
        <v>269.7967554182585</v>
      </c>
      <c r="EE8" s="111">
        <f t="shared" si="327"/>
        <v>280.14615895610291</v>
      </c>
      <c r="EF8" s="111">
        <f t="shared" si="328"/>
        <v>290.89256561365903</v>
      </c>
      <c r="EG8" s="111">
        <f t="shared" si="329"/>
        <v>302.051204430599</v>
      </c>
      <c r="EH8" s="111">
        <f t="shared" si="330"/>
        <v>313.63788863255678</v>
      </c>
      <c r="EI8" s="111">
        <f t="shared" si="331"/>
        <v>325.66903804050162</v>
      </c>
      <c r="EJ8" s="111">
        <f t="shared" si="332"/>
        <v>338.16170233973526</v>
      </c>
      <c r="EK8" s="111">
        <f t="shared" si="333"/>
        <v>351.13358524148748</v>
      </c>
      <c r="EL8" s="111">
        <f t="shared" si="334"/>
        <v>364.60306957135094</v>
      </c>
      <c r="EM8" s="111">
        <f t="shared" si="335"/>
        <v>378.58924332010793</v>
      </c>
      <c r="EN8" s="111">
        <f t="shared" si="336"/>
        <v>393.11192669386725</v>
      </c>
      <c r="EO8" s="111">
        <f t="shared" si="337"/>
        <v>408.19170020184396</v>
      </c>
      <c r="EP8" s="111">
        <f t="shared" si="338"/>
        <v>423.84993382158666</v>
      </c>
      <c r="EQ8" s="111">
        <f t="shared" si="339"/>
        <v>440.10881728298273</v>
      </c>
      <c r="ER8" s="111">
        <f t="shared" si="340"/>
        <v>456.99139151395792</v>
      </c>
      <c r="ES8" s="111">
        <f t="shared" si="341"/>
        <v>474.52158129243332</v>
      </c>
      <c r="ET8" s="111">
        <f t="shared" si="342"/>
        <v>492.72422915081103</v>
      </c>
      <c r="EU8" s="111">
        <f t="shared" si="343"/>
        <v>511.6251305810361</v>
      </c>
      <c r="EV8" s="111">
        <f t="shared" si="344"/>
        <v>531.25107059012464</v>
      </c>
      <c r="EW8" s="111">
        <f t="shared" si="345"/>
        <v>551.62986165796178</v>
      </c>
      <c r="EX8" s="111">
        <f t="shared" si="346"/>
        <v>572.79038315116122</v>
      </c>
      <c r="EY8" s="111">
        <f t="shared" si="347"/>
        <v>594.76262224883976</v>
      </c>
      <c r="EZ8" s="111">
        <f t="shared" si="348"/>
        <v>617.57771643830517</v>
      </c>
      <c r="FA8" s="111">
        <f t="shared" si="349"/>
        <v>641.26799764087855</v>
      </c>
      <c r="FB8" s="111">
        <f t="shared" si="350"/>
        <v>665.86703803038267</v>
      </c>
      <c r="FC8" s="111">
        <f t="shared" si="351"/>
        <v>691.40969760922815</v>
      </c>
      <c r="FD8" s="111">
        <f t="shared" si="352"/>
        <v>717.93217360951814</v>
      </c>
      <c r="FE8" s="111">
        <f t="shared" si="353"/>
        <v>745.4720517891792</v>
      </c>
      <c r="FF8" s="111">
        <f t="shared" si="354"/>
        <v>774.06835969581209</v>
      </c>
      <c r="FG8" s="111">
        <f t="shared" si="355"/>
        <v>803.76162197374344</v>
      </c>
      <c r="FH8" s="111">
        <f t="shared" si="356"/>
        <v>834.59391779265616</v>
      </c>
      <c r="FI8" s="111">
        <f t="shared" si="357"/>
        <v>866.60894047918237</v>
      </c>
      <c r="FJ8" s="111">
        <f t="shared" si="358"/>
        <v>899.85205943596372</v>
      </c>
      <c r="FK8" s="111">
        <f t="shared" si="359"/>
        <v>934.37038443592724</v>
      </c>
      <c r="FL8" s="111">
        <f t="shared" si="360"/>
        <v>970.21283238288936</v>
      </c>
      <c r="FM8" s="111">
        <f t="shared" si="361"/>
        <v>1007.4301966330969</v>
      </c>
      <c r="FN8" s="111">
        <f t="shared" si="362"/>
        <v>1046.0752189759423</v>
      </c>
      <c r="FO8" s="111">
        <f t="shared" si="363"/>
        <v>1086.2026643758595</v>
      </c>
      <c r="FP8" s="111">
        <f t="shared" si="364"/>
        <v>1127.8693985813175</v>
      </c>
      <c r="FQ8" s="111">
        <f t="shared" si="365"/>
        <v>1171.1344687108967</v>
      </c>
      <c r="FR8" s="111">
        <f t="shared" si="366"/>
        <v>1216.0591869306468</v>
      </c>
      <c r="FS8" s="111">
        <f t="shared" si="367"/>
        <v>1262.7072173413064</v>
      </c>
      <c r="FT8" s="111">
        <f t="shared" si="368"/>
        <v>1311.144666198519</v>
      </c>
      <c r="FU8" s="111">
        <f t="shared" si="369"/>
        <v>1361.4401755938941</v>
      </c>
      <c r="FV8" s="111">
        <f t="shared" si="370"/>
        <v>1413.6650207296757</v>
      </c>
      <c r="FW8" s="111">
        <f t="shared" si="371"/>
        <v>1467.893210924866</v>
      </c>
      <c r="FX8" s="111">
        <f t="shared" si="372"/>
        <v>1524.2015944959437</v>
      </c>
      <c r="FY8" s="111">
        <f t="shared" si="373"/>
        <v>1582.669967660808</v>
      </c>
      <c r="FZ8" s="111">
        <f t="shared" si="374"/>
        <v>1643.3811876202765</v>
      </c>
      <c r="GA8" s="111">
        <f t="shared" si="375"/>
        <v>1706.4212899773902</v>
      </c>
      <c r="GB8" s="111">
        <f t="shared" si="376"/>
        <v>1771.8796106609227</v>
      </c>
      <c r="GC8" s="111">
        <f t="shared" si="377"/>
        <v>1839.8489125258757</v>
      </c>
      <c r="GD8" s="111">
        <f t="shared" si="378"/>
        <v>1910.4255168103682</v>
      </c>
      <c r="GE8" s="111">
        <f t="shared" si="379"/>
        <v>1983.7094396352138</v>
      </c>
      <c r="GF8" s="111">
        <f t="shared" si="380"/>
        <v>2059.8045337396206</v>
      </c>
      <c r="GG8" s="111">
        <f t="shared" si="381"/>
        <v>2138.8186356538722</v>
      </c>
      <c r="GH8" s="111">
        <f t="shared" si="382"/>
        <v>2220.8637185175548</v>
      </c>
      <c r="GI8" s="111">
        <f t="shared" si="383"/>
        <v>2306.056050759888</v>
      </c>
      <c r="GJ8" s="111">
        <f t="shared" si="384"/>
        <v>2394.5163608670373</v>
      </c>
      <c r="GK8" s="111">
        <f t="shared" si="385"/>
        <v>2486.3700084698967</v>
      </c>
      <c r="GL8" s="111">
        <f t="shared" si="386"/>
        <v>2581.7471619948019</v>
      </c>
      <c r="GM8" s="111">
        <f t="shared" si="387"/>
        <v>2680.7829831289223</v>
      </c>
      <c r="GN8" s="111">
        <f t="shared" si="388"/>
        <v>2783.6178183617476</v>
      </c>
      <c r="GO8" s="111">
        <f t="shared" si="389"/>
        <v>2890.3973978741042</v>
      </c>
      <c r="GP8" s="111">
        <f t="shared" si="390"/>
        <v>3001.2730420565545</v>
      </c>
      <c r="GQ8" s="111">
        <f t="shared" si="391"/>
        <v>3116.4018759498435</v>
      </c>
      <c r="GR8" s="111">
        <f t="shared" si="392"/>
        <v>3235.9470519112792</v>
      </c>
      <c r="GS8" s="111">
        <f t="shared" si="393"/>
        <v>3360.0779808225957</v>
      </c>
      <c r="GT8" s="111">
        <f t="shared" si="394"/>
        <v>3488.9705721669502</v>
      </c>
      <c r="GU8" s="111">
        <f t="shared" si="395"/>
        <v>3622.8074833152741</v>
      </c>
      <c r="GV8" s="111">
        <f t="shared" si="396"/>
        <v>3761.7783783752479</v>
      </c>
      <c r="GW8" s="111">
        <f t="shared" si="397"/>
        <v>3906.0801969697222</v>
      </c>
      <c r="GX8" s="111">
        <f t="shared" si="398"/>
        <v>4055.9174333254805</v>
      </c>
      <c r="GY8" s="111">
        <f t="shared" si="399"/>
        <v>4211.5024260678456</v>
      </c>
      <c r="GZ8" s="111">
        <f t="shared" si="400"/>
        <v>4373.0556591318082</v>
      </c>
      <c r="HA8" s="111">
        <f t="shared" si="401"/>
        <v>4540.8060742161042</v>
      </c>
      <c r="HB8" s="111">
        <f t="shared" si="402"/>
        <v>4714.9913952230336</v>
      </c>
      <c r="HC8" s="111">
        <f t="shared" si="403"/>
        <v>4895.8584651437886</v>
      </c>
      <c r="HD8" s="111">
        <f t="shared" si="404"/>
        <v>5083.6635958667039</v>
      </c>
      <c r="HE8" s="111">
        <f t="shared" si="405"/>
        <v>5278.6729314041504</v>
      </c>
      <c r="HF8" s="111">
        <f t="shared" si="406"/>
        <v>5481.1628250528138</v>
      </c>
    </row>
    <row r="9" spans="1:214">
      <c r="A9" s="114" t="str">
        <f>'CEA-4 Constant DCF'!A8</f>
        <v>Enbridge Inc.</v>
      </c>
      <c r="B9" s="90" t="str">
        <f>'CEA-4 Constant DCF'!B8</f>
        <v>ENB</v>
      </c>
      <c r="C9" s="90">
        <f>'CEA-4 Constant DCF'!C8</f>
        <v>3.66</v>
      </c>
      <c r="D9" s="90">
        <f>'CEA-4 Constant DCF'!D8</f>
        <v>48.229666666666681</v>
      </c>
      <c r="E9" s="91">
        <f>'CEA-4 Constant DCF'!K8</f>
        <v>4.7875000000000001E-2</v>
      </c>
      <c r="F9" s="91">
        <f t="shared" si="199"/>
        <v>4.6289166666666659E-2</v>
      </c>
      <c r="G9" s="91">
        <f t="shared" si="200"/>
        <v>4.4703333333333317E-2</v>
      </c>
      <c r="H9" s="91">
        <f t="shared" si="201"/>
        <v>4.3117499999999975E-2</v>
      </c>
      <c r="I9" s="91">
        <f t="shared" si="202"/>
        <v>4.1531666666666633E-2</v>
      </c>
      <c r="J9" s="91">
        <f t="shared" si="203"/>
        <v>3.9945833333333292E-2</v>
      </c>
      <c r="K9" s="91">
        <f t="shared" si="204"/>
        <v>3.835999999999995E-2</v>
      </c>
      <c r="L9" s="91">
        <f t="shared" si="205"/>
        <v>0.12644775509834291</v>
      </c>
      <c r="M9" s="327" t="str">
        <f>'CEA-4 Constant DCF'!O8</f>
        <v>Excl.</v>
      </c>
      <c r="N9" s="111">
        <f t="shared" si="206"/>
        <v>-48.229666666666681</v>
      </c>
      <c r="O9" s="111">
        <f t="shared" si="207"/>
        <v>3.8352224999999995</v>
      </c>
      <c r="P9" s="111">
        <f t="shared" si="208"/>
        <v>4.0188337771874991</v>
      </c>
      <c r="Q9" s="111">
        <f t="shared" si="209"/>
        <v>4.2112354442703506</v>
      </c>
      <c r="R9" s="111">
        <f t="shared" si="210"/>
        <v>4.4128483411647927</v>
      </c>
      <c r="S9" s="111">
        <f t="shared" si="211"/>
        <v>4.6241134554980565</v>
      </c>
      <c r="T9" s="111">
        <f t="shared" si="212"/>
        <v>4.8381598139251825</v>
      </c>
      <c r="U9" s="111">
        <f t="shared" si="213"/>
        <v>5.0544416848070179</v>
      </c>
      <c r="V9" s="111">
        <f t="shared" si="214"/>
        <v>5.2723765741516839</v>
      </c>
      <c r="W9" s="111">
        <f t="shared" si="215"/>
        <v>5.491347160570494</v>
      </c>
      <c r="X9" s="111">
        <f t="shared" si="216"/>
        <v>5.710703599022116</v>
      </c>
      <c r="Y9" s="111">
        <f t="shared" si="217"/>
        <v>5.9297661890806044</v>
      </c>
      <c r="Z9" s="111">
        <f t="shared" si="218"/>
        <v>6.157232020093736</v>
      </c>
      <c r="AA9" s="111">
        <f t="shared" si="219"/>
        <v>6.3934234403845318</v>
      </c>
      <c r="AB9" s="111">
        <f t="shared" si="220"/>
        <v>6.6386751635576822</v>
      </c>
      <c r="AC9" s="111">
        <f t="shared" si="221"/>
        <v>6.8933347428317546</v>
      </c>
      <c r="AD9" s="111">
        <f t="shared" si="222"/>
        <v>7.1577630635667804</v>
      </c>
      <c r="AE9" s="111">
        <f t="shared" si="223"/>
        <v>7.4323348546852017</v>
      </c>
      <c r="AF9" s="111">
        <f t="shared" si="224"/>
        <v>7.7174392197109256</v>
      </c>
      <c r="AG9" s="111">
        <f t="shared" si="225"/>
        <v>8.0134801881790363</v>
      </c>
      <c r="AH9" s="111">
        <f t="shared" si="226"/>
        <v>8.3208772881975843</v>
      </c>
      <c r="AI9" s="111">
        <f t="shared" si="227"/>
        <v>8.6400661409728432</v>
      </c>
      <c r="AJ9" s="111">
        <f t="shared" si="228"/>
        <v>8.9714990781405604</v>
      </c>
      <c r="AK9" s="111">
        <f t="shared" si="229"/>
        <v>9.3156457827780326</v>
      </c>
      <c r="AL9" s="111">
        <f t="shared" si="230"/>
        <v>9.6729939550053974</v>
      </c>
      <c r="AM9" s="111">
        <f t="shared" si="231"/>
        <v>10.044050003119404</v>
      </c>
      <c r="AN9" s="111">
        <f t="shared" si="232"/>
        <v>10.429339761239063</v>
      </c>
      <c r="AO9" s="111">
        <f t="shared" si="233"/>
        <v>10.829409234480194</v>
      </c>
      <c r="AP9" s="111">
        <f t="shared" si="234"/>
        <v>11.244825372714853</v>
      </c>
      <c r="AQ9" s="111">
        <f t="shared" si="235"/>
        <v>11.676176874012194</v>
      </c>
      <c r="AR9" s="111">
        <f t="shared" si="236"/>
        <v>12.124075018899301</v>
      </c>
      <c r="AS9" s="111">
        <f t="shared" si="237"/>
        <v>12.589154536624278</v>
      </c>
      <c r="AT9" s="111">
        <f t="shared" si="238"/>
        <v>13.072074504649185</v>
      </c>
      <c r="AU9" s="111">
        <f t="shared" si="239"/>
        <v>13.573519282647528</v>
      </c>
      <c r="AV9" s="111">
        <f t="shared" si="240"/>
        <v>14.094199482329886</v>
      </c>
      <c r="AW9" s="111">
        <f t="shared" si="241"/>
        <v>14.634852974472059</v>
      </c>
      <c r="AX9" s="111">
        <f t="shared" si="242"/>
        <v>15.196245934572806</v>
      </c>
      <c r="AY9" s="111">
        <f t="shared" si="243"/>
        <v>15.779173928623019</v>
      </c>
      <c r="AZ9" s="111">
        <f t="shared" si="244"/>
        <v>16.384463040524995</v>
      </c>
      <c r="BA9" s="111">
        <f t="shared" si="245"/>
        <v>17.012971042759535</v>
      </c>
      <c r="BB9" s="111">
        <f t="shared" si="246"/>
        <v>17.665588611959791</v>
      </c>
      <c r="BC9" s="111">
        <f t="shared" si="247"/>
        <v>18.343240591114569</v>
      </c>
      <c r="BD9" s="111">
        <f t="shared" si="248"/>
        <v>19.046887300189724</v>
      </c>
      <c r="BE9" s="111">
        <f t="shared" si="249"/>
        <v>19.777525897025001</v>
      </c>
      <c r="BF9" s="111">
        <f t="shared" si="250"/>
        <v>20.536191790434877</v>
      </c>
      <c r="BG9" s="111">
        <f t="shared" si="251"/>
        <v>21.323960107515958</v>
      </c>
      <c r="BH9" s="111">
        <f t="shared" si="252"/>
        <v>22.141947217240268</v>
      </c>
      <c r="BI9" s="111">
        <f t="shared" si="253"/>
        <v>22.991312312493605</v>
      </c>
      <c r="BJ9" s="111">
        <f t="shared" si="254"/>
        <v>23.873259052800858</v>
      </c>
      <c r="BK9" s="111">
        <f t="shared" si="255"/>
        <v>24.789037270066299</v>
      </c>
      <c r="BL9" s="111">
        <f t="shared" si="256"/>
        <v>25.73994473974604</v>
      </c>
      <c r="BM9" s="111">
        <f t="shared" si="257"/>
        <v>26.727329019962696</v>
      </c>
      <c r="BN9" s="111">
        <f t="shared" si="258"/>
        <v>27.752589361168464</v>
      </c>
      <c r="BO9" s="111">
        <f t="shared" si="259"/>
        <v>28.817178689062885</v>
      </c>
      <c r="BP9" s="111">
        <f t="shared" si="260"/>
        <v>29.922605663575336</v>
      </c>
      <c r="BQ9" s="111">
        <f t="shared" si="261"/>
        <v>31.070436816830085</v>
      </c>
      <c r="BR9" s="111">
        <f t="shared" si="262"/>
        <v>32.262298773123689</v>
      </c>
      <c r="BS9" s="111">
        <f t="shared" si="263"/>
        <v>33.499880554060709</v>
      </c>
      <c r="BT9" s="111">
        <f t="shared" si="264"/>
        <v>34.784935972114475</v>
      </c>
      <c r="BU9" s="111">
        <f t="shared" si="265"/>
        <v>36.119286116004787</v>
      </c>
      <c r="BV9" s="111">
        <f t="shared" si="266"/>
        <v>37.504821931414732</v>
      </c>
      <c r="BW9" s="111">
        <f t="shared" si="267"/>
        <v>38.943506900703802</v>
      </c>
      <c r="BX9" s="111">
        <f t="shared" si="268"/>
        <v>40.437379825414801</v>
      </c>
      <c r="BY9" s="111">
        <f t="shared" si="269"/>
        <v>41.988557715517715</v>
      </c>
      <c r="BZ9" s="111">
        <f t="shared" si="270"/>
        <v>43.599238789484971</v>
      </c>
      <c r="CA9" s="111">
        <f t="shared" si="271"/>
        <v>45.27170558944961</v>
      </c>
      <c r="CB9" s="111">
        <f t="shared" si="272"/>
        <v>47.008328215860892</v>
      </c>
      <c r="CC9" s="111">
        <f t="shared" si="273"/>
        <v>48.811567686221316</v>
      </c>
      <c r="CD9" s="111">
        <f t="shared" si="274"/>
        <v>50.683979422664763</v>
      </c>
      <c r="CE9" s="111">
        <f t="shared" si="275"/>
        <v>52.628216873318181</v>
      </c>
      <c r="CF9" s="111">
        <f t="shared" si="276"/>
        <v>54.647035272578663</v>
      </c>
      <c r="CG9" s="111">
        <f t="shared" si="277"/>
        <v>56.74329554563478</v>
      </c>
      <c r="CH9" s="111">
        <f t="shared" si="278"/>
        <v>58.919968362765324</v>
      </c>
      <c r="CI9" s="111">
        <f t="shared" si="279"/>
        <v>61.180138349160998</v>
      </c>
      <c r="CJ9" s="111">
        <f t="shared" si="280"/>
        <v>63.52700845623481</v>
      </c>
      <c r="CK9" s="111">
        <f t="shared" si="281"/>
        <v>65.963904500615968</v>
      </c>
      <c r="CL9" s="111">
        <f t="shared" si="282"/>
        <v>68.494279877259586</v>
      </c>
      <c r="CM9" s="111">
        <f t="shared" si="283"/>
        <v>71.121720453351259</v>
      </c>
      <c r="CN9" s="111">
        <f t="shared" si="284"/>
        <v>73.849949649941806</v>
      </c>
      <c r="CO9" s="111">
        <f t="shared" si="285"/>
        <v>76.682833718513564</v>
      </c>
      <c r="CP9" s="111">
        <f t="shared" si="286"/>
        <v>79.624387219955736</v>
      </c>
      <c r="CQ9" s="111">
        <f t="shared" si="287"/>
        <v>82.678778713713228</v>
      </c>
      <c r="CR9" s="111">
        <f t="shared" si="288"/>
        <v>85.85033666517127</v>
      </c>
      <c r="CS9" s="111">
        <f t="shared" si="289"/>
        <v>89.143555579647241</v>
      </c>
      <c r="CT9" s="111">
        <f t="shared" si="290"/>
        <v>92.563102371682504</v>
      </c>
      <c r="CU9" s="111">
        <f t="shared" si="291"/>
        <v>96.113822978660238</v>
      </c>
      <c r="CV9" s="111">
        <f t="shared" si="292"/>
        <v>99.800749228121646</v>
      </c>
      <c r="CW9" s="111">
        <f t="shared" si="293"/>
        <v>103.62910596851239</v>
      </c>
      <c r="CX9" s="111">
        <f t="shared" si="294"/>
        <v>107.60431847346452</v>
      </c>
      <c r="CY9" s="111">
        <f t="shared" si="295"/>
        <v>111.7320201301066</v>
      </c>
      <c r="CZ9" s="111">
        <f t="shared" si="296"/>
        <v>116.01806042229749</v>
      </c>
      <c r="DA9" s="111">
        <f t="shared" si="297"/>
        <v>120.46851322009682</v>
      </c>
      <c r="DB9" s="111">
        <f t="shared" si="298"/>
        <v>125.08968538721973</v>
      </c>
      <c r="DC9" s="111">
        <f t="shared" si="299"/>
        <v>129.88812571867348</v>
      </c>
      <c r="DD9" s="111">
        <f t="shared" si="300"/>
        <v>134.8706342212418</v>
      </c>
      <c r="DE9" s="111">
        <f t="shared" si="301"/>
        <v>140.04427174996863</v>
      </c>
      <c r="DF9" s="111">
        <f t="shared" si="302"/>
        <v>145.41637001429743</v>
      </c>
      <c r="DG9" s="111">
        <f t="shared" si="303"/>
        <v>150.99454196804587</v>
      </c>
      <c r="DH9" s="111">
        <f t="shared" si="304"/>
        <v>156.78669259794009</v>
      </c>
      <c r="DI9" s="111">
        <f t="shared" si="305"/>
        <v>162.80103012599707</v>
      </c>
      <c r="DJ9" s="111">
        <f t="shared" si="306"/>
        <v>169.04607764163032</v>
      </c>
      <c r="DK9" s="111">
        <f t="shared" si="307"/>
        <v>175.53068517996326</v>
      </c>
      <c r="DL9" s="111">
        <f t="shared" si="308"/>
        <v>182.26404226346665</v>
      </c>
      <c r="DM9" s="111">
        <f t="shared" si="309"/>
        <v>189.25569092469323</v>
      </c>
      <c r="DN9" s="111">
        <f t="shared" si="310"/>
        <v>196.51553922856445</v>
      </c>
      <c r="DO9" s="111">
        <f t="shared" si="311"/>
        <v>204.05387531337217</v>
      </c>
      <c r="DP9" s="111">
        <f t="shared" si="312"/>
        <v>211.88138197039311</v>
      </c>
      <c r="DQ9" s="111">
        <f t="shared" si="313"/>
        <v>220.00915178277737</v>
      </c>
      <c r="DR9" s="111">
        <f t="shared" si="314"/>
        <v>228.44870284516469</v>
      </c>
      <c r="DS9" s="111">
        <f t="shared" si="315"/>
        <v>237.21199508630519</v>
      </c>
      <c r="DT9" s="111">
        <f t="shared" si="316"/>
        <v>246.31144721781584</v>
      </c>
      <c r="DU9" s="111">
        <f t="shared" si="317"/>
        <v>255.75995433309123</v>
      </c>
      <c r="DV9" s="111">
        <f t="shared" si="318"/>
        <v>265.5709061813086</v>
      </c>
      <c r="DW9" s="111">
        <f t="shared" si="319"/>
        <v>275.7582061424236</v>
      </c>
      <c r="DX9" s="111">
        <f t="shared" si="320"/>
        <v>286.33629093004697</v>
      </c>
      <c r="DY9" s="111">
        <f t="shared" si="321"/>
        <v>297.32015105012357</v>
      </c>
      <c r="DZ9" s="111">
        <f t="shared" si="322"/>
        <v>308.72535204440629</v>
      </c>
      <c r="EA9" s="111">
        <f t="shared" si="323"/>
        <v>320.5680565488297</v>
      </c>
      <c r="EB9" s="111">
        <f t="shared" si="324"/>
        <v>332.86504719804282</v>
      </c>
      <c r="EC9" s="111">
        <f t="shared" si="325"/>
        <v>345.63375040855971</v>
      </c>
      <c r="ED9" s="111">
        <f t="shared" si="326"/>
        <v>358.89226107423207</v>
      </c>
      <c r="EE9" s="111">
        <f t="shared" si="327"/>
        <v>372.6593682090396</v>
      </c>
      <c r="EF9" s="111">
        <f t="shared" si="328"/>
        <v>386.95458157353835</v>
      </c>
      <c r="EG9" s="111">
        <f t="shared" si="329"/>
        <v>401.79815932269923</v>
      </c>
      <c r="EH9" s="111">
        <f t="shared" si="330"/>
        <v>417.21113671431795</v>
      </c>
      <c r="EI9" s="111">
        <f t="shared" si="331"/>
        <v>433.21535591867917</v>
      </c>
      <c r="EJ9" s="111">
        <f t="shared" si="332"/>
        <v>449.83349697171968</v>
      </c>
      <c r="EK9" s="111">
        <f t="shared" si="333"/>
        <v>467.08910991555484</v>
      </c>
      <c r="EL9" s="111">
        <f t="shared" si="334"/>
        <v>485.00664817191551</v>
      </c>
      <c r="EM9" s="111">
        <f t="shared" si="335"/>
        <v>503.61150319579019</v>
      </c>
      <c r="EN9" s="111">
        <f t="shared" si="336"/>
        <v>522.93004045838063</v>
      </c>
      <c r="EO9" s="111">
        <f t="shared" si="337"/>
        <v>542.98963681036412</v>
      </c>
      <c r="EP9" s="111">
        <f t="shared" si="338"/>
        <v>563.81871927840962</v>
      </c>
      <c r="EQ9" s="111">
        <f t="shared" si="339"/>
        <v>585.44680534992938</v>
      </c>
      <c r="ER9" s="111">
        <f t="shared" si="340"/>
        <v>607.90454480315259</v>
      </c>
      <c r="ES9" s="111">
        <f t="shared" si="341"/>
        <v>631.22376314180144</v>
      </c>
      <c r="ET9" s="111">
        <f t="shared" si="342"/>
        <v>655.43750669592089</v>
      </c>
      <c r="EU9" s="111">
        <f t="shared" si="343"/>
        <v>680.58008945277641</v>
      </c>
      <c r="EV9" s="111">
        <f t="shared" si="344"/>
        <v>706.68714168418489</v>
      </c>
      <c r="EW9" s="111">
        <f t="shared" si="345"/>
        <v>733.79566043919021</v>
      </c>
      <c r="EX9" s="111">
        <f t="shared" si="346"/>
        <v>761.94406197363753</v>
      </c>
      <c r="EY9" s="111">
        <f t="shared" si="347"/>
        <v>791.17223619094625</v>
      </c>
      <c r="EZ9" s="111">
        <f t="shared" si="348"/>
        <v>821.52160317123094</v>
      </c>
      <c r="FA9" s="111">
        <f t="shared" si="349"/>
        <v>853.03517186887927</v>
      </c>
      <c r="FB9" s="111">
        <f t="shared" si="350"/>
        <v>885.75760106176949</v>
      </c>
      <c r="FC9" s="111">
        <f t="shared" si="351"/>
        <v>919.73526263849897</v>
      </c>
      <c r="FD9" s="111">
        <f t="shared" si="352"/>
        <v>955.0163073133117</v>
      </c>
      <c r="FE9" s="111">
        <f t="shared" si="353"/>
        <v>991.65073286185032</v>
      </c>
      <c r="FF9" s="111">
        <f t="shared" si="354"/>
        <v>1029.6904549744308</v>
      </c>
      <c r="FG9" s="111">
        <f t="shared" si="355"/>
        <v>1069.18938082725</v>
      </c>
      <c r="FH9" s="111">
        <f t="shared" si="356"/>
        <v>1110.2034854757833</v>
      </c>
      <c r="FI9" s="111">
        <f t="shared" si="357"/>
        <v>1152.7908911786342</v>
      </c>
      <c r="FJ9" s="111">
        <f t="shared" si="358"/>
        <v>1197.0119497642465</v>
      </c>
      <c r="FK9" s="111">
        <f t="shared" si="359"/>
        <v>1242.9293281572029</v>
      </c>
      <c r="FL9" s="111">
        <f t="shared" si="360"/>
        <v>1290.6080971853132</v>
      </c>
      <c r="FM9" s="111">
        <f t="shared" si="361"/>
        <v>1340.1158237933419</v>
      </c>
      <c r="FN9" s="111">
        <f t="shared" si="362"/>
        <v>1391.5226667940544</v>
      </c>
      <c r="FO9" s="111">
        <f t="shared" si="363"/>
        <v>1444.9014762922743</v>
      </c>
      <c r="FP9" s="111">
        <f t="shared" si="364"/>
        <v>1500.3278969228459</v>
      </c>
      <c r="FQ9" s="111">
        <f t="shared" si="365"/>
        <v>1557.8804750488061</v>
      </c>
      <c r="FR9" s="111">
        <f t="shared" si="366"/>
        <v>1617.6407700716782</v>
      </c>
      <c r="FS9" s="111">
        <f t="shared" si="367"/>
        <v>1679.6934700116276</v>
      </c>
      <c r="FT9" s="111">
        <f t="shared" si="368"/>
        <v>1744.1265115212736</v>
      </c>
      <c r="FU9" s="111">
        <f t="shared" si="369"/>
        <v>1811.0312045032297</v>
      </c>
      <c r="FV9" s="111">
        <f t="shared" si="370"/>
        <v>1880.5023615079735</v>
      </c>
      <c r="FW9" s="111">
        <f t="shared" si="371"/>
        <v>1952.6384320954194</v>
      </c>
      <c r="FX9" s="111">
        <f t="shared" si="372"/>
        <v>2027.5416423505997</v>
      </c>
      <c r="FY9" s="111">
        <f t="shared" si="373"/>
        <v>2105.3181397511685</v>
      </c>
      <c r="FZ9" s="111">
        <f t="shared" si="374"/>
        <v>2186.078143592023</v>
      </c>
      <c r="GA9" s="111">
        <f t="shared" si="375"/>
        <v>2269.936101180213</v>
      </c>
      <c r="GB9" s="111">
        <f t="shared" si="376"/>
        <v>2357.010850021486</v>
      </c>
      <c r="GC9" s="111">
        <f t="shared" si="377"/>
        <v>2447.4257862283102</v>
      </c>
      <c r="GD9" s="111">
        <f t="shared" si="378"/>
        <v>2541.3090393880279</v>
      </c>
      <c r="GE9" s="111">
        <f t="shared" si="379"/>
        <v>2638.7936541389527</v>
      </c>
      <c r="GF9" s="111">
        <f t="shared" si="380"/>
        <v>2740.0177787117227</v>
      </c>
      <c r="GG9" s="111">
        <f t="shared" si="381"/>
        <v>2845.1248607031043</v>
      </c>
      <c r="GH9" s="111">
        <f t="shared" si="382"/>
        <v>2954.2638503596754</v>
      </c>
      <c r="GI9" s="111">
        <f t="shared" si="383"/>
        <v>3067.5894116594723</v>
      </c>
      <c r="GJ9" s="111">
        <f t="shared" si="384"/>
        <v>3185.2621414907294</v>
      </c>
      <c r="GK9" s="111">
        <f t="shared" si="385"/>
        <v>3307.4487972383135</v>
      </c>
      <c r="GL9" s="111">
        <f t="shared" si="386"/>
        <v>3434.322533100375</v>
      </c>
      <c r="GM9" s="111">
        <f t="shared" si="387"/>
        <v>3566.0631454701052</v>
      </c>
      <c r="GN9" s="111">
        <f t="shared" si="388"/>
        <v>3702.8573277303381</v>
      </c>
      <c r="GO9" s="111">
        <f t="shared" si="389"/>
        <v>3844.8989348220734</v>
      </c>
      <c r="GP9" s="111">
        <f t="shared" si="390"/>
        <v>3992.3892579618478</v>
      </c>
      <c r="GQ9" s="111">
        <f t="shared" si="391"/>
        <v>4145.5373098972641</v>
      </c>
      <c r="GR9" s="111">
        <f t="shared" si="392"/>
        <v>4304.5601211049234</v>
      </c>
      <c r="GS9" s="111">
        <f t="shared" si="393"/>
        <v>4469.6830473505079</v>
      </c>
      <c r="GT9" s="111">
        <f t="shared" si="394"/>
        <v>4641.1400890468731</v>
      </c>
      <c r="GU9" s="111">
        <f t="shared" si="395"/>
        <v>4819.1742228627108</v>
      </c>
      <c r="GV9" s="111">
        <f t="shared" si="396"/>
        <v>5004.0377460517238</v>
      </c>
      <c r="GW9" s="111">
        <f t="shared" si="397"/>
        <v>5195.9926339902677</v>
      </c>
      <c r="GX9" s="111">
        <f t="shared" si="398"/>
        <v>5395.3109114301342</v>
      </c>
      <c r="GY9" s="111">
        <f t="shared" si="399"/>
        <v>5602.2750379925938</v>
      </c>
      <c r="GZ9" s="111">
        <f t="shared" si="400"/>
        <v>5817.1783084499893</v>
      </c>
      <c r="HA9" s="111">
        <f t="shared" si="401"/>
        <v>6040.3252683621304</v>
      </c>
      <c r="HB9" s="111">
        <f t="shared" si="402"/>
        <v>6272.0321456565016</v>
      </c>
      <c r="HC9" s="111">
        <f t="shared" si="403"/>
        <v>6512.6272987638849</v>
      </c>
      <c r="HD9" s="111">
        <f t="shared" si="404"/>
        <v>6762.4516819444671</v>
      </c>
      <c r="HE9" s="111">
        <f t="shared" si="405"/>
        <v>7021.8593284638564</v>
      </c>
      <c r="HF9" s="111">
        <f t="shared" si="406"/>
        <v>7291.2178523037292</v>
      </c>
    </row>
    <row r="10" spans="1:214">
      <c r="A10" s="88" t="str">
        <f>'CEA-4 Constant DCF'!A9</f>
        <v>Fortis, Inc.</v>
      </c>
      <c r="B10" s="89" t="str">
        <f>'CEA-4 Constant DCF'!B9</f>
        <v>FTS</v>
      </c>
      <c r="C10" s="90">
        <f>'CEA-4 Constant DCF'!C9</f>
        <v>2.36</v>
      </c>
      <c r="D10" s="90">
        <f>'CEA-4 Constant DCF'!D9</f>
        <v>53.598111111111109</v>
      </c>
      <c r="E10" s="91">
        <f>'CEA-4 Constant DCF'!K9</f>
        <v>4.8999999999999995E-2</v>
      </c>
      <c r="F10" s="91">
        <f t="shared" si="199"/>
        <v>4.7226666666666653E-2</v>
      </c>
      <c r="G10" s="91">
        <f t="shared" si="200"/>
        <v>4.5453333333333311E-2</v>
      </c>
      <c r="H10" s="91">
        <f t="shared" si="201"/>
        <v>4.3679999999999969E-2</v>
      </c>
      <c r="I10" s="91">
        <f t="shared" si="202"/>
        <v>4.1906666666666627E-2</v>
      </c>
      <c r="J10" s="91">
        <f t="shared" si="203"/>
        <v>4.0133333333333285E-2</v>
      </c>
      <c r="K10" s="91">
        <f t="shared" si="204"/>
        <v>3.835999999999995E-2</v>
      </c>
      <c r="L10" s="91">
        <f t="shared" si="205"/>
        <v>8.9241859316825892E-2</v>
      </c>
      <c r="M10" s="327" t="str">
        <f>'CEA-4 Constant DCF'!O9</f>
        <v>Excl.</v>
      </c>
      <c r="N10" s="111">
        <f t="shared" si="206"/>
        <v>-53.598111111111109</v>
      </c>
      <c r="O10" s="111">
        <f t="shared" si="207"/>
        <v>2.4756399999999998</v>
      </c>
      <c r="P10" s="111">
        <f t="shared" si="208"/>
        <v>2.5969463599999996</v>
      </c>
      <c r="Q10" s="111">
        <f t="shared" si="209"/>
        <v>2.7241967316399993</v>
      </c>
      <c r="R10" s="111">
        <f t="shared" si="210"/>
        <v>2.857682371490359</v>
      </c>
      <c r="S10" s="111">
        <f t="shared" si="211"/>
        <v>2.9977088076933862</v>
      </c>
      <c r="T10" s="111">
        <f t="shared" si="212"/>
        <v>3.1392806023180526</v>
      </c>
      <c r="U10" s="111">
        <f t="shared" si="213"/>
        <v>3.2819713699620827</v>
      </c>
      <c r="V10" s="111">
        <f t="shared" si="214"/>
        <v>3.4253278794020261</v>
      </c>
      <c r="W10" s="111">
        <f t="shared" si="215"/>
        <v>3.5688719530681667</v>
      </c>
      <c r="X10" s="111">
        <f t="shared" si="216"/>
        <v>3.712102680784636</v>
      </c>
      <c r="Y10" s="111">
        <f t="shared" si="217"/>
        <v>3.8544989396195346</v>
      </c>
      <c r="Z10" s="111">
        <f t="shared" si="218"/>
        <v>4.0023575189433398</v>
      </c>
      <c r="AA10" s="111">
        <f t="shared" si="219"/>
        <v>4.1558879533700059</v>
      </c>
      <c r="AB10" s="111">
        <f t="shared" si="220"/>
        <v>4.3153078152612796</v>
      </c>
      <c r="AC10" s="111">
        <f t="shared" si="221"/>
        <v>4.4808430230547023</v>
      </c>
      <c r="AD10" s="111">
        <f t="shared" si="222"/>
        <v>4.6527281614190805</v>
      </c>
      <c r="AE10" s="111">
        <f t="shared" si="223"/>
        <v>4.8312068136911162</v>
      </c>
      <c r="AF10" s="111">
        <f t="shared" si="224"/>
        <v>5.0165319070643068</v>
      </c>
      <c r="AG10" s="111">
        <f t="shared" si="225"/>
        <v>5.2089660710192938</v>
      </c>
      <c r="AH10" s="111">
        <f t="shared" si="226"/>
        <v>5.4087820095035939</v>
      </c>
      <c r="AI10" s="111">
        <f t="shared" si="227"/>
        <v>5.6162628873881513</v>
      </c>
      <c r="AJ10" s="111">
        <f t="shared" si="228"/>
        <v>5.8317027317483605</v>
      </c>
      <c r="AK10" s="111">
        <f t="shared" si="229"/>
        <v>6.0554068485382277</v>
      </c>
      <c r="AL10" s="111">
        <f t="shared" si="230"/>
        <v>6.287692255248154</v>
      </c>
      <c r="AM10" s="111">
        <f t="shared" si="231"/>
        <v>6.5288881301594728</v>
      </c>
      <c r="AN10" s="111">
        <f t="shared" si="232"/>
        <v>6.7793362788323899</v>
      </c>
      <c r="AO10" s="111">
        <f t="shared" si="233"/>
        <v>7.0393916184884002</v>
      </c>
      <c r="AP10" s="111">
        <f t="shared" si="234"/>
        <v>7.3094226809736149</v>
      </c>
      <c r="AQ10" s="111">
        <f t="shared" si="235"/>
        <v>7.5898121350157624</v>
      </c>
      <c r="AR10" s="111">
        <f t="shared" si="236"/>
        <v>7.8809573285149668</v>
      </c>
      <c r="AS10" s="111">
        <f t="shared" si="237"/>
        <v>8.1832708516368005</v>
      </c>
      <c r="AT10" s="111">
        <f t="shared" si="238"/>
        <v>8.4971811215055872</v>
      </c>
      <c r="AU10" s="111">
        <f t="shared" si="239"/>
        <v>8.8231329893265418</v>
      </c>
      <c r="AV10" s="111">
        <f t="shared" si="240"/>
        <v>9.1615883707971069</v>
      </c>
      <c r="AW10" s="111">
        <f t="shared" si="241"/>
        <v>9.5130269007008827</v>
      </c>
      <c r="AX10" s="111">
        <f t="shared" si="242"/>
        <v>9.877946612611769</v>
      </c>
      <c r="AY10" s="111">
        <f t="shared" si="243"/>
        <v>10.256864644671555</v>
      </c>
      <c r="AZ10" s="111">
        <f t="shared" si="244"/>
        <v>10.650317972441156</v>
      </c>
      <c r="BA10" s="111">
        <f t="shared" si="245"/>
        <v>11.058864169863998</v>
      </c>
      <c r="BB10" s="111">
        <f t="shared" si="246"/>
        <v>11.483082199419981</v>
      </c>
      <c r="BC10" s="111">
        <f t="shared" si="247"/>
        <v>11.92357323258973</v>
      </c>
      <c r="BD10" s="111">
        <f t="shared" si="248"/>
        <v>12.380961501791871</v>
      </c>
      <c r="BE10" s="111">
        <f t="shared" si="249"/>
        <v>12.855895185000607</v>
      </c>
      <c r="BF10" s="111">
        <f t="shared" si="250"/>
        <v>13.34904732429723</v>
      </c>
      <c r="BG10" s="111">
        <f t="shared" si="251"/>
        <v>13.861116779657271</v>
      </c>
      <c r="BH10" s="111">
        <f t="shared" si="252"/>
        <v>14.392829219324923</v>
      </c>
      <c r="BI10" s="111">
        <f t="shared" si="253"/>
        <v>14.944938148178228</v>
      </c>
      <c r="BJ10" s="111">
        <f t="shared" si="254"/>
        <v>15.518225975542343</v>
      </c>
      <c r="BK10" s="111">
        <f t="shared" si="255"/>
        <v>16.113505123964146</v>
      </c>
      <c r="BL10" s="111">
        <f t="shared" si="256"/>
        <v>16.731619180519409</v>
      </c>
      <c r="BM10" s="111">
        <f t="shared" si="257"/>
        <v>17.373444092284132</v>
      </c>
      <c r="BN10" s="111">
        <f t="shared" si="258"/>
        <v>18.039889407664148</v>
      </c>
      <c r="BO10" s="111">
        <f t="shared" si="259"/>
        <v>18.731899565342143</v>
      </c>
      <c r="BP10" s="111">
        <f t="shared" si="260"/>
        <v>19.450455232668666</v>
      </c>
      <c r="BQ10" s="111">
        <f t="shared" si="261"/>
        <v>20.196574695393835</v>
      </c>
      <c r="BR10" s="111">
        <f t="shared" si="262"/>
        <v>20.97131530070914</v>
      </c>
      <c r="BS10" s="111">
        <f t="shared" si="263"/>
        <v>21.775774955644341</v>
      </c>
      <c r="BT10" s="111">
        <f t="shared" si="264"/>
        <v>22.611093682942858</v>
      </c>
      <c r="BU10" s="111">
        <f t="shared" si="265"/>
        <v>23.478455236620544</v>
      </c>
      <c r="BV10" s="111">
        <f t="shared" si="266"/>
        <v>24.379088779497305</v>
      </c>
      <c r="BW10" s="111">
        <f t="shared" si="267"/>
        <v>25.314270625078819</v>
      </c>
      <c r="BX10" s="111">
        <f t="shared" si="268"/>
        <v>26.285326046256841</v>
      </c>
      <c r="BY10" s="111">
        <f t="shared" si="269"/>
        <v>27.293631153391253</v>
      </c>
      <c r="BZ10" s="111">
        <f t="shared" si="270"/>
        <v>28.34061484443534</v>
      </c>
      <c r="CA10" s="111">
        <f t="shared" si="271"/>
        <v>29.427760829867879</v>
      </c>
      <c r="CB10" s="111">
        <f t="shared" si="272"/>
        <v>30.55660973530161</v>
      </c>
      <c r="CC10" s="111">
        <f t="shared" si="273"/>
        <v>31.72876128474778</v>
      </c>
      <c r="CD10" s="111">
        <f t="shared" si="274"/>
        <v>32.945876567630705</v>
      </c>
      <c r="CE10" s="111">
        <f t="shared" si="275"/>
        <v>34.209680392765016</v>
      </c>
      <c r="CF10" s="111">
        <f t="shared" si="276"/>
        <v>35.521963732631477</v>
      </c>
      <c r="CG10" s="111">
        <f t="shared" si="277"/>
        <v>36.884586261415215</v>
      </c>
      <c r="CH10" s="111">
        <f t="shared" si="278"/>
        <v>38.299478990403102</v>
      </c>
      <c r="CI10" s="111">
        <f t="shared" si="279"/>
        <v>39.768647004474964</v>
      </c>
      <c r="CJ10" s="111">
        <f t="shared" si="280"/>
        <v>41.294172303566619</v>
      </c>
      <c r="CK10" s="111">
        <f t="shared" si="281"/>
        <v>42.878216753131433</v>
      </c>
      <c r="CL10" s="111">
        <f t="shared" si="282"/>
        <v>44.523025147781553</v>
      </c>
      <c r="CM10" s="111">
        <f t="shared" si="283"/>
        <v>46.230928392450451</v>
      </c>
      <c r="CN10" s="111">
        <f t="shared" si="284"/>
        <v>48.004346805584845</v>
      </c>
      <c r="CO10" s="111">
        <f t="shared" si="285"/>
        <v>49.84579354904708</v>
      </c>
      <c r="CP10" s="111">
        <f t="shared" si="286"/>
        <v>51.757878189588524</v>
      </c>
      <c r="CQ10" s="111">
        <f t="shared" si="287"/>
        <v>53.743310396941141</v>
      </c>
      <c r="CR10" s="111">
        <f t="shared" si="288"/>
        <v>55.804903783767799</v>
      </c>
      <c r="CS10" s="111">
        <f t="shared" si="289"/>
        <v>57.94557989291313</v>
      </c>
      <c r="CT10" s="111">
        <f t="shared" si="290"/>
        <v>60.168372337605277</v>
      </c>
      <c r="CU10" s="111">
        <f t="shared" si="291"/>
        <v>62.476431100475814</v>
      </c>
      <c r="CV10" s="111">
        <f t="shared" si="292"/>
        <v>64.873026997490058</v>
      </c>
      <c r="CW10" s="111">
        <f t="shared" si="293"/>
        <v>67.361556313113766</v>
      </c>
      <c r="CX10" s="111">
        <f t="shared" si="294"/>
        <v>69.945545613284807</v>
      </c>
      <c r="CY10" s="111">
        <f t="shared" si="295"/>
        <v>72.62865674301041</v>
      </c>
      <c r="CZ10" s="111">
        <f t="shared" si="296"/>
        <v>75.414692015672287</v>
      </c>
      <c r="DA10" s="111">
        <f t="shared" si="297"/>
        <v>78.307599601393477</v>
      </c>
      <c r="DB10" s="111">
        <f t="shared" si="298"/>
        <v>81.311479122102924</v>
      </c>
      <c r="DC10" s="111">
        <f t="shared" si="299"/>
        <v>84.430587461226793</v>
      </c>
      <c r="DD10" s="111">
        <f t="shared" si="300"/>
        <v>87.669344796239443</v>
      </c>
      <c r="DE10" s="111">
        <f t="shared" si="301"/>
        <v>91.032340862623187</v>
      </c>
      <c r="DF10" s="111">
        <f t="shared" si="302"/>
        <v>94.524341458113412</v>
      </c>
      <c r="DG10" s="111">
        <f t="shared" si="303"/>
        <v>98.150295196446635</v>
      </c>
      <c r="DH10" s="111">
        <f t="shared" si="304"/>
        <v>101.91534052018233</v>
      </c>
      <c r="DI10" s="111">
        <f t="shared" si="305"/>
        <v>105.82481298253651</v>
      </c>
      <c r="DJ10" s="111">
        <f t="shared" si="306"/>
        <v>109.88425280854661</v>
      </c>
      <c r="DK10" s="111">
        <f t="shared" si="307"/>
        <v>114.09941274628245</v>
      </c>
      <c r="DL10" s="111">
        <f t="shared" si="308"/>
        <v>118.47626621922984</v>
      </c>
      <c r="DM10" s="111">
        <f t="shared" si="309"/>
        <v>123.02101579139949</v>
      </c>
      <c r="DN10" s="111">
        <f t="shared" si="310"/>
        <v>127.74010195715758</v>
      </c>
      <c r="DO10" s="111">
        <f t="shared" si="311"/>
        <v>132.64021226823414</v>
      </c>
      <c r="DP10" s="111">
        <f t="shared" si="312"/>
        <v>137.72829081084359</v>
      </c>
      <c r="DQ10" s="111">
        <f t="shared" si="313"/>
        <v>143.01154804634754</v>
      </c>
      <c r="DR10" s="111">
        <f t="shared" si="314"/>
        <v>148.49747102940543</v>
      </c>
      <c r="DS10" s="111">
        <f t="shared" si="315"/>
        <v>154.19383401809341</v>
      </c>
      <c r="DT10" s="111">
        <f t="shared" si="316"/>
        <v>160.10870949102747</v>
      </c>
      <c r="DU10" s="111">
        <f t="shared" si="317"/>
        <v>166.25047958710329</v>
      </c>
      <c r="DV10" s="111">
        <f t="shared" si="318"/>
        <v>172.62784798406457</v>
      </c>
      <c r="DW10" s="111">
        <f t="shared" si="319"/>
        <v>179.24985223273328</v>
      </c>
      <c r="DX10" s="111">
        <f t="shared" si="320"/>
        <v>186.12587656438092</v>
      </c>
      <c r="DY10" s="111">
        <f t="shared" si="321"/>
        <v>193.26566518939055</v>
      </c>
      <c r="DZ10" s="111">
        <f t="shared" si="322"/>
        <v>200.67933610605556</v>
      </c>
      <c r="EA10" s="111">
        <f t="shared" si="323"/>
        <v>208.37739543908384</v>
      </c>
      <c r="EB10" s="111">
        <f t="shared" si="324"/>
        <v>216.37075232812708</v>
      </c>
      <c r="EC10" s="111">
        <f t="shared" si="325"/>
        <v>224.67073438743404</v>
      </c>
      <c r="ED10" s="111">
        <f t="shared" si="326"/>
        <v>233.28910375853599</v>
      </c>
      <c r="EE10" s="111">
        <f t="shared" si="327"/>
        <v>242.23807377871341</v>
      </c>
      <c r="EF10" s="111">
        <f t="shared" si="328"/>
        <v>251.53032628886484</v>
      </c>
      <c r="EG10" s="111">
        <f t="shared" si="329"/>
        <v>261.17902960530569</v>
      </c>
      <c r="EH10" s="111">
        <f t="shared" si="330"/>
        <v>271.19785718096517</v>
      </c>
      <c r="EI10" s="111">
        <f t="shared" si="331"/>
        <v>281.60100698242701</v>
      </c>
      <c r="EJ10" s="111">
        <f t="shared" si="332"/>
        <v>292.40322161027291</v>
      </c>
      <c r="EK10" s="111">
        <f t="shared" si="333"/>
        <v>303.61980919124295</v>
      </c>
      <c r="EL10" s="111">
        <f t="shared" si="334"/>
        <v>315.26666507181903</v>
      </c>
      <c r="EM10" s="111">
        <f t="shared" si="335"/>
        <v>327.36029434397398</v>
      </c>
      <c r="EN10" s="111">
        <f t="shared" si="336"/>
        <v>339.91783523500879</v>
      </c>
      <c r="EO10" s="111">
        <f t="shared" si="337"/>
        <v>352.95708339462374</v>
      </c>
      <c r="EP10" s="111">
        <f t="shared" si="338"/>
        <v>366.49651711364146</v>
      </c>
      <c r="EQ10" s="111">
        <f t="shared" si="339"/>
        <v>380.55532351012073</v>
      </c>
      <c r="ER10" s="111">
        <f t="shared" si="340"/>
        <v>395.15342571996894</v>
      </c>
      <c r="ES10" s="111">
        <f t="shared" si="341"/>
        <v>410.31151113058695</v>
      </c>
      <c r="ET10" s="111">
        <f t="shared" si="342"/>
        <v>426.05106069755624</v>
      </c>
      <c r="EU10" s="111">
        <f t="shared" si="343"/>
        <v>442.39437938591448</v>
      </c>
      <c r="EV10" s="111">
        <f t="shared" si="344"/>
        <v>459.36462777915813</v>
      </c>
      <c r="EW10" s="111">
        <f t="shared" si="345"/>
        <v>476.98585490076658</v>
      </c>
      <c r="EX10" s="111">
        <f t="shared" si="346"/>
        <v>495.28303229475995</v>
      </c>
      <c r="EY10" s="111">
        <f t="shared" si="347"/>
        <v>514.28208941358696</v>
      </c>
      <c r="EZ10" s="111">
        <f t="shared" si="348"/>
        <v>534.00995036349218</v>
      </c>
      <c r="FA10" s="111">
        <f t="shared" si="349"/>
        <v>554.49457205943577</v>
      </c>
      <c r="FB10" s="111">
        <f t="shared" si="350"/>
        <v>575.76498384363572</v>
      </c>
      <c r="FC10" s="111">
        <f t="shared" si="351"/>
        <v>597.85132862387752</v>
      </c>
      <c r="FD10" s="111">
        <f t="shared" si="352"/>
        <v>620.78490558988938</v>
      </c>
      <c r="FE10" s="111">
        <f t="shared" si="353"/>
        <v>644.59821456831753</v>
      </c>
      <c r="FF10" s="111">
        <f t="shared" si="354"/>
        <v>669.32500207915814</v>
      </c>
      <c r="FG10" s="111">
        <f t="shared" si="355"/>
        <v>695.00030915891466</v>
      </c>
      <c r="FH10" s="111">
        <f t="shared" si="356"/>
        <v>721.66052101825062</v>
      </c>
      <c r="FI10" s="111">
        <f t="shared" si="357"/>
        <v>749.3434186045107</v>
      </c>
      <c r="FJ10" s="111">
        <f t="shared" si="358"/>
        <v>778.08823214217966</v>
      </c>
      <c r="FK10" s="111">
        <f t="shared" si="359"/>
        <v>807.93569672715364</v>
      </c>
      <c r="FL10" s="111">
        <f t="shared" si="360"/>
        <v>838.92811005360727</v>
      </c>
      <c r="FM10" s="111">
        <f t="shared" si="361"/>
        <v>871.10939235526359</v>
      </c>
      <c r="FN10" s="111">
        <f t="shared" si="362"/>
        <v>904.52514864601142</v>
      </c>
      <c r="FO10" s="111">
        <f t="shared" si="363"/>
        <v>939.22273334807232</v>
      </c>
      <c r="FP10" s="111">
        <f t="shared" si="364"/>
        <v>975.2513173993043</v>
      </c>
      <c r="FQ10" s="111">
        <f t="shared" si="365"/>
        <v>1012.6619579347415</v>
      </c>
      <c r="FR10" s="111">
        <f t="shared" si="366"/>
        <v>1051.5076706411182</v>
      </c>
      <c r="FS10" s="111">
        <f t="shared" si="367"/>
        <v>1091.8435048869114</v>
      </c>
      <c r="FT10" s="111">
        <f t="shared" si="368"/>
        <v>1133.7266217343733</v>
      </c>
      <c r="FU10" s="111">
        <f t="shared" si="369"/>
        <v>1177.2163749441038</v>
      </c>
      <c r="FV10" s="111">
        <f t="shared" si="370"/>
        <v>1222.3743950869596</v>
      </c>
      <c r="FW10" s="111">
        <f t="shared" si="371"/>
        <v>1269.2646768824952</v>
      </c>
      <c r="FX10" s="111">
        <f t="shared" si="372"/>
        <v>1317.9536698877077</v>
      </c>
      <c r="FY10" s="111">
        <f t="shared" si="373"/>
        <v>1368.5103726646003</v>
      </c>
      <c r="FZ10" s="111">
        <f t="shared" si="374"/>
        <v>1421.0064305600142</v>
      </c>
      <c r="GA10" s="111">
        <f t="shared" si="375"/>
        <v>1475.5162372362963</v>
      </c>
      <c r="GB10" s="111">
        <f t="shared" si="376"/>
        <v>1532.1170400966805</v>
      </c>
      <c r="GC10" s="111">
        <f t="shared" si="377"/>
        <v>1590.8890497547891</v>
      </c>
      <c r="GD10" s="111">
        <f t="shared" si="378"/>
        <v>1651.9155537033828</v>
      </c>
      <c r="GE10" s="111">
        <f t="shared" si="379"/>
        <v>1715.2830343434446</v>
      </c>
      <c r="GF10" s="111">
        <f t="shared" si="380"/>
        <v>1781.081291540859</v>
      </c>
      <c r="GG10" s="111">
        <f t="shared" si="381"/>
        <v>1849.4035698843661</v>
      </c>
      <c r="GH10" s="111">
        <f t="shared" si="382"/>
        <v>1920.3466908251303</v>
      </c>
      <c r="GI10" s="111">
        <f t="shared" si="383"/>
        <v>1994.0111898851821</v>
      </c>
      <c r="GJ10" s="111">
        <f t="shared" si="384"/>
        <v>2070.5014591291774</v>
      </c>
      <c r="GK10" s="111">
        <f t="shared" si="385"/>
        <v>2149.9258951013726</v>
      </c>
      <c r="GL10" s="111">
        <f t="shared" si="386"/>
        <v>2232.3970524374613</v>
      </c>
      <c r="GM10" s="111">
        <f t="shared" si="387"/>
        <v>2318.0318033689623</v>
      </c>
      <c r="GN10" s="111">
        <f t="shared" si="388"/>
        <v>2406.9515033461958</v>
      </c>
      <c r="GO10" s="111">
        <f t="shared" si="389"/>
        <v>2499.2821630145559</v>
      </c>
      <c r="GP10" s="111">
        <f t="shared" si="390"/>
        <v>2595.1546267877943</v>
      </c>
      <c r="GQ10" s="111">
        <f t="shared" si="391"/>
        <v>2694.704758271374</v>
      </c>
      <c r="GR10" s="111">
        <f t="shared" si="392"/>
        <v>2798.0736327986638</v>
      </c>
      <c r="GS10" s="111">
        <f t="shared" si="393"/>
        <v>2905.4077373528203</v>
      </c>
      <c r="GT10" s="111">
        <f t="shared" si="394"/>
        <v>3016.8591781576743</v>
      </c>
      <c r="GU10" s="111">
        <f t="shared" si="395"/>
        <v>3132.5858962318025</v>
      </c>
      <c r="GV10" s="111">
        <f t="shared" si="396"/>
        <v>3252.7518912112541</v>
      </c>
      <c r="GW10" s="111">
        <f t="shared" si="397"/>
        <v>3377.5274537581176</v>
      </c>
      <c r="GX10" s="111">
        <f t="shared" si="398"/>
        <v>3507.089406884279</v>
      </c>
      <c r="GY10" s="111">
        <f t="shared" si="399"/>
        <v>3641.6213565323596</v>
      </c>
      <c r="GZ10" s="111">
        <f t="shared" si="400"/>
        <v>3781.3139517689406</v>
      </c>
      <c r="HA10" s="111">
        <f t="shared" si="401"/>
        <v>3926.3651549587971</v>
      </c>
      <c r="HB10" s="111">
        <f t="shared" si="402"/>
        <v>4076.9805223030162</v>
      </c>
      <c r="HC10" s="111">
        <f t="shared" si="403"/>
        <v>4233.3734951385595</v>
      </c>
      <c r="HD10" s="111">
        <f t="shared" si="404"/>
        <v>4395.7657024120745</v>
      </c>
      <c r="HE10" s="111">
        <f t="shared" si="405"/>
        <v>4564.3872747566011</v>
      </c>
      <c r="HF10" s="111">
        <f t="shared" si="406"/>
        <v>4739.4771706162637</v>
      </c>
    </row>
    <row r="11" spans="1:214">
      <c r="A11" s="114" t="str">
        <f>'CEA-4 Constant DCF'!A10</f>
        <v>Hydro One, Ltd.</v>
      </c>
      <c r="B11" s="90" t="str">
        <f>'CEA-4 Constant DCF'!B10</f>
        <v>H</v>
      </c>
      <c r="C11" s="90">
        <f>'CEA-4 Constant DCF'!C10</f>
        <v>1.1856</v>
      </c>
      <c r="D11" s="90">
        <f>'CEA-4 Constant DCF'!D10</f>
        <v>39.797999999999988</v>
      </c>
      <c r="E11" s="91">
        <f>'CEA-4 Constant DCF'!K10</f>
        <v>0.06</v>
      </c>
      <c r="F11" s="91">
        <f t="shared" si="199"/>
        <v>5.6393333333333323E-2</v>
      </c>
      <c r="G11" s="91">
        <f t="shared" si="200"/>
        <v>5.2786666666666648E-2</v>
      </c>
      <c r="H11" s="91">
        <f t="shared" si="201"/>
        <v>4.9179999999999974E-2</v>
      </c>
      <c r="I11" s="91">
        <f t="shared" si="202"/>
        <v>4.5573333333333299E-2</v>
      </c>
      <c r="J11" s="91">
        <f t="shared" si="203"/>
        <v>4.1966666666666624E-2</v>
      </c>
      <c r="K11" s="91">
        <f t="shared" si="204"/>
        <v>3.835999999999995E-2</v>
      </c>
      <c r="L11" s="91">
        <f t="shared" si="205"/>
        <v>7.5111588835716239E-2</v>
      </c>
      <c r="M11" s="327" t="str">
        <f>'CEA-4 Constant DCF'!O10</f>
        <v/>
      </c>
      <c r="N11" s="111">
        <f t="shared" si="206"/>
        <v>-39.797999999999988</v>
      </c>
      <c r="O11" s="111">
        <f t="shared" si="207"/>
        <v>1.2567360000000001</v>
      </c>
      <c r="P11" s="111">
        <f t="shared" si="208"/>
        <v>1.3321401600000002</v>
      </c>
      <c r="Q11" s="111">
        <f t="shared" si="209"/>
        <v>1.4120685696000004</v>
      </c>
      <c r="R11" s="111">
        <f t="shared" si="210"/>
        <v>1.4967926837760004</v>
      </c>
      <c r="S11" s="111">
        <f t="shared" si="211"/>
        <v>1.5866002448025605</v>
      </c>
      <c r="T11" s="111">
        <f t="shared" si="212"/>
        <v>1.6760739212744595</v>
      </c>
      <c r="U11" s="111">
        <f t="shared" si="213"/>
        <v>1.7645482766654672</v>
      </c>
      <c r="V11" s="111">
        <f t="shared" si="214"/>
        <v>1.8513287609118749</v>
      </c>
      <c r="W11" s="111">
        <f t="shared" si="215"/>
        <v>1.9356999836424986</v>
      </c>
      <c r="X11" s="111">
        <f t="shared" si="216"/>
        <v>2.0169348596226957</v>
      </c>
      <c r="Y11" s="111">
        <f t="shared" si="217"/>
        <v>2.0943044808378222</v>
      </c>
      <c r="Z11" s="111">
        <f t="shared" si="218"/>
        <v>2.1746420007227609</v>
      </c>
      <c r="AA11" s="111">
        <f t="shared" si="219"/>
        <v>2.2580612678704859</v>
      </c>
      <c r="AB11" s="111">
        <f t="shared" si="220"/>
        <v>2.3446804981059977</v>
      </c>
      <c r="AC11" s="111">
        <f t="shared" si="221"/>
        <v>2.4346224420133438</v>
      </c>
      <c r="AD11" s="111">
        <f t="shared" si="222"/>
        <v>2.5280145588889753</v>
      </c>
      <c r="AE11" s="111">
        <f t="shared" si="223"/>
        <v>2.6249891973679564</v>
      </c>
      <c r="AF11" s="111">
        <f t="shared" si="224"/>
        <v>2.7256837829789911</v>
      </c>
      <c r="AG11" s="111">
        <f t="shared" si="225"/>
        <v>2.8302410128940649</v>
      </c>
      <c r="AH11" s="111">
        <f t="shared" si="226"/>
        <v>2.938809058148681</v>
      </c>
      <c r="AI11" s="111">
        <f t="shared" si="227"/>
        <v>3.051541773619264</v>
      </c>
      <c r="AJ11" s="111">
        <f t="shared" si="228"/>
        <v>3.168598916055299</v>
      </c>
      <c r="AK11" s="111">
        <f t="shared" si="229"/>
        <v>3.2901463704751799</v>
      </c>
      <c r="AL11" s="111">
        <f t="shared" si="230"/>
        <v>3.4163563852466075</v>
      </c>
      <c r="AM11" s="111">
        <f t="shared" si="231"/>
        <v>3.5474078161846672</v>
      </c>
      <c r="AN11" s="111">
        <f t="shared" si="232"/>
        <v>3.6834863800135107</v>
      </c>
      <c r="AO11" s="111">
        <f t="shared" si="233"/>
        <v>3.8247849175508288</v>
      </c>
      <c r="AP11" s="111">
        <f t="shared" si="234"/>
        <v>3.9715036669880783</v>
      </c>
      <c r="AQ11" s="111">
        <f t="shared" si="235"/>
        <v>4.123850547653741</v>
      </c>
      <c r="AR11" s="111">
        <f t="shared" si="236"/>
        <v>4.282041454661738</v>
      </c>
      <c r="AS11" s="111">
        <f t="shared" si="237"/>
        <v>4.446300564862562</v>
      </c>
      <c r="AT11" s="111">
        <f t="shared" si="238"/>
        <v>4.6168606545306901</v>
      </c>
      <c r="AU11" s="111">
        <f t="shared" si="239"/>
        <v>4.7939634292384872</v>
      </c>
      <c r="AV11" s="111">
        <f t="shared" si="240"/>
        <v>4.9778598663840752</v>
      </c>
      <c r="AW11" s="111">
        <f t="shared" si="241"/>
        <v>5.1688105708585681</v>
      </c>
      <c r="AX11" s="111">
        <f t="shared" si="242"/>
        <v>5.3670861443567022</v>
      </c>
      <c r="AY11" s="111">
        <f t="shared" si="243"/>
        <v>5.5729675688542253</v>
      </c>
      <c r="AZ11" s="111">
        <f t="shared" si="244"/>
        <v>5.7867466047954732</v>
      </c>
      <c r="BA11" s="111">
        <f t="shared" si="245"/>
        <v>6.0087262045554271</v>
      </c>
      <c r="BB11" s="111">
        <f t="shared" si="246"/>
        <v>6.2392209417621727</v>
      </c>
      <c r="BC11" s="111">
        <f t="shared" si="247"/>
        <v>6.4785574570881694</v>
      </c>
      <c r="BD11" s="111">
        <f t="shared" si="248"/>
        <v>6.7270749211420711</v>
      </c>
      <c r="BE11" s="111">
        <f t="shared" si="249"/>
        <v>6.9851255151170806</v>
      </c>
      <c r="BF11" s="111">
        <f t="shared" si="250"/>
        <v>7.2530749298769717</v>
      </c>
      <c r="BG11" s="111">
        <f t="shared" si="251"/>
        <v>7.5313028841870517</v>
      </c>
      <c r="BH11" s="111">
        <f t="shared" si="252"/>
        <v>7.8202036628244667</v>
      </c>
      <c r="BI11" s="111">
        <f t="shared" si="253"/>
        <v>8.1201866753304124</v>
      </c>
      <c r="BJ11" s="111">
        <f t="shared" si="254"/>
        <v>8.4316770361960867</v>
      </c>
      <c r="BK11" s="111">
        <f t="shared" si="255"/>
        <v>8.7551161673045677</v>
      </c>
      <c r="BL11" s="111">
        <f t="shared" si="256"/>
        <v>9.0909624234823703</v>
      </c>
      <c r="BM11" s="111">
        <f t="shared" si="257"/>
        <v>9.4396917420471542</v>
      </c>
      <c r="BN11" s="111">
        <f t="shared" si="258"/>
        <v>9.8017983172720822</v>
      </c>
      <c r="BO11" s="111">
        <f t="shared" si="259"/>
        <v>10.177795300722639</v>
      </c>
      <c r="BP11" s="111">
        <f t="shared" si="260"/>
        <v>10.56821552845836</v>
      </c>
      <c r="BQ11" s="111">
        <f t="shared" si="261"/>
        <v>10.973612276130023</v>
      </c>
      <c r="BR11" s="111">
        <f t="shared" si="262"/>
        <v>11.39456004304237</v>
      </c>
      <c r="BS11" s="111">
        <f t="shared" si="263"/>
        <v>11.831655366293475</v>
      </c>
      <c r="BT11" s="111">
        <f t="shared" si="264"/>
        <v>12.285517666144493</v>
      </c>
      <c r="BU11" s="111">
        <f t="shared" si="265"/>
        <v>12.756790123817796</v>
      </c>
      <c r="BV11" s="111">
        <f t="shared" si="266"/>
        <v>13.246140592967446</v>
      </c>
      <c r="BW11" s="111">
        <f t="shared" si="267"/>
        <v>13.754262546113678</v>
      </c>
      <c r="BX11" s="111">
        <f t="shared" si="268"/>
        <v>14.281876057382597</v>
      </c>
      <c r="BY11" s="111">
        <f t="shared" si="269"/>
        <v>14.829728822943792</v>
      </c>
      <c r="BZ11" s="111">
        <f t="shared" si="270"/>
        <v>15.398597220591915</v>
      </c>
      <c r="CA11" s="111">
        <f t="shared" si="271"/>
        <v>15.989287409973819</v>
      </c>
      <c r="CB11" s="111">
        <f t="shared" si="272"/>
        <v>16.602636475020415</v>
      </c>
      <c r="CC11" s="111">
        <f t="shared" si="273"/>
        <v>17.239513610202195</v>
      </c>
      <c r="CD11" s="111">
        <f t="shared" si="274"/>
        <v>17.900821352289551</v>
      </c>
      <c r="CE11" s="111">
        <f t="shared" si="275"/>
        <v>18.587496859363377</v>
      </c>
      <c r="CF11" s="111">
        <f t="shared" si="276"/>
        <v>19.300513238888556</v>
      </c>
      <c r="CG11" s="111">
        <f t="shared" si="277"/>
        <v>20.040880926732321</v>
      </c>
      <c r="CH11" s="111">
        <f t="shared" si="278"/>
        <v>20.809649119081772</v>
      </c>
      <c r="CI11" s="111">
        <f t="shared" si="279"/>
        <v>21.60790725928975</v>
      </c>
      <c r="CJ11" s="111">
        <f t="shared" si="280"/>
        <v>22.436786581756103</v>
      </c>
      <c r="CK11" s="111">
        <f t="shared" si="281"/>
        <v>23.297461715032266</v>
      </c>
      <c r="CL11" s="111">
        <f t="shared" si="282"/>
        <v>24.191152346420903</v>
      </c>
      <c r="CM11" s="111">
        <f t="shared" si="283"/>
        <v>25.119124950429608</v>
      </c>
      <c r="CN11" s="111">
        <f t="shared" si="284"/>
        <v>26.082694583528088</v>
      </c>
      <c r="CO11" s="111">
        <f t="shared" si="285"/>
        <v>27.083226747752224</v>
      </c>
      <c r="CP11" s="111">
        <f t="shared" si="286"/>
        <v>28.122139325795999</v>
      </c>
      <c r="CQ11" s="111">
        <f t="shared" si="287"/>
        <v>29.200904590333533</v>
      </c>
      <c r="CR11" s="111">
        <f t="shared" si="288"/>
        <v>30.321051290418726</v>
      </c>
      <c r="CS11" s="111">
        <f t="shared" si="289"/>
        <v>31.484166817919188</v>
      </c>
      <c r="CT11" s="111">
        <f t="shared" si="290"/>
        <v>32.691899457054568</v>
      </c>
      <c r="CU11" s="111">
        <f t="shared" si="291"/>
        <v>33.945960720227177</v>
      </c>
      <c r="CV11" s="111">
        <f t="shared" si="292"/>
        <v>35.248127773455089</v>
      </c>
      <c r="CW11" s="111">
        <f t="shared" si="293"/>
        <v>36.600245954844823</v>
      </c>
      <c r="CX11" s="111">
        <f t="shared" si="294"/>
        <v>38.004231389672668</v>
      </c>
      <c r="CY11" s="111">
        <f t="shared" si="295"/>
        <v>39.462073705780512</v>
      </c>
      <c r="CZ11" s="111">
        <f t="shared" si="296"/>
        <v>40.975838853134249</v>
      </c>
      <c r="DA11" s="111">
        <f t="shared" si="297"/>
        <v>42.547672031540479</v>
      </c>
      <c r="DB11" s="111">
        <f t="shared" si="298"/>
        <v>44.179800730670372</v>
      </c>
      <c r="DC11" s="111">
        <f t="shared" si="299"/>
        <v>45.874537886698889</v>
      </c>
      <c r="DD11" s="111">
        <f t="shared" si="300"/>
        <v>47.634285160032654</v>
      </c>
      <c r="DE11" s="111">
        <f t="shared" si="301"/>
        <v>49.461536338771502</v>
      </c>
      <c r="DF11" s="111">
        <f t="shared" si="302"/>
        <v>51.358880872726772</v>
      </c>
      <c r="DG11" s="111">
        <f t="shared" si="303"/>
        <v>53.329007543004565</v>
      </c>
      <c r="DH11" s="111">
        <f t="shared" si="304"/>
        <v>55.374708272354219</v>
      </c>
      <c r="DI11" s="111">
        <f t="shared" si="305"/>
        <v>57.498882081681721</v>
      </c>
      <c r="DJ11" s="111">
        <f t="shared" si="306"/>
        <v>59.704539198335027</v>
      </c>
      <c r="DK11" s="111">
        <f t="shared" si="307"/>
        <v>61.994805321983158</v>
      </c>
      <c r="DL11" s="111">
        <f t="shared" si="308"/>
        <v>64.372926054134425</v>
      </c>
      <c r="DM11" s="111">
        <f t="shared" si="309"/>
        <v>66.842271497571019</v>
      </c>
      <c r="DN11" s="111">
        <f t="shared" si="310"/>
        <v>69.406341032217838</v>
      </c>
      <c r="DO11" s="111">
        <f t="shared" si="311"/>
        <v>72.06876827421371</v>
      </c>
      <c r="DP11" s="111">
        <f t="shared" si="312"/>
        <v>74.833326225212545</v>
      </c>
      <c r="DQ11" s="111">
        <f t="shared" si="313"/>
        <v>77.703932619211699</v>
      </c>
      <c r="DR11" s="111">
        <f t="shared" si="314"/>
        <v>80.684655474484657</v>
      </c>
      <c r="DS11" s="111">
        <f t="shared" si="315"/>
        <v>83.779718858485879</v>
      </c>
      <c r="DT11" s="111">
        <f t="shared" si="316"/>
        <v>86.993508873897397</v>
      </c>
      <c r="DU11" s="111">
        <f t="shared" si="317"/>
        <v>90.330579874300099</v>
      </c>
      <c r="DV11" s="111">
        <f t="shared" si="318"/>
        <v>93.795660918278244</v>
      </c>
      <c r="DW11" s="111">
        <f t="shared" si="319"/>
        <v>97.393662471103397</v>
      </c>
      <c r="DX11" s="111">
        <f t="shared" si="320"/>
        <v>101.12968336349492</v>
      </c>
      <c r="DY11" s="111">
        <f t="shared" si="321"/>
        <v>105.00901801731858</v>
      </c>
      <c r="DZ11" s="111">
        <f t="shared" si="322"/>
        <v>109.03716394846292</v>
      </c>
      <c r="EA11" s="111">
        <f t="shared" si="323"/>
        <v>113.21982955752596</v>
      </c>
      <c r="EB11" s="111">
        <f t="shared" si="324"/>
        <v>117.56294221935265</v>
      </c>
      <c r="EC11" s="111">
        <f t="shared" si="325"/>
        <v>122.07265668288701</v>
      </c>
      <c r="ED11" s="111">
        <f t="shared" si="326"/>
        <v>126.75536379324255</v>
      </c>
      <c r="EE11" s="111">
        <f t="shared" si="327"/>
        <v>131.61769954835134</v>
      </c>
      <c r="EF11" s="111">
        <f t="shared" si="328"/>
        <v>136.66655450302608</v>
      </c>
      <c r="EG11" s="111">
        <f t="shared" si="329"/>
        <v>141.90908353376216</v>
      </c>
      <c r="EH11" s="111">
        <f t="shared" si="330"/>
        <v>147.35271597811726</v>
      </c>
      <c r="EI11" s="111">
        <f t="shared" si="331"/>
        <v>153.00516616303784</v>
      </c>
      <c r="EJ11" s="111">
        <f t="shared" si="332"/>
        <v>158.87444433705195</v>
      </c>
      <c r="EK11" s="111">
        <f t="shared" si="333"/>
        <v>164.96886802182127</v>
      </c>
      <c r="EL11" s="111">
        <f t="shared" si="334"/>
        <v>171.29707379913833</v>
      </c>
      <c r="EM11" s="111">
        <f t="shared" si="335"/>
        <v>177.86802955007326</v>
      </c>
      <c r="EN11" s="111">
        <f t="shared" si="336"/>
        <v>184.69104716361406</v>
      </c>
      <c r="EO11" s="111">
        <f t="shared" si="337"/>
        <v>191.77579573281028</v>
      </c>
      <c r="EP11" s="111">
        <f t="shared" si="338"/>
        <v>199.13231525712087</v>
      </c>
      <c r="EQ11" s="111">
        <f t="shared" si="339"/>
        <v>206.77103087038401</v>
      </c>
      <c r="ER11" s="111">
        <f t="shared" si="340"/>
        <v>214.70276761457194</v>
      </c>
      <c r="ES11" s="111">
        <f t="shared" si="341"/>
        <v>222.93876578026692</v>
      </c>
      <c r="ET11" s="111">
        <f t="shared" si="342"/>
        <v>231.49069683559796</v>
      </c>
      <c r="EU11" s="111">
        <f t="shared" si="343"/>
        <v>240.3706799662115</v>
      </c>
      <c r="EV11" s="111">
        <f t="shared" si="344"/>
        <v>249.59129924971535</v>
      </c>
      <c r="EW11" s="111">
        <f t="shared" si="345"/>
        <v>259.16562148893439</v>
      </c>
      <c r="EX11" s="111">
        <f t="shared" si="346"/>
        <v>269.1072147292499</v>
      </c>
      <c r="EY11" s="111">
        <f t="shared" si="347"/>
        <v>279.43016748626394</v>
      </c>
      <c r="EZ11" s="111">
        <f t="shared" si="348"/>
        <v>290.149108711037</v>
      </c>
      <c r="FA11" s="111">
        <f t="shared" si="349"/>
        <v>301.27922852119235</v>
      </c>
      <c r="FB11" s="111">
        <f t="shared" si="350"/>
        <v>312.83629972726527</v>
      </c>
      <c r="FC11" s="111">
        <f t="shared" si="351"/>
        <v>324.83670018480314</v>
      </c>
      <c r="FD11" s="111">
        <f t="shared" si="352"/>
        <v>337.29743600389219</v>
      </c>
      <c r="FE11" s="111">
        <f t="shared" si="353"/>
        <v>350.23616564900146</v>
      </c>
      <c r="FF11" s="111">
        <f t="shared" si="354"/>
        <v>363.67122496329716</v>
      </c>
      <c r="FG11" s="111">
        <f t="shared" si="355"/>
        <v>377.62165315288922</v>
      </c>
      <c r="FH11" s="111">
        <f t="shared" si="356"/>
        <v>392.10721976783401</v>
      </c>
      <c r="FI11" s="111">
        <f t="shared" si="357"/>
        <v>407.14845271812811</v>
      </c>
      <c r="FJ11" s="111">
        <f t="shared" si="358"/>
        <v>422.76666736439546</v>
      </c>
      <c r="FK11" s="111">
        <f t="shared" si="359"/>
        <v>438.98399672449364</v>
      </c>
      <c r="FL11" s="111">
        <f t="shared" si="360"/>
        <v>455.8234228388452</v>
      </c>
      <c r="FM11" s="111">
        <f t="shared" si="361"/>
        <v>473.30880933894326</v>
      </c>
      <c r="FN11" s="111">
        <f t="shared" si="362"/>
        <v>491.46493526518509</v>
      </c>
      <c r="FO11" s="111">
        <f t="shared" si="363"/>
        <v>510.31753018195758</v>
      </c>
      <c r="FP11" s="111">
        <f t="shared" si="364"/>
        <v>529.89331063973748</v>
      </c>
      <c r="FQ11" s="111">
        <f t="shared" si="365"/>
        <v>550.22001803587773</v>
      </c>
      <c r="FR11" s="111">
        <f t="shared" si="366"/>
        <v>571.32645792773394</v>
      </c>
      <c r="FS11" s="111">
        <f t="shared" si="367"/>
        <v>593.24254085384177</v>
      </c>
      <c r="FT11" s="111">
        <f t="shared" si="368"/>
        <v>615.99932472099511</v>
      </c>
      <c r="FU11" s="111">
        <f t="shared" si="369"/>
        <v>639.6290588172925</v>
      </c>
      <c r="FV11" s="111">
        <f t="shared" si="370"/>
        <v>664.16522951352385</v>
      </c>
      <c r="FW11" s="111">
        <f t="shared" si="371"/>
        <v>689.6426077176626</v>
      </c>
      <c r="FX11" s="111">
        <f t="shared" si="372"/>
        <v>716.09729814971206</v>
      </c>
      <c r="FY11" s="111">
        <f t="shared" si="373"/>
        <v>743.56679050673495</v>
      </c>
      <c r="FZ11" s="111">
        <f t="shared" si="374"/>
        <v>772.09001259057322</v>
      </c>
      <c r="GA11" s="111">
        <f t="shared" si="375"/>
        <v>801.70738547354756</v>
      </c>
      <c r="GB11" s="111">
        <f t="shared" si="376"/>
        <v>832.46088078031278</v>
      </c>
      <c r="GC11" s="111">
        <f t="shared" si="377"/>
        <v>864.39408016704556</v>
      </c>
      <c r="GD11" s="111">
        <f t="shared" si="378"/>
        <v>897.55223708225333</v>
      </c>
      <c r="GE11" s="111">
        <f t="shared" si="379"/>
        <v>931.98234089672849</v>
      </c>
      <c r="GF11" s="111">
        <f t="shared" si="380"/>
        <v>967.73318349352689</v>
      </c>
      <c r="GG11" s="111">
        <f t="shared" si="381"/>
        <v>1004.8554284123385</v>
      </c>
      <c r="GH11" s="111">
        <f t="shared" si="382"/>
        <v>1043.4016826462357</v>
      </c>
      <c r="GI11" s="111">
        <f t="shared" si="383"/>
        <v>1083.4265711925452</v>
      </c>
      <c r="GJ11" s="111">
        <f t="shared" si="384"/>
        <v>1124.9868144634911</v>
      </c>
      <c r="GK11" s="111">
        <f t="shared" si="385"/>
        <v>1168.1413086663106</v>
      </c>
      <c r="GL11" s="111">
        <f t="shared" si="386"/>
        <v>1212.9512092667501</v>
      </c>
      <c r="GM11" s="111">
        <f t="shared" si="387"/>
        <v>1259.4800176542226</v>
      </c>
      <c r="GN11" s="111">
        <f t="shared" si="388"/>
        <v>1307.7936711314385</v>
      </c>
      <c r="GO11" s="111">
        <f t="shared" si="389"/>
        <v>1357.9606363560404</v>
      </c>
      <c r="GP11" s="111">
        <f t="shared" si="390"/>
        <v>1410.0520063666579</v>
      </c>
      <c r="GQ11" s="111">
        <f t="shared" si="391"/>
        <v>1464.1416013308828</v>
      </c>
      <c r="GR11" s="111">
        <f t="shared" si="392"/>
        <v>1520.3060731579355</v>
      </c>
      <c r="GS11" s="111">
        <f t="shared" si="393"/>
        <v>1578.6250141242738</v>
      </c>
      <c r="GT11" s="111">
        <f t="shared" si="394"/>
        <v>1639.1810696660809</v>
      </c>
      <c r="GU11" s="111">
        <f t="shared" si="395"/>
        <v>1702.0600554984717</v>
      </c>
      <c r="GV11" s="111">
        <f t="shared" si="396"/>
        <v>1767.351079227393</v>
      </c>
      <c r="GW11" s="111">
        <f t="shared" si="397"/>
        <v>1835.1466666265558</v>
      </c>
      <c r="GX11" s="111">
        <f t="shared" si="398"/>
        <v>1905.5428927583503</v>
      </c>
      <c r="GY11" s="111">
        <f t="shared" si="399"/>
        <v>1978.6395181245605</v>
      </c>
      <c r="GZ11" s="111">
        <f t="shared" si="400"/>
        <v>2054.5401300398185</v>
      </c>
      <c r="HA11" s="111">
        <f t="shared" si="401"/>
        <v>2133.3522894281459</v>
      </c>
      <c r="HB11" s="111">
        <f t="shared" si="402"/>
        <v>2215.1876832506096</v>
      </c>
      <c r="HC11" s="111">
        <f t="shared" si="403"/>
        <v>2300.1622827801029</v>
      </c>
      <c r="HD11" s="111">
        <f t="shared" si="404"/>
        <v>2388.3965079475474</v>
      </c>
      <c r="HE11" s="111">
        <f t="shared" si="405"/>
        <v>2480.0153979924153</v>
      </c>
      <c r="HF11" s="111">
        <f t="shared" si="406"/>
        <v>2575.1487886594041</v>
      </c>
    </row>
    <row r="12" spans="1:214">
      <c r="A12" s="157" t="s">
        <v>2562</v>
      </c>
      <c r="B12" s="118"/>
      <c r="C12" s="94"/>
      <c r="D12" s="94"/>
      <c r="E12" s="95">
        <f t="shared" ref="E12:K12" si="407">AVERAGE(E6:E11)</f>
        <v>5.2729166666666667E-2</v>
      </c>
      <c r="F12" s="95">
        <f t="shared" si="407"/>
        <v>5.0334305555555549E-2</v>
      </c>
      <c r="G12" s="95">
        <f t="shared" si="407"/>
        <v>4.7939444444444423E-2</v>
      </c>
      <c r="H12" s="95">
        <f t="shared" si="407"/>
        <v>4.5544583333333312E-2</v>
      </c>
      <c r="I12" s="95">
        <f t="shared" si="407"/>
        <v>4.3149722222222187E-2</v>
      </c>
      <c r="J12" s="95">
        <f t="shared" si="407"/>
        <v>4.0754861111111075E-2</v>
      </c>
      <c r="K12" s="95">
        <f t="shared" si="407"/>
        <v>3.835999999999995E-2</v>
      </c>
      <c r="L12" s="95">
        <f>AVERAGE(L6:L11)</f>
        <v>9.882977902889252E-2</v>
      </c>
    </row>
    <row r="13" spans="1:214">
      <c r="A13" s="328" t="s">
        <v>2832</v>
      </c>
      <c r="B13" s="325"/>
      <c r="C13" s="323"/>
      <c r="D13" s="323"/>
      <c r="E13" s="327"/>
      <c r="F13" s="327"/>
      <c r="G13" s="327"/>
      <c r="H13" s="329"/>
      <c r="I13" s="327"/>
      <c r="J13" s="327"/>
      <c r="K13" s="327"/>
      <c r="L13" s="321">
        <f xml:space="preserve"> AVERAGEIF(M6:M11, "",L6:L11)</f>
        <v>8.6798699200153345E-2</v>
      </c>
    </row>
    <row r="14" spans="1:214">
      <c r="A14" s="88" t="s">
        <v>2833</v>
      </c>
      <c r="C14" s="90"/>
      <c r="D14" s="90"/>
      <c r="E14" s="91" t="s">
        <v>2551</v>
      </c>
      <c r="F14" s="91" t="s">
        <v>2551</v>
      </c>
      <c r="G14" s="91" t="s">
        <v>2551</v>
      </c>
      <c r="H14" s="91" t="s">
        <v>2551</v>
      </c>
      <c r="I14" s="91" t="s">
        <v>2551</v>
      </c>
      <c r="J14" s="91" t="s">
        <v>2551</v>
      </c>
      <c r="K14" s="91" t="s">
        <v>2551</v>
      </c>
      <c r="L14" s="97">
        <v>5.0000000000000001E-3</v>
      </c>
    </row>
    <row r="15" spans="1:214">
      <c r="C15" s="90"/>
      <c r="D15" s="90"/>
      <c r="E15" s="91"/>
      <c r="F15" s="91"/>
      <c r="G15" s="91"/>
      <c r="H15" s="91"/>
      <c r="I15" s="91"/>
      <c r="J15" s="91"/>
      <c r="K15" s="91"/>
      <c r="L15" s="91">
        <f>L12+L14</f>
        <v>0.10382977902889252</v>
      </c>
    </row>
    <row r="16" spans="1:214">
      <c r="C16" s="90"/>
      <c r="D16" s="90"/>
      <c r="E16" s="91"/>
      <c r="F16" s="91"/>
      <c r="G16" s="91"/>
      <c r="H16" s="91"/>
      <c r="I16" s="91"/>
      <c r="J16" s="91"/>
      <c r="K16" s="91"/>
      <c r="L16" s="327">
        <f>L13+L14</f>
        <v>9.179869920015335E-2</v>
      </c>
      <c r="M16" s="217"/>
    </row>
    <row r="17" spans="1:13">
      <c r="A17" s="100" t="s">
        <v>2505</v>
      </c>
      <c r="M17" s="217"/>
    </row>
    <row r="18" spans="1:13">
      <c r="A18" s="88" t="s">
        <v>2610</v>
      </c>
      <c r="M18" s="217"/>
    </row>
    <row r="19" spans="1:13">
      <c r="A19" s="88" t="s">
        <v>2611</v>
      </c>
      <c r="M19" s="217"/>
    </row>
    <row r="20" spans="1:13">
      <c r="A20" s="88" t="s">
        <v>2834</v>
      </c>
      <c r="M20" s="217"/>
    </row>
    <row r="21" spans="1:13">
      <c r="A21" s="88" t="s">
        <v>2835</v>
      </c>
      <c r="M21" s="217"/>
    </row>
    <row r="22" spans="1:13">
      <c r="A22" s="88" t="s">
        <v>2836</v>
      </c>
    </row>
    <row r="23" spans="1:13">
      <c r="A23" s="88" t="s">
        <v>2837</v>
      </c>
    </row>
    <row r="24" spans="1:13">
      <c r="A24" s="88" t="s">
        <v>2838</v>
      </c>
    </row>
    <row r="25" spans="1:13">
      <c r="A25" s="88" t="s">
        <v>2839</v>
      </c>
    </row>
    <row r="26" spans="1:13">
      <c r="A26" s="88" t="s">
        <v>2840</v>
      </c>
    </row>
    <row r="27" spans="1:13">
      <c r="A27" s="88" t="s">
        <v>2841</v>
      </c>
    </row>
    <row r="28" spans="1:13">
      <c r="A28" s="83" t="s">
        <v>2842</v>
      </c>
    </row>
    <row r="30" spans="1:13">
      <c r="A30" s="83"/>
      <c r="M30" s="217"/>
    </row>
    <row r="31" spans="1:13" ht="18.75">
      <c r="A31" s="361" t="s">
        <v>2843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217"/>
    </row>
    <row r="32" spans="1:13" ht="18.75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17"/>
    </row>
    <row r="33" spans="1:214" ht="17.25" thickBot="1">
      <c r="C33" s="89" t="s">
        <v>2466</v>
      </c>
      <c r="D33" s="89" t="s">
        <v>2467</v>
      </c>
      <c r="E33" s="89" t="s">
        <v>2468</v>
      </c>
      <c r="F33" s="89" t="s">
        <v>2469</v>
      </c>
      <c r="G33" s="89" t="s">
        <v>2470</v>
      </c>
      <c r="H33" s="89" t="s">
        <v>2471</v>
      </c>
      <c r="I33" s="89" t="s">
        <v>2472</v>
      </c>
      <c r="J33" s="89" t="s">
        <v>2473</v>
      </c>
      <c r="K33" s="89" t="s">
        <v>2474</v>
      </c>
      <c r="L33" s="89" t="s">
        <v>2475</v>
      </c>
    </row>
    <row r="34" spans="1:214">
      <c r="A34" s="366" t="s">
        <v>2350</v>
      </c>
      <c r="B34" s="366" t="s">
        <v>1</v>
      </c>
      <c r="C34" s="364" t="s">
        <v>2596</v>
      </c>
      <c r="D34" s="364" t="s">
        <v>2597</v>
      </c>
      <c r="E34" s="364" t="s">
        <v>2629</v>
      </c>
      <c r="F34" s="364" t="s">
        <v>2630</v>
      </c>
      <c r="G34" s="364" t="s">
        <v>2631</v>
      </c>
      <c r="H34" s="364" t="s">
        <v>2632</v>
      </c>
      <c r="I34" s="364" t="s">
        <v>2633</v>
      </c>
      <c r="J34" s="364" t="s">
        <v>2634</v>
      </c>
      <c r="K34" s="364" t="s">
        <v>2635</v>
      </c>
      <c r="L34" s="364" t="s">
        <v>2636</v>
      </c>
      <c r="N34" s="108" t="s">
        <v>2597</v>
      </c>
      <c r="O34" s="89" t="s">
        <v>2637</v>
      </c>
      <c r="P34" s="89" t="s">
        <v>2638</v>
      </c>
      <c r="Q34" s="89" t="s">
        <v>2639</v>
      </c>
      <c r="R34" s="89" t="s">
        <v>2640</v>
      </c>
      <c r="S34" s="89" t="s">
        <v>2641</v>
      </c>
      <c r="T34" s="89" t="s">
        <v>2630</v>
      </c>
      <c r="U34" s="89" t="s">
        <v>2631</v>
      </c>
      <c r="V34" s="89" t="s">
        <v>2632</v>
      </c>
      <c r="W34" s="89" t="s">
        <v>2633</v>
      </c>
      <c r="X34" s="89" t="s">
        <v>2634</v>
      </c>
      <c r="Y34" s="89" t="s">
        <v>2642</v>
      </c>
      <c r="Z34" s="89" t="s">
        <v>2643</v>
      </c>
      <c r="AA34" s="89" t="s">
        <v>2644</v>
      </c>
      <c r="AB34" s="89" t="s">
        <v>2645</v>
      </c>
      <c r="AC34" s="89" t="s">
        <v>2646</v>
      </c>
      <c r="AD34" s="89" t="s">
        <v>2647</v>
      </c>
      <c r="AE34" s="89" t="s">
        <v>2648</v>
      </c>
      <c r="AF34" s="89" t="s">
        <v>2649</v>
      </c>
      <c r="AG34" s="89" t="s">
        <v>2650</v>
      </c>
      <c r="AH34" s="89" t="s">
        <v>2651</v>
      </c>
      <c r="AI34" s="89" t="s">
        <v>2652</v>
      </c>
      <c r="AJ34" s="89" t="s">
        <v>2653</v>
      </c>
      <c r="AK34" s="89" t="s">
        <v>2654</v>
      </c>
      <c r="AL34" s="89" t="s">
        <v>2655</v>
      </c>
      <c r="AM34" s="89" t="s">
        <v>2656</v>
      </c>
      <c r="AN34" s="89" t="s">
        <v>2657</v>
      </c>
      <c r="AO34" s="89" t="s">
        <v>2658</v>
      </c>
      <c r="AP34" s="89" t="s">
        <v>2659</v>
      </c>
      <c r="AQ34" s="89" t="s">
        <v>2660</v>
      </c>
      <c r="AR34" s="89" t="s">
        <v>2661</v>
      </c>
      <c r="AS34" s="89" t="s">
        <v>2662</v>
      </c>
      <c r="AT34" s="89" t="s">
        <v>2663</v>
      </c>
      <c r="AU34" s="89" t="s">
        <v>2664</v>
      </c>
      <c r="AV34" s="89" t="s">
        <v>2665</v>
      </c>
      <c r="AW34" s="89" t="s">
        <v>2666</v>
      </c>
      <c r="AX34" s="89" t="s">
        <v>2667</v>
      </c>
      <c r="AY34" s="89" t="s">
        <v>2668</v>
      </c>
      <c r="AZ34" s="89" t="s">
        <v>2669</v>
      </c>
      <c r="BA34" s="89" t="s">
        <v>2670</v>
      </c>
      <c r="BB34" s="89" t="s">
        <v>2671</v>
      </c>
      <c r="BC34" s="89" t="s">
        <v>2672</v>
      </c>
      <c r="BD34" s="89" t="s">
        <v>2673</v>
      </c>
      <c r="BE34" s="89" t="s">
        <v>2674</v>
      </c>
      <c r="BF34" s="89" t="s">
        <v>2675</v>
      </c>
      <c r="BG34" s="89" t="s">
        <v>2676</v>
      </c>
      <c r="BH34" s="89" t="s">
        <v>2677</v>
      </c>
      <c r="BI34" s="89" t="s">
        <v>2678</v>
      </c>
      <c r="BJ34" s="89" t="s">
        <v>2679</v>
      </c>
      <c r="BK34" s="89" t="s">
        <v>2680</v>
      </c>
      <c r="BL34" s="89" t="s">
        <v>2681</v>
      </c>
      <c r="BM34" s="89" t="s">
        <v>2682</v>
      </c>
      <c r="BN34" s="89" t="s">
        <v>2683</v>
      </c>
      <c r="BO34" s="89" t="s">
        <v>2684</v>
      </c>
      <c r="BP34" s="89" t="s">
        <v>2685</v>
      </c>
      <c r="BQ34" s="89" t="s">
        <v>2686</v>
      </c>
      <c r="BR34" s="89" t="s">
        <v>2687</v>
      </c>
      <c r="BS34" s="89" t="s">
        <v>2688</v>
      </c>
      <c r="BT34" s="89" t="s">
        <v>2689</v>
      </c>
      <c r="BU34" s="89" t="s">
        <v>2690</v>
      </c>
      <c r="BV34" s="89" t="s">
        <v>2691</v>
      </c>
      <c r="BW34" s="89" t="s">
        <v>2692</v>
      </c>
      <c r="BX34" s="89" t="s">
        <v>2693</v>
      </c>
      <c r="BY34" s="89" t="s">
        <v>2694</v>
      </c>
      <c r="BZ34" s="89" t="s">
        <v>2695</v>
      </c>
      <c r="CA34" s="89" t="s">
        <v>2696</v>
      </c>
      <c r="CB34" s="89" t="s">
        <v>2697</v>
      </c>
      <c r="CC34" s="89" t="s">
        <v>2698</v>
      </c>
      <c r="CD34" s="89" t="s">
        <v>2699</v>
      </c>
      <c r="CE34" s="89" t="s">
        <v>2700</v>
      </c>
      <c r="CF34" s="89" t="s">
        <v>2701</v>
      </c>
      <c r="CG34" s="89" t="s">
        <v>2702</v>
      </c>
      <c r="CH34" s="89" t="s">
        <v>2703</v>
      </c>
      <c r="CI34" s="89" t="s">
        <v>2704</v>
      </c>
      <c r="CJ34" s="89" t="s">
        <v>2705</v>
      </c>
      <c r="CK34" s="89" t="s">
        <v>2706</v>
      </c>
      <c r="CL34" s="89" t="s">
        <v>2707</v>
      </c>
      <c r="CM34" s="89" t="s">
        <v>2708</v>
      </c>
      <c r="CN34" s="89" t="s">
        <v>2709</v>
      </c>
      <c r="CO34" s="89" t="s">
        <v>2710</v>
      </c>
      <c r="CP34" s="89" t="s">
        <v>2711</v>
      </c>
      <c r="CQ34" s="89" t="s">
        <v>2712</v>
      </c>
      <c r="CR34" s="89" t="s">
        <v>2713</v>
      </c>
      <c r="CS34" s="89" t="s">
        <v>2714</v>
      </c>
      <c r="CT34" s="89" t="s">
        <v>2715</v>
      </c>
      <c r="CU34" s="89" t="s">
        <v>2716</v>
      </c>
      <c r="CV34" s="89" t="s">
        <v>2717</v>
      </c>
      <c r="CW34" s="89" t="s">
        <v>2718</v>
      </c>
      <c r="CX34" s="89" t="s">
        <v>2719</v>
      </c>
      <c r="CY34" s="89" t="s">
        <v>2720</v>
      </c>
      <c r="CZ34" s="89" t="s">
        <v>2721</v>
      </c>
      <c r="DA34" s="89" t="s">
        <v>2722</v>
      </c>
      <c r="DB34" s="89" t="s">
        <v>2723</v>
      </c>
      <c r="DC34" s="89" t="s">
        <v>2724</v>
      </c>
      <c r="DD34" s="89" t="s">
        <v>2725</v>
      </c>
      <c r="DE34" s="89" t="s">
        <v>2726</v>
      </c>
      <c r="DF34" s="89" t="s">
        <v>2727</v>
      </c>
      <c r="DG34" s="89" t="s">
        <v>2728</v>
      </c>
      <c r="DH34" s="89" t="s">
        <v>2729</v>
      </c>
      <c r="DI34" s="89" t="s">
        <v>2730</v>
      </c>
      <c r="DJ34" s="89" t="s">
        <v>2731</v>
      </c>
      <c r="DK34" s="89" t="s">
        <v>2732</v>
      </c>
      <c r="DL34" s="89" t="s">
        <v>2733</v>
      </c>
      <c r="DM34" s="89" t="s">
        <v>2734</v>
      </c>
      <c r="DN34" s="89" t="s">
        <v>2735</v>
      </c>
      <c r="DO34" s="89" t="s">
        <v>2736</v>
      </c>
      <c r="DP34" s="89" t="s">
        <v>2737</v>
      </c>
      <c r="DQ34" s="89" t="s">
        <v>2738</v>
      </c>
      <c r="DR34" s="89" t="s">
        <v>2739</v>
      </c>
      <c r="DS34" s="89" t="s">
        <v>2740</v>
      </c>
      <c r="DT34" s="89" t="s">
        <v>2741</v>
      </c>
      <c r="DU34" s="89" t="s">
        <v>2742</v>
      </c>
      <c r="DV34" s="89" t="s">
        <v>2743</v>
      </c>
      <c r="DW34" s="89" t="s">
        <v>2744</v>
      </c>
      <c r="DX34" s="89" t="s">
        <v>2745</v>
      </c>
      <c r="DY34" s="89" t="s">
        <v>2746</v>
      </c>
      <c r="DZ34" s="89" t="s">
        <v>2747</v>
      </c>
      <c r="EA34" s="89" t="s">
        <v>2748</v>
      </c>
      <c r="EB34" s="89" t="s">
        <v>2749</v>
      </c>
      <c r="EC34" s="89" t="s">
        <v>2750</v>
      </c>
      <c r="ED34" s="89" t="s">
        <v>2751</v>
      </c>
      <c r="EE34" s="89" t="s">
        <v>2752</v>
      </c>
      <c r="EF34" s="89" t="s">
        <v>2753</v>
      </c>
      <c r="EG34" s="89" t="s">
        <v>2754</v>
      </c>
      <c r="EH34" s="89" t="s">
        <v>2755</v>
      </c>
      <c r="EI34" s="89" t="s">
        <v>2756</v>
      </c>
      <c r="EJ34" s="89" t="s">
        <v>2757</v>
      </c>
      <c r="EK34" s="89" t="s">
        <v>2758</v>
      </c>
      <c r="EL34" s="89" t="s">
        <v>2759</v>
      </c>
      <c r="EM34" s="89" t="s">
        <v>2760</v>
      </c>
      <c r="EN34" s="89" t="s">
        <v>2761</v>
      </c>
      <c r="EO34" s="89" t="s">
        <v>2762</v>
      </c>
      <c r="EP34" s="89" t="s">
        <v>2763</v>
      </c>
      <c r="EQ34" s="89" t="s">
        <v>2764</v>
      </c>
      <c r="ER34" s="89" t="s">
        <v>2765</v>
      </c>
      <c r="ES34" s="89" t="s">
        <v>2766</v>
      </c>
      <c r="ET34" s="89" t="s">
        <v>2767</v>
      </c>
      <c r="EU34" s="89" t="s">
        <v>2768</v>
      </c>
      <c r="EV34" s="89" t="s">
        <v>2769</v>
      </c>
      <c r="EW34" s="89" t="s">
        <v>2770</v>
      </c>
      <c r="EX34" s="89" t="s">
        <v>2771</v>
      </c>
      <c r="EY34" s="89" t="s">
        <v>2772</v>
      </c>
      <c r="EZ34" s="89" t="s">
        <v>2773</v>
      </c>
      <c r="FA34" s="89" t="s">
        <v>2774</v>
      </c>
      <c r="FB34" s="89" t="s">
        <v>2775</v>
      </c>
      <c r="FC34" s="89" t="s">
        <v>2776</v>
      </c>
      <c r="FD34" s="89" t="s">
        <v>2777</v>
      </c>
      <c r="FE34" s="89" t="s">
        <v>2778</v>
      </c>
      <c r="FF34" s="89" t="s">
        <v>2779</v>
      </c>
      <c r="FG34" s="89" t="s">
        <v>2780</v>
      </c>
      <c r="FH34" s="89" t="s">
        <v>2781</v>
      </c>
      <c r="FI34" s="89" t="s">
        <v>2782</v>
      </c>
      <c r="FJ34" s="89" t="s">
        <v>2783</v>
      </c>
      <c r="FK34" s="89" t="s">
        <v>2784</v>
      </c>
      <c r="FL34" s="89" t="s">
        <v>2785</v>
      </c>
      <c r="FM34" s="89" t="s">
        <v>2786</v>
      </c>
      <c r="FN34" s="89" t="s">
        <v>2787</v>
      </c>
      <c r="FO34" s="89" t="s">
        <v>2788</v>
      </c>
      <c r="FP34" s="89" t="s">
        <v>2789</v>
      </c>
      <c r="FQ34" s="89" t="s">
        <v>2790</v>
      </c>
      <c r="FR34" s="89" t="s">
        <v>2791</v>
      </c>
      <c r="FS34" s="89" t="s">
        <v>2792</v>
      </c>
      <c r="FT34" s="89" t="s">
        <v>2793</v>
      </c>
      <c r="FU34" s="89" t="s">
        <v>2794</v>
      </c>
      <c r="FV34" s="89" t="s">
        <v>2795</v>
      </c>
      <c r="FW34" s="89" t="s">
        <v>2796</v>
      </c>
      <c r="FX34" s="89" t="s">
        <v>2797</v>
      </c>
      <c r="FY34" s="89" t="s">
        <v>2798</v>
      </c>
      <c r="FZ34" s="89" t="s">
        <v>2799</v>
      </c>
      <c r="GA34" s="89" t="s">
        <v>2800</v>
      </c>
      <c r="GB34" s="89" t="s">
        <v>2801</v>
      </c>
      <c r="GC34" s="89" t="s">
        <v>2802</v>
      </c>
      <c r="GD34" s="89" t="s">
        <v>2803</v>
      </c>
      <c r="GE34" s="89" t="s">
        <v>2804</v>
      </c>
      <c r="GF34" s="89" t="s">
        <v>2805</v>
      </c>
      <c r="GG34" s="89" t="s">
        <v>2806</v>
      </c>
      <c r="GH34" s="89" t="s">
        <v>2807</v>
      </c>
      <c r="GI34" s="89" t="s">
        <v>2808</v>
      </c>
      <c r="GJ34" s="89" t="s">
        <v>2809</v>
      </c>
      <c r="GK34" s="89" t="s">
        <v>2810</v>
      </c>
      <c r="GL34" s="89" t="s">
        <v>2811</v>
      </c>
      <c r="GM34" s="89" t="s">
        <v>2812</v>
      </c>
      <c r="GN34" s="89" t="s">
        <v>2813</v>
      </c>
      <c r="GO34" s="89" t="s">
        <v>2814</v>
      </c>
      <c r="GP34" s="89" t="s">
        <v>2815</v>
      </c>
      <c r="GQ34" s="89" t="s">
        <v>2816</v>
      </c>
      <c r="GR34" s="89" t="s">
        <v>2817</v>
      </c>
      <c r="GS34" s="89" t="s">
        <v>2818</v>
      </c>
      <c r="GT34" s="89" t="s">
        <v>2819</v>
      </c>
      <c r="GU34" s="89" t="s">
        <v>2820</v>
      </c>
      <c r="GV34" s="89" t="s">
        <v>2821</v>
      </c>
      <c r="GW34" s="89" t="s">
        <v>2822</v>
      </c>
      <c r="GX34" s="89" t="s">
        <v>2823</v>
      </c>
      <c r="GY34" s="89" t="s">
        <v>2824</v>
      </c>
      <c r="GZ34" s="89" t="s">
        <v>2825</v>
      </c>
      <c r="HA34" s="89" t="s">
        <v>2826</v>
      </c>
      <c r="HB34" s="89" t="s">
        <v>2827</v>
      </c>
      <c r="HC34" s="89" t="s">
        <v>2828</v>
      </c>
      <c r="HD34" s="89" t="s">
        <v>2829</v>
      </c>
      <c r="HE34" s="89" t="s">
        <v>2830</v>
      </c>
      <c r="HF34" s="89" t="s">
        <v>2831</v>
      </c>
    </row>
    <row r="35" spans="1:214" ht="49.5">
      <c r="A35" s="368"/>
      <c r="B35" s="368"/>
      <c r="C35" s="369"/>
      <c r="D35" s="365"/>
      <c r="E35" s="365"/>
      <c r="F35" s="365"/>
      <c r="G35" s="365"/>
      <c r="H35" s="365"/>
      <c r="I35" s="365"/>
      <c r="J35" s="365"/>
      <c r="K35" s="365"/>
      <c r="L35" s="365"/>
      <c r="M35" s="330" t="s">
        <v>3749</v>
      </c>
      <c r="N35" s="109">
        <f>N5</f>
        <v>45443</v>
      </c>
      <c r="O35" s="110">
        <f>DATE(YEAR(N35),MONTH(N35)+6,DAY(EOMONTH(N35,6)))</f>
        <v>45626</v>
      </c>
      <c r="P35" s="110">
        <f t="shared" ref="P35" si="408">DATE(YEAR(O35)+1,MONTH(O35),DAY(O35))</f>
        <v>45991</v>
      </c>
      <c r="Q35" s="110">
        <f t="shared" ref="Q35" si="409">DATE(YEAR(P35)+1,MONTH(P35),DAY(P35))</f>
        <v>46356</v>
      </c>
      <c r="R35" s="110">
        <f t="shared" ref="R35" si="410">DATE(YEAR(Q35)+1,MONTH(Q35),DAY(Q35))</f>
        <v>46721</v>
      </c>
      <c r="S35" s="110">
        <f t="shared" ref="S35" si="411">DATE(YEAR(R35)+1,MONTH(R35),DAY(R35))</f>
        <v>47087</v>
      </c>
      <c r="T35" s="110">
        <f t="shared" ref="T35" si="412">DATE(YEAR(S35)+1,MONTH(S35),DAY(S35))</f>
        <v>47452</v>
      </c>
      <c r="U35" s="110">
        <f t="shared" ref="U35" si="413">DATE(YEAR(T35)+1,MONTH(T35),DAY(T35))</f>
        <v>47817</v>
      </c>
      <c r="V35" s="110">
        <f t="shared" ref="V35" si="414">DATE(YEAR(U35)+1,MONTH(U35),DAY(U35))</f>
        <v>48182</v>
      </c>
      <c r="W35" s="110">
        <f t="shared" ref="W35" si="415">DATE(YEAR(V35)+1,MONTH(V35),DAY(V35))</f>
        <v>48548</v>
      </c>
      <c r="X35" s="110">
        <f t="shared" ref="X35" si="416">DATE(YEAR(W35)+1,MONTH(W35),DAY(W35))</f>
        <v>48913</v>
      </c>
      <c r="Y35" s="110">
        <f t="shared" ref="Y35" si="417">DATE(YEAR(X35)+1,MONTH(X35),DAY(X35))</f>
        <v>49278</v>
      </c>
      <c r="Z35" s="110">
        <f t="shared" ref="Z35" si="418">DATE(YEAR(Y35)+1,MONTH(Y35),DAY(Y35))</f>
        <v>49643</v>
      </c>
      <c r="AA35" s="110">
        <f t="shared" ref="AA35" si="419">DATE(YEAR(Z35)+1,MONTH(Z35),DAY(Z35))</f>
        <v>50009</v>
      </c>
      <c r="AB35" s="110">
        <f t="shared" ref="AB35" si="420">DATE(YEAR(AA35)+1,MONTH(AA35),DAY(AA35))</f>
        <v>50374</v>
      </c>
      <c r="AC35" s="110">
        <f t="shared" ref="AC35" si="421">DATE(YEAR(AB35)+1,MONTH(AB35),DAY(AB35))</f>
        <v>50739</v>
      </c>
      <c r="AD35" s="110">
        <f t="shared" ref="AD35" si="422">DATE(YEAR(AC35)+1,MONTH(AC35),DAY(AC35))</f>
        <v>51104</v>
      </c>
      <c r="AE35" s="110">
        <f t="shared" ref="AE35" si="423">DATE(YEAR(AD35)+1,MONTH(AD35),DAY(AD35))</f>
        <v>51470</v>
      </c>
      <c r="AF35" s="110">
        <f t="shared" ref="AF35" si="424">DATE(YEAR(AE35)+1,MONTH(AE35),DAY(AE35))</f>
        <v>51835</v>
      </c>
      <c r="AG35" s="110">
        <f t="shared" ref="AG35" si="425">DATE(YEAR(AF35)+1,MONTH(AF35),DAY(AF35))</f>
        <v>52200</v>
      </c>
      <c r="AH35" s="110">
        <f t="shared" ref="AH35" si="426">DATE(YEAR(AG35)+1,MONTH(AG35),DAY(AG35))</f>
        <v>52565</v>
      </c>
      <c r="AI35" s="110">
        <f t="shared" ref="AI35" si="427">DATE(YEAR(AH35)+1,MONTH(AH35),DAY(AH35))</f>
        <v>52931</v>
      </c>
      <c r="AJ35" s="110">
        <f t="shared" ref="AJ35" si="428">DATE(YEAR(AI35)+1,MONTH(AI35),DAY(AI35))</f>
        <v>53296</v>
      </c>
      <c r="AK35" s="110">
        <f t="shared" ref="AK35" si="429">DATE(YEAR(AJ35)+1,MONTH(AJ35),DAY(AJ35))</f>
        <v>53661</v>
      </c>
      <c r="AL35" s="110">
        <f t="shared" ref="AL35" si="430">DATE(YEAR(AK35)+1,MONTH(AK35),DAY(AK35))</f>
        <v>54026</v>
      </c>
      <c r="AM35" s="110">
        <f t="shared" ref="AM35" si="431">DATE(YEAR(AL35)+1,MONTH(AL35),DAY(AL35))</f>
        <v>54392</v>
      </c>
      <c r="AN35" s="110">
        <f t="shared" ref="AN35" si="432">DATE(YEAR(AM35)+1,MONTH(AM35),DAY(AM35))</f>
        <v>54757</v>
      </c>
      <c r="AO35" s="110">
        <f t="shared" ref="AO35" si="433">DATE(YEAR(AN35)+1,MONTH(AN35),DAY(AN35))</f>
        <v>55122</v>
      </c>
      <c r="AP35" s="110">
        <f t="shared" ref="AP35" si="434">DATE(YEAR(AO35)+1,MONTH(AO35),DAY(AO35))</f>
        <v>55487</v>
      </c>
      <c r="AQ35" s="110">
        <f t="shared" ref="AQ35" si="435">DATE(YEAR(AP35)+1,MONTH(AP35),DAY(AP35))</f>
        <v>55853</v>
      </c>
      <c r="AR35" s="110">
        <f t="shared" ref="AR35" si="436">DATE(YEAR(AQ35)+1,MONTH(AQ35),DAY(AQ35))</f>
        <v>56218</v>
      </c>
      <c r="AS35" s="110">
        <f t="shared" ref="AS35" si="437">DATE(YEAR(AR35)+1,MONTH(AR35),DAY(AR35))</f>
        <v>56583</v>
      </c>
      <c r="AT35" s="110">
        <f t="shared" ref="AT35" si="438">DATE(YEAR(AS35)+1,MONTH(AS35),DAY(AS35))</f>
        <v>56948</v>
      </c>
      <c r="AU35" s="110">
        <f t="shared" ref="AU35" si="439">DATE(YEAR(AT35)+1,MONTH(AT35),DAY(AT35))</f>
        <v>57314</v>
      </c>
      <c r="AV35" s="110">
        <f t="shared" ref="AV35" si="440">DATE(YEAR(AU35)+1,MONTH(AU35),DAY(AU35))</f>
        <v>57679</v>
      </c>
      <c r="AW35" s="110">
        <f t="shared" ref="AW35" si="441">DATE(YEAR(AV35)+1,MONTH(AV35),DAY(AV35))</f>
        <v>58044</v>
      </c>
      <c r="AX35" s="110">
        <f t="shared" ref="AX35" si="442">DATE(YEAR(AW35)+1,MONTH(AW35),DAY(AW35))</f>
        <v>58409</v>
      </c>
      <c r="AY35" s="110">
        <f t="shared" ref="AY35" si="443">DATE(YEAR(AX35)+1,MONTH(AX35),DAY(AX35))</f>
        <v>58775</v>
      </c>
      <c r="AZ35" s="110">
        <f t="shared" ref="AZ35" si="444">DATE(YEAR(AY35)+1,MONTH(AY35),DAY(AY35))</f>
        <v>59140</v>
      </c>
      <c r="BA35" s="110">
        <f t="shared" ref="BA35" si="445">DATE(YEAR(AZ35)+1,MONTH(AZ35),DAY(AZ35))</f>
        <v>59505</v>
      </c>
      <c r="BB35" s="110">
        <f t="shared" ref="BB35" si="446">DATE(YEAR(BA35)+1,MONTH(BA35),DAY(BA35))</f>
        <v>59870</v>
      </c>
      <c r="BC35" s="110">
        <f t="shared" ref="BC35" si="447">DATE(YEAR(BB35)+1,MONTH(BB35),DAY(BB35))</f>
        <v>60236</v>
      </c>
      <c r="BD35" s="110">
        <f t="shared" ref="BD35" si="448">DATE(YEAR(BC35)+1,MONTH(BC35),DAY(BC35))</f>
        <v>60601</v>
      </c>
      <c r="BE35" s="110">
        <f t="shared" ref="BE35" si="449">DATE(YEAR(BD35)+1,MONTH(BD35),DAY(BD35))</f>
        <v>60966</v>
      </c>
      <c r="BF35" s="110">
        <f t="shared" ref="BF35" si="450">DATE(YEAR(BE35)+1,MONTH(BE35),DAY(BE35))</f>
        <v>61331</v>
      </c>
      <c r="BG35" s="110">
        <f t="shared" ref="BG35" si="451">DATE(YEAR(BF35)+1,MONTH(BF35),DAY(BF35))</f>
        <v>61697</v>
      </c>
      <c r="BH35" s="110">
        <f t="shared" ref="BH35" si="452">DATE(YEAR(BG35)+1,MONTH(BG35),DAY(BG35))</f>
        <v>62062</v>
      </c>
      <c r="BI35" s="110">
        <f t="shared" ref="BI35" si="453">DATE(YEAR(BH35)+1,MONTH(BH35),DAY(BH35))</f>
        <v>62427</v>
      </c>
      <c r="BJ35" s="110">
        <f t="shared" ref="BJ35" si="454">DATE(YEAR(BI35)+1,MONTH(BI35),DAY(BI35))</f>
        <v>62792</v>
      </c>
      <c r="BK35" s="110">
        <f t="shared" ref="BK35" si="455">DATE(YEAR(BJ35)+1,MONTH(BJ35),DAY(BJ35))</f>
        <v>63158</v>
      </c>
      <c r="BL35" s="110">
        <f t="shared" ref="BL35" si="456">DATE(YEAR(BK35)+1,MONTH(BK35),DAY(BK35))</f>
        <v>63523</v>
      </c>
      <c r="BM35" s="110">
        <f t="shared" ref="BM35" si="457">DATE(YEAR(BL35)+1,MONTH(BL35),DAY(BL35))</f>
        <v>63888</v>
      </c>
      <c r="BN35" s="110">
        <f t="shared" ref="BN35" si="458">DATE(YEAR(BM35)+1,MONTH(BM35),DAY(BM35))</f>
        <v>64253</v>
      </c>
      <c r="BO35" s="110">
        <f t="shared" ref="BO35" si="459">DATE(YEAR(BN35)+1,MONTH(BN35),DAY(BN35))</f>
        <v>64619</v>
      </c>
      <c r="BP35" s="110">
        <f t="shared" ref="BP35" si="460">DATE(YEAR(BO35)+1,MONTH(BO35),DAY(BO35))</f>
        <v>64984</v>
      </c>
      <c r="BQ35" s="110">
        <f t="shared" ref="BQ35" si="461">DATE(YEAR(BP35)+1,MONTH(BP35),DAY(BP35))</f>
        <v>65349</v>
      </c>
      <c r="BR35" s="110">
        <f t="shared" ref="BR35" si="462">DATE(YEAR(BQ35)+1,MONTH(BQ35),DAY(BQ35))</f>
        <v>65714</v>
      </c>
      <c r="BS35" s="110">
        <f t="shared" ref="BS35" si="463">DATE(YEAR(BR35)+1,MONTH(BR35),DAY(BR35))</f>
        <v>66080</v>
      </c>
      <c r="BT35" s="110">
        <f t="shared" ref="BT35" si="464">DATE(YEAR(BS35)+1,MONTH(BS35),DAY(BS35))</f>
        <v>66445</v>
      </c>
      <c r="BU35" s="110">
        <f t="shared" ref="BU35" si="465">DATE(YEAR(BT35)+1,MONTH(BT35),DAY(BT35))</f>
        <v>66810</v>
      </c>
      <c r="BV35" s="110">
        <f t="shared" ref="BV35" si="466">DATE(YEAR(BU35)+1,MONTH(BU35),DAY(BU35))</f>
        <v>67175</v>
      </c>
      <c r="BW35" s="110">
        <f t="shared" ref="BW35" si="467">DATE(YEAR(BV35)+1,MONTH(BV35),DAY(BV35))</f>
        <v>67541</v>
      </c>
      <c r="BX35" s="110">
        <f t="shared" ref="BX35" si="468">DATE(YEAR(BW35)+1,MONTH(BW35),DAY(BW35))</f>
        <v>67906</v>
      </c>
      <c r="BY35" s="110">
        <f t="shared" ref="BY35" si="469">DATE(YEAR(BX35)+1,MONTH(BX35),DAY(BX35))</f>
        <v>68271</v>
      </c>
      <c r="BZ35" s="110">
        <f t="shared" ref="BZ35" si="470">DATE(YEAR(BY35)+1,MONTH(BY35),DAY(BY35))</f>
        <v>68636</v>
      </c>
      <c r="CA35" s="110">
        <f t="shared" ref="CA35" si="471">DATE(YEAR(BZ35)+1,MONTH(BZ35),DAY(BZ35))</f>
        <v>69002</v>
      </c>
      <c r="CB35" s="110">
        <f t="shared" ref="CB35" si="472">DATE(YEAR(CA35)+1,MONTH(CA35),DAY(CA35))</f>
        <v>69367</v>
      </c>
      <c r="CC35" s="110">
        <f t="shared" ref="CC35" si="473">DATE(YEAR(CB35)+1,MONTH(CB35),DAY(CB35))</f>
        <v>69732</v>
      </c>
      <c r="CD35" s="110">
        <f t="shared" ref="CD35" si="474">DATE(YEAR(CC35)+1,MONTH(CC35),DAY(CC35))</f>
        <v>70097</v>
      </c>
      <c r="CE35" s="110">
        <f t="shared" ref="CE35" si="475">DATE(YEAR(CD35)+1,MONTH(CD35),DAY(CD35))</f>
        <v>70463</v>
      </c>
      <c r="CF35" s="110">
        <f t="shared" ref="CF35" si="476">DATE(YEAR(CE35)+1,MONTH(CE35),DAY(CE35))</f>
        <v>70828</v>
      </c>
      <c r="CG35" s="110">
        <f t="shared" ref="CG35" si="477">DATE(YEAR(CF35)+1,MONTH(CF35),DAY(CF35))</f>
        <v>71193</v>
      </c>
      <c r="CH35" s="110">
        <f t="shared" ref="CH35" si="478">DATE(YEAR(CG35)+1,MONTH(CG35),DAY(CG35))</f>
        <v>71558</v>
      </c>
      <c r="CI35" s="110">
        <f t="shared" ref="CI35" si="479">DATE(YEAR(CH35)+1,MONTH(CH35),DAY(CH35))</f>
        <v>71924</v>
      </c>
      <c r="CJ35" s="110">
        <f t="shared" ref="CJ35" si="480">DATE(YEAR(CI35)+1,MONTH(CI35),DAY(CI35))</f>
        <v>72289</v>
      </c>
      <c r="CK35" s="110">
        <f t="shared" ref="CK35" si="481">DATE(YEAR(CJ35)+1,MONTH(CJ35),DAY(CJ35))</f>
        <v>72654</v>
      </c>
      <c r="CL35" s="110">
        <f t="shared" ref="CL35" si="482">DATE(YEAR(CK35)+1,MONTH(CK35),DAY(CK35))</f>
        <v>73019</v>
      </c>
      <c r="CM35" s="110">
        <f t="shared" ref="CM35" si="483">DATE(YEAR(CL35)+1,MONTH(CL35),DAY(CL35))</f>
        <v>73384</v>
      </c>
      <c r="CN35" s="110">
        <f t="shared" ref="CN35" si="484">DATE(YEAR(CM35)+1,MONTH(CM35),DAY(CM35))</f>
        <v>73749</v>
      </c>
      <c r="CO35" s="110">
        <f t="shared" ref="CO35" si="485">DATE(YEAR(CN35)+1,MONTH(CN35),DAY(CN35))</f>
        <v>74114</v>
      </c>
      <c r="CP35" s="110">
        <f t="shared" ref="CP35" si="486">DATE(YEAR(CO35)+1,MONTH(CO35),DAY(CO35))</f>
        <v>74479</v>
      </c>
      <c r="CQ35" s="110">
        <f t="shared" ref="CQ35" si="487">DATE(YEAR(CP35)+1,MONTH(CP35),DAY(CP35))</f>
        <v>74845</v>
      </c>
      <c r="CR35" s="110">
        <f t="shared" ref="CR35" si="488">DATE(YEAR(CQ35)+1,MONTH(CQ35),DAY(CQ35))</f>
        <v>75210</v>
      </c>
      <c r="CS35" s="110">
        <f t="shared" ref="CS35" si="489">DATE(YEAR(CR35)+1,MONTH(CR35),DAY(CR35))</f>
        <v>75575</v>
      </c>
      <c r="CT35" s="110">
        <f t="shared" ref="CT35" si="490">DATE(YEAR(CS35)+1,MONTH(CS35),DAY(CS35))</f>
        <v>75940</v>
      </c>
      <c r="CU35" s="110">
        <f t="shared" ref="CU35" si="491">DATE(YEAR(CT35)+1,MONTH(CT35),DAY(CT35))</f>
        <v>76306</v>
      </c>
      <c r="CV35" s="110">
        <f t="shared" ref="CV35" si="492">DATE(YEAR(CU35)+1,MONTH(CU35),DAY(CU35))</f>
        <v>76671</v>
      </c>
      <c r="CW35" s="110">
        <f t="shared" ref="CW35" si="493">DATE(YEAR(CV35)+1,MONTH(CV35),DAY(CV35))</f>
        <v>77036</v>
      </c>
      <c r="CX35" s="110">
        <f t="shared" ref="CX35" si="494">DATE(YEAR(CW35)+1,MONTH(CW35),DAY(CW35))</f>
        <v>77401</v>
      </c>
      <c r="CY35" s="110">
        <f t="shared" ref="CY35" si="495">DATE(YEAR(CX35)+1,MONTH(CX35),DAY(CX35))</f>
        <v>77767</v>
      </c>
      <c r="CZ35" s="110">
        <f t="shared" ref="CZ35" si="496">DATE(YEAR(CY35)+1,MONTH(CY35),DAY(CY35))</f>
        <v>78132</v>
      </c>
      <c r="DA35" s="110">
        <f t="shared" ref="DA35" si="497">DATE(YEAR(CZ35)+1,MONTH(CZ35),DAY(CZ35))</f>
        <v>78497</v>
      </c>
      <c r="DB35" s="110">
        <f t="shared" ref="DB35" si="498">DATE(YEAR(DA35)+1,MONTH(DA35),DAY(DA35))</f>
        <v>78862</v>
      </c>
      <c r="DC35" s="110">
        <f t="shared" ref="DC35" si="499">DATE(YEAR(DB35)+1,MONTH(DB35),DAY(DB35))</f>
        <v>79228</v>
      </c>
      <c r="DD35" s="110">
        <f t="shared" ref="DD35" si="500">DATE(YEAR(DC35)+1,MONTH(DC35),DAY(DC35))</f>
        <v>79593</v>
      </c>
      <c r="DE35" s="110">
        <f t="shared" ref="DE35" si="501">DATE(YEAR(DD35)+1,MONTH(DD35),DAY(DD35))</f>
        <v>79958</v>
      </c>
      <c r="DF35" s="110">
        <f t="shared" ref="DF35" si="502">DATE(YEAR(DE35)+1,MONTH(DE35),DAY(DE35))</f>
        <v>80323</v>
      </c>
      <c r="DG35" s="110">
        <f t="shared" ref="DG35" si="503">DATE(YEAR(DF35)+1,MONTH(DF35),DAY(DF35))</f>
        <v>80689</v>
      </c>
      <c r="DH35" s="110">
        <f t="shared" ref="DH35" si="504">DATE(YEAR(DG35)+1,MONTH(DG35),DAY(DG35))</f>
        <v>81054</v>
      </c>
      <c r="DI35" s="110">
        <f t="shared" ref="DI35" si="505">DATE(YEAR(DH35)+1,MONTH(DH35),DAY(DH35))</f>
        <v>81419</v>
      </c>
      <c r="DJ35" s="110">
        <f t="shared" ref="DJ35" si="506">DATE(YEAR(DI35)+1,MONTH(DI35),DAY(DI35))</f>
        <v>81784</v>
      </c>
      <c r="DK35" s="110">
        <f t="shared" ref="DK35" si="507">DATE(YEAR(DJ35)+1,MONTH(DJ35),DAY(DJ35))</f>
        <v>82150</v>
      </c>
      <c r="DL35" s="110">
        <f t="shared" ref="DL35" si="508">DATE(YEAR(DK35)+1,MONTH(DK35),DAY(DK35))</f>
        <v>82515</v>
      </c>
      <c r="DM35" s="110">
        <f t="shared" ref="DM35" si="509">DATE(YEAR(DL35)+1,MONTH(DL35),DAY(DL35))</f>
        <v>82880</v>
      </c>
      <c r="DN35" s="110">
        <f t="shared" ref="DN35" si="510">DATE(YEAR(DM35)+1,MONTH(DM35),DAY(DM35))</f>
        <v>83245</v>
      </c>
      <c r="DO35" s="110">
        <f t="shared" ref="DO35" si="511">DATE(YEAR(DN35)+1,MONTH(DN35),DAY(DN35))</f>
        <v>83611</v>
      </c>
      <c r="DP35" s="110">
        <f t="shared" ref="DP35" si="512">DATE(YEAR(DO35)+1,MONTH(DO35),DAY(DO35))</f>
        <v>83976</v>
      </c>
      <c r="DQ35" s="110">
        <f t="shared" ref="DQ35" si="513">DATE(YEAR(DP35)+1,MONTH(DP35),DAY(DP35))</f>
        <v>84341</v>
      </c>
      <c r="DR35" s="110">
        <f t="shared" ref="DR35" si="514">DATE(YEAR(DQ35)+1,MONTH(DQ35),DAY(DQ35))</f>
        <v>84706</v>
      </c>
      <c r="DS35" s="110">
        <f t="shared" ref="DS35" si="515">DATE(YEAR(DR35)+1,MONTH(DR35),DAY(DR35))</f>
        <v>85072</v>
      </c>
      <c r="DT35" s="110">
        <f t="shared" ref="DT35" si="516">DATE(YEAR(DS35)+1,MONTH(DS35),DAY(DS35))</f>
        <v>85437</v>
      </c>
      <c r="DU35" s="110">
        <f t="shared" ref="DU35" si="517">DATE(YEAR(DT35)+1,MONTH(DT35),DAY(DT35))</f>
        <v>85802</v>
      </c>
      <c r="DV35" s="110">
        <f t="shared" ref="DV35" si="518">DATE(YEAR(DU35)+1,MONTH(DU35),DAY(DU35))</f>
        <v>86167</v>
      </c>
      <c r="DW35" s="110">
        <f t="shared" ref="DW35" si="519">DATE(YEAR(DV35)+1,MONTH(DV35),DAY(DV35))</f>
        <v>86533</v>
      </c>
      <c r="DX35" s="110">
        <f t="shared" ref="DX35" si="520">DATE(YEAR(DW35)+1,MONTH(DW35),DAY(DW35))</f>
        <v>86898</v>
      </c>
      <c r="DY35" s="110">
        <f t="shared" ref="DY35" si="521">DATE(YEAR(DX35)+1,MONTH(DX35),DAY(DX35))</f>
        <v>87263</v>
      </c>
      <c r="DZ35" s="110">
        <f t="shared" ref="DZ35" si="522">DATE(YEAR(DY35)+1,MONTH(DY35),DAY(DY35))</f>
        <v>87628</v>
      </c>
      <c r="EA35" s="110">
        <f t="shared" ref="EA35" si="523">DATE(YEAR(DZ35)+1,MONTH(DZ35),DAY(DZ35))</f>
        <v>87994</v>
      </c>
      <c r="EB35" s="110">
        <f t="shared" ref="EB35" si="524">DATE(YEAR(EA35)+1,MONTH(EA35),DAY(EA35))</f>
        <v>88359</v>
      </c>
      <c r="EC35" s="110">
        <f t="shared" ref="EC35" si="525">DATE(YEAR(EB35)+1,MONTH(EB35),DAY(EB35))</f>
        <v>88724</v>
      </c>
      <c r="ED35" s="110">
        <f t="shared" ref="ED35" si="526">DATE(YEAR(EC35)+1,MONTH(EC35),DAY(EC35))</f>
        <v>89089</v>
      </c>
      <c r="EE35" s="110">
        <f t="shared" ref="EE35" si="527">DATE(YEAR(ED35)+1,MONTH(ED35),DAY(ED35))</f>
        <v>89455</v>
      </c>
      <c r="EF35" s="110">
        <f t="shared" ref="EF35" si="528">DATE(YEAR(EE35)+1,MONTH(EE35),DAY(EE35))</f>
        <v>89820</v>
      </c>
      <c r="EG35" s="110">
        <f t="shared" ref="EG35" si="529">DATE(YEAR(EF35)+1,MONTH(EF35),DAY(EF35))</f>
        <v>90185</v>
      </c>
      <c r="EH35" s="110">
        <f t="shared" ref="EH35" si="530">DATE(YEAR(EG35)+1,MONTH(EG35),DAY(EG35))</f>
        <v>90550</v>
      </c>
      <c r="EI35" s="110">
        <f t="shared" ref="EI35" si="531">DATE(YEAR(EH35)+1,MONTH(EH35),DAY(EH35))</f>
        <v>90916</v>
      </c>
      <c r="EJ35" s="110">
        <f t="shared" ref="EJ35" si="532">DATE(YEAR(EI35)+1,MONTH(EI35),DAY(EI35))</f>
        <v>91281</v>
      </c>
      <c r="EK35" s="110">
        <f t="shared" ref="EK35" si="533">DATE(YEAR(EJ35)+1,MONTH(EJ35),DAY(EJ35))</f>
        <v>91646</v>
      </c>
      <c r="EL35" s="110">
        <f t="shared" ref="EL35" si="534">DATE(YEAR(EK35)+1,MONTH(EK35),DAY(EK35))</f>
        <v>92011</v>
      </c>
      <c r="EM35" s="110">
        <f t="shared" ref="EM35" si="535">DATE(YEAR(EL35)+1,MONTH(EL35),DAY(EL35))</f>
        <v>92377</v>
      </c>
      <c r="EN35" s="110">
        <f t="shared" ref="EN35" si="536">DATE(YEAR(EM35)+1,MONTH(EM35),DAY(EM35))</f>
        <v>92742</v>
      </c>
      <c r="EO35" s="110">
        <f t="shared" ref="EO35" si="537">DATE(YEAR(EN35)+1,MONTH(EN35),DAY(EN35))</f>
        <v>93107</v>
      </c>
      <c r="EP35" s="110">
        <f t="shared" ref="EP35" si="538">DATE(YEAR(EO35)+1,MONTH(EO35),DAY(EO35))</f>
        <v>93472</v>
      </c>
      <c r="EQ35" s="110">
        <f t="shared" ref="EQ35" si="539">DATE(YEAR(EP35)+1,MONTH(EP35),DAY(EP35))</f>
        <v>93838</v>
      </c>
      <c r="ER35" s="110">
        <f t="shared" ref="ER35" si="540">DATE(YEAR(EQ35)+1,MONTH(EQ35),DAY(EQ35))</f>
        <v>94203</v>
      </c>
      <c r="ES35" s="110">
        <f t="shared" ref="ES35" si="541">DATE(YEAR(ER35)+1,MONTH(ER35),DAY(ER35))</f>
        <v>94568</v>
      </c>
      <c r="ET35" s="110">
        <f t="shared" ref="ET35" si="542">DATE(YEAR(ES35)+1,MONTH(ES35),DAY(ES35))</f>
        <v>94933</v>
      </c>
      <c r="EU35" s="110">
        <f t="shared" ref="EU35" si="543">DATE(YEAR(ET35)+1,MONTH(ET35),DAY(ET35))</f>
        <v>95299</v>
      </c>
      <c r="EV35" s="110">
        <f t="shared" ref="EV35" si="544">DATE(YEAR(EU35)+1,MONTH(EU35),DAY(EU35))</f>
        <v>95664</v>
      </c>
      <c r="EW35" s="110">
        <f t="shared" ref="EW35" si="545">DATE(YEAR(EV35)+1,MONTH(EV35),DAY(EV35))</f>
        <v>96029</v>
      </c>
      <c r="EX35" s="110">
        <f t="shared" ref="EX35" si="546">DATE(YEAR(EW35)+1,MONTH(EW35),DAY(EW35))</f>
        <v>96394</v>
      </c>
      <c r="EY35" s="110">
        <f t="shared" ref="EY35" si="547">DATE(YEAR(EX35)+1,MONTH(EX35),DAY(EX35))</f>
        <v>96760</v>
      </c>
      <c r="EZ35" s="110">
        <f t="shared" ref="EZ35" si="548">DATE(YEAR(EY35)+1,MONTH(EY35),DAY(EY35))</f>
        <v>97125</v>
      </c>
      <c r="FA35" s="110">
        <f t="shared" ref="FA35" si="549">DATE(YEAR(EZ35)+1,MONTH(EZ35),DAY(EZ35))</f>
        <v>97490</v>
      </c>
      <c r="FB35" s="110">
        <f t="shared" ref="FB35" si="550">DATE(YEAR(FA35)+1,MONTH(FA35),DAY(FA35))</f>
        <v>97855</v>
      </c>
      <c r="FC35" s="110">
        <f t="shared" ref="FC35" si="551">DATE(YEAR(FB35)+1,MONTH(FB35),DAY(FB35))</f>
        <v>98221</v>
      </c>
      <c r="FD35" s="110">
        <f t="shared" ref="FD35" si="552">DATE(YEAR(FC35)+1,MONTH(FC35),DAY(FC35))</f>
        <v>98586</v>
      </c>
      <c r="FE35" s="110">
        <f t="shared" ref="FE35" si="553">DATE(YEAR(FD35)+1,MONTH(FD35),DAY(FD35))</f>
        <v>98951</v>
      </c>
      <c r="FF35" s="110">
        <f t="shared" ref="FF35" si="554">DATE(YEAR(FE35)+1,MONTH(FE35),DAY(FE35))</f>
        <v>99316</v>
      </c>
      <c r="FG35" s="110">
        <f t="shared" ref="FG35" si="555">DATE(YEAR(FF35)+1,MONTH(FF35),DAY(FF35))</f>
        <v>99682</v>
      </c>
      <c r="FH35" s="110">
        <f t="shared" ref="FH35" si="556">DATE(YEAR(FG35)+1,MONTH(FG35),DAY(FG35))</f>
        <v>100047</v>
      </c>
      <c r="FI35" s="110">
        <f t="shared" ref="FI35" si="557">DATE(YEAR(FH35)+1,MONTH(FH35),DAY(FH35))</f>
        <v>100412</v>
      </c>
      <c r="FJ35" s="110">
        <f t="shared" ref="FJ35" si="558">DATE(YEAR(FI35)+1,MONTH(FI35),DAY(FI35))</f>
        <v>100777</v>
      </c>
      <c r="FK35" s="110">
        <f t="shared" ref="FK35" si="559">DATE(YEAR(FJ35)+1,MONTH(FJ35),DAY(FJ35))</f>
        <v>101143</v>
      </c>
      <c r="FL35" s="110">
        <f t="shared" ref="FL35" si="560">DATE(YEAR(FK35)+1,MONTH(FK35),DAY(FK35))</f>
        <v>101508</v>
      </c>
      <c r="FM35" s="110">
        <f t="shared" ref="FM35" si="561">DATE(YEAR(FL35)+1,MONTH(FL35),DAY(FL35))</f>
        <v>101873</v>
      </c>
      <c r="FN35" s="110">
        <f t="shared" ref="FN35" si="562">DATE(YEAR(FM35)+1,MONTH(FM35),DAY(FM35))</f>
        <v>102238</v>
      </c>
      <c r="FO35" s="110">
        <f t="shared" ref="FO35" si="563">DATE(YEAR(FN35)+1,MONTH(FN35),DAY(FN35))</f>
        <v>102604</v>
      </c>
      <c r="FP35" s="110">
        <f t="shared" ref="FP35" si="564">DATE(YEAR(FO35)+1,MONTH(FO35),DAY(FO35))</f>
        <v>102969</v>
      </c>
      <c r="FQ35" s="110">
        <f t="shared" ref="FQ35" si="565">DATE(YEAR(FP35)+1,MONTH(FP35),DAY(FP35))</f>
        <v>103334</v>
      </c>
      <c r="FR35" s="110">
        <f t="shared" ref="FR35" si="566">DATE(YEAR(FQ35)+1,MONTH(FQ35),DAY(FQ35))</f>
        <v>103699</v>
      </c>
      <c r="FS35" s="110">
        <f t="shared" ref="FS35" si="567">DATE(YEAR(FR35)+1,MONTH(FR35),DAY(FR35))</f>
        <v>104065</v>
      </c>
      <c r="FT35" s="110">
        <f t="shared" ref="FT35" si="568">DATE(YEAR(FS35)+1,MONTH(FS35),DAY(FS35))</f>
        <v>104430</v>
      </c>
      <c r="FU35" s="110">
        <f t="shared" ref="FU35" si="569">DATE(YEAR(FT35)+1,MONTH(FT35),DAY(FT35))</f>
        <v>104795</v>
      </c>
      <c r="FV35" s="110">
        <f t="shared" ref="FV35" si="570">DATE(YEAR(FU35)+1,MONTH(FU35),DAY(FU35))</f>
        <v>105160</v>
      </c>
      <c r="FW35" s="110">
        <f t="shared" ref="FW35" si="571">DATE(YEAR(FV35)+1,MONTH(FV35),DAY(FV35))</f>
        <v>105526</v>
      </c>
      <c r="FX35" s="110">
        <f t="shared" ref="FX35" si="572">DATE(YEAR(FW35)+1,MONTH(FW35),DAY(FW35))</f>
        <v>105891</v>
      </c>
      <c r="FY35" s="110">
        <f t="shared" ref="FY35" si="573">DATE(YEAR(FX35)+1,MONTH(FX35),DAY(FX35))</f>
        <v>106256</v>
      </c>
      <c r="FZ35" s="110">
        <f t="shared" ref="FZ35" si="574">DATE(YEAR(FY35)+1,MONTH(FY35),DAY(FY35))</f>
        <v>106621</v>
      </c>
      <c r="GA35" s="110">
        <f t="shared" ref="GA35" si="575">DATE(YEAR(FZ35)+1,MONTH(FZ35),DAY(FZ35))</f>
        <v>106987</v>
      </c>
      <c r="GB35" s="110">
        <f t="shared" ref="GB35" si="576">DATE(YEAR(GA35)+1,MONTH(GA35),DAY(GA35))</f>
        <v>107352</v>
      </c>
      <c r="GC35" s="110">
        <f t="shared" ref="GC35" si="577">DATE(YEAR(GB35)+1,MONTH(GB35),DAY(GB35))</f>
        <v>107717</v>
      </c>
      <c r="GD35" s="110">
        <f t="shared" ref="GD35" si="578">DATE(YEAR(GC35)+1,MONTH(GC35),DAY(GC35))</f>
        <v>108082</v>
      </c>
      <c r="GE35" s="110">
        <f t="shared" ref="GE35" si="579">DATE(YEAR(GD35)+1,MONTH(GD35),DAY(GD35))</f>
        <v>108448</v>
      </c>
      <c r="GF35" s="110">
        <f t="shared" ref="GF35" si="580">DATE(YEAR(GE35)+1,MONTH(GE35),DAY(GE35))</f>
        <v>108813</v>
      </c>
      <c r="GG35" s="110">
        <f t="shared" ref="GG35" si="581">DATE(YEAR(GF35)+1,MONTH(GF35),DAY(GF35))</f>
        <v>109178</v>
      </c>
      <c r="GH35" s="110">
        <f t="shared" ref="GH35" si="582">DATE(YEAR(GG35)+1,MONTH(GG35),DAY(GG35))</f>
        <v>109543</v>
      </c>
      <c r="GI35" s="110">
        <f t="shared" ref="GI35" si="583">DATE(YEAR(GH35)+1,MONTH(GH35),DAY(GH35))</f>
        <v>109908</v>
      </c>
      <c r="GJ35" s="110">
        <f t="shared" ref="GJ35" si="584">DATE(YEAR(GI35)+1,MONTH(GI35),DAY(GI35))</f>
        <v>110273</v>
      </c>
      <c r="GK35" s="110">
        <f t="shared" ref="GK35" si="585">DATE(YEAR(GJ35)+1,MONTH(GJ35),DAY(GJ35))</f>
        <v>110638</v>
      </c>
      <c r="GL35" s="110">
        <f t="shared" ref="GL35" si="586">DATE(YEAR(GK35)+1,MONTH(GK35),DAY(GK35))</f>
        <v>111003</v>
      </c>
      <c r="GM35" s="110">
        <f t="shared" ref="GM35" si="587">DATE(YEAR(GL35)+1,MONTH(GL35),DAY(GL35))</f>
        <v>111369</v>
      </c>
      <c r="GN35" s="110">
        <f t="shared" ref="GN35" si="588">DATE(YEAR(GM35)+1,MONTH(GM35),DAY(GM35))</f>
        <v>111734</v>
      </c>
      <c r="GO35" s="110">
        <f t="shared" ref="GO35" si="589">DATE(YEAR(GN35)+1,MONTH(GN35),DAY(GN35))</f>
        <v>112099</v>
      </c>
      <c r="GP35" s="110">
        <f t="shared" ref="GP35" si="590">DATE(YEAR(GO35)+1,MONTH(GO35),DAY(GO35))</f>
        <v>112464</v>
      </c>
      <c r="GQ35" s="110">
        <f t="shared" ref="GQ35" si="591">DATE(YEAR(GP35)+1,MONTH(GP35),DAY(GP35))</f>
        <v>112830</v>
      </c>
      <c r="GR35" s="110">
        <f t="shared" ref="GR35" si="592">DATE(YEAR(GQ35)+1,MONTH(GQ35),DAY(GQ35))</f>
        <v>113195</v>
      </c>
      <c r="GS35" s="110">
        <f t="shared" ref="GS35" si="593">DATE(YEAR(GR35)+1,MONTH(GR35),DAY(GR35))</f>
        <v>113560</v>
      </c>
      <c r="GT35" s="110">
        <f t="shared" ref="GT35" si="594">DATE(YEAR(GS35)+1,MONTH(GS35),DAY(GS35))</f>
        <v>113925</v>
      </c>
      <c r="GU35" s="110">
        <f t="shared" ref="GU35" si="595">DATE(YEAR(GT35)+1,MONTH(GT35),DAY(GT35))</f>
        <v>114291</v>
      </c>
      <c r="GV35" s="110">
        <f t="shared" ref="GV35" si="596">DATE(YEAR(GU35)+1,MONTH(GU35),DAY(GU35))</f>
        <v>114656</v>
      </c>
      <c r="GW35" s="110">
        <f t="shared" ref="GW35" si="597">DATE(YEAR(GV35)+1,MONTH(GV35),DAY(GV35))</f>
        <v>115021</v>
      </c>
      <c r="GX35" s="110">
        <f t="shared" ref="GX35" si="598">DATE(YEAR(GW35)+1,MONTH(GW35),DAY(GW35))</f>
        <v>115386</v>
      </c>
      <c r="GY35" s="110">
        <f t="shared" ref="GY35" si="599">DATE(YEAR(GX35)+1,MONTH(GX35),DAY(GX35))</f>
        <v>115752</v>
      </c>
      <c r="GZ35" s="110">
        <f t="shared" ref="GZ35" si="600">DATE(YEAR(GY35)+1,MONTH(GY35),DAY(GY35))</f>
        <v>116117</v>
      </c>
      <c r="HA35" s="110">
        <f t="shared" ref="HA35" si="601">DATE(YEAR(GZ35)+1,MONTH(GZ35),DAY(GZ35))</f>
        <v>116482</v>
      </c>
      <c r="HB35" s="110">
        <f t="shared" ref="HB35" si="602">DATE(YEAR(HA35)+1,MONTH(HA35),DAY(HA35))</f>
        <v>116847</v>
      </c>
      <c r="HC35" s="110">
        <f t="shared" ref="HC35" si="603">DATE(YEAR(HB35)+1,MONTH(HB35),DAY(HB35))</f>
        <v>117213</v>
      </c>
      <c r="HD35" s="110">
        <f t="shared" ref="HD35" si="604">DATE(YEAR(HC35)+1,MONTH(HC35),DAY(HC35))</f>
        <v>117578</v>
      </c>
      <c r="HE35" s="110">
        <f t="shared" ref="HE35" si="605">DATE(YEAR(HD35)+1,MONTH(HD35),DAY(HD35))</f>
        <v>117943</v>
      </c>
      <c r="HF35" s="110">
        <f t="shared" ref="HF35" si="606">DATE(YEAR(HE35)+1,MONTH(HE35),DAY(HE35))</f>
        <v>118308</v>
      </c>
    </row>
    <row r="36" spans="1:214">
      <c r="A36" s="93" t="str">
        <f>'CEA-4 Constant DCF'!A36</f>
        <v>Alliant Energy Corporation</v>
      </c>
      <c r="B36" s="267" t="str">
        <f>'CEA-4 Constant DCF'!B36</f>
        <v>LNT</v>
      </c>
      <c r="C36" s="94">
        <f>'CEA-4 Constant DCF'!C36</f>
        <v>1.92</v>
      </c>
      <c r="D36" s="268">
        <f>'CEA-4 Constant DCF'!D36</f>
        <v>49.316222222222244</v>
      </c>
      <c r="E36" s="95">
        <f>'CEA-4 Constant DCF'!K36</f>
        <v>6.3751174999999993E-2</v>
      </c>
      <c r="F36" s="91">
        <f t="shared" ref="F36:F50" si="607">IFERROR(E36-($E36-$K36)/6, "")</f>
        <v>5.9858645833333342E-2</v>
      </c>
      <c r="G36" s="91">
        <f t="shared" ref="G36:G50" si="608">IFERROR(F36-($E36-$K36)/6, "")</f>
        <v>5.596611666666669E-2</v>
      </c>
      <c r="H36" s="91">
        <f t="shared" ref="H36:H50" si="609">IFERROR(G36-($E36-$K36)/6, "")</f>
        <v>5.2073587500000039E-2</v>
      </c>
      <c r="I36" s="91">
        <f t="shared" ref="I36:I50" si="610">IFERROR(H36-($E36-$K36)/6, "")</f>
        <v>4.8181058333333388E-2</v>
      </c>
      <c r="J36" s="91">
        <f t="shared" ref="J36:J50" si="611">IFERROR(I36-($E36-$K36)/6, "")</f>
        <v>4.4288529166666736E-2</v>
      </c>
      <c r="K36" s="213">
        <f>(1.018)*(1.022)-1</f>
        <v>4.0396000000000098E-2</v>
      </c>
      <c r="L36" s="91">
        <f>IFERROR(XIRR($N36:$HF36,$N$35:$HF$35),"")</f>
        <v>8.9155283570289651E-2</v>
      </c>
      <c r="M36" s="325" t="str">
        <f>'CEA-4 Constant DCF'!O36</f>
        <v>Excl.</v>
      </c>
      <c r="N36" s="111">
        <f t="shared" ref="N36:N43" si="612">-D36</f>
        <v>-49.316222222222244</v>
      </c>
      <c r="O36" s="111">
        <f t="shared" ref="O36:O50" si="613">$C36*(1+$E36)</f>
        <v>2.0424022559999999</v>
      </c>
      <c r="P36" s="111">
        <f t="shared" ref="P36:P43" si="614">O36*(1+$E36)</f>
        <v>2.1726077996426505</v>
      </c>
      <c r="Q36" s="111">
        <f t="shared" ref="Q36:Q43" si="615">P36*(1+$E36)</f>
        <v>2.3111140996840338</v>
      </c>
      <c r="R36" s="111">
        <f t="shared" ref="R36:R43" si="616">Q36*(1+$E36)</f>
        <v>2.4584503390979577</v>
      </c>
      <c r="S36" s="111">
        <f t="shared" ref="S36:S43" si="617">R36*(1+$E36)</f>
        <v>2.6151794368946009</v>
      </c>
      <c r="T36" s="111">
        <f t="shared" ref="T36" si="618">S36*(1+F36)</f>
        <v>2.7717205365982913</v>
      </c>
      <c r="U36" s="111">
        <f t="shared" ref="U36" si="619">T36*(1+G36)</f>
        <v>2.9268429715169475</v>
      </c>
      <c r="V36" s="111">
        <f t="shared" ref="V36" si="620">U36*(1+H36)</f>
        <v>3.0792541850929953</v>
      </c>
      <c r="W36" s="111">
        <f t="shared" ref="W36" si="621">V36*(1+I36)</f>
        <v>3.2276159106081215</v>
      </c>
      <c r="X36" s="111">
        <f t="shared" ref="X36" si="622">W36*(1+J36)</f>
        <v>3.370562272003887</v>
      </c>
      <c r="Y36" s="111">
        <f t="shared" ref="Y36" si="623">X36*(1+$K36)</f>
        <v>3.5067195055437566</v>
      </c>
      <c r="Z36" s="111">
        <f t="shared" ref="Z36" si="624">Y36*(1+$K36)</f>
        <v>3.6483769466897025</v>
      </c>
      <c r="AA36" s="111">
        <f t="shared" ref="AA36" si="625">Z36*(1+$K36)</f>
        <v>3.7957567818281799</v>
      </c>
      <c r="AB36" s="111">
        <f t="shared" ref="AB36" si="626">AA36*(1+$K36)</f>
        <v>3.9490901727869114</v>
      </c>
      <c r="AC36" s="111">
        <f t="shared" ref="AC36" si="627">AB36*(1+$K36)</f>
        <v>4.1086176194068118</v>
      </c>
      <c r="AD36" s="111">
        <f t="shared" ref="AD36" si="628">AC36*(1+$K36)</f>
        <v>4.2745893367603696</v>
      </c>
      <c r="AE36" s="111">
        <f t="shared" ref="AE36" si="629">AD36*(1+$K36)</f>
        <v>4.447265647608142</v>
      </c>
      <c r="AF36" s="111">
        <f t="shared" ref="AF36" si="630">AE36*(1+$K36)</f>
        <v>4.6269173907089209</v>
      </c>
      <c r="AG36" s="111">
        <f t="shared" ref="AG36" si="631">AF36*(1+$K36)</f>
        <v>4.8138263456239994</v>
      </c>
      <c r="AH36" s="111">
        <f t="shared" ref="AH36" si="632">AG36*(1+$K36)</f>
        <v>5.0082856746818267</v>
      </c>
      <c r="AI36" s="111">
        <f t="shared" ref="AI36" si="633">AH36*(1+$K36)</f>
        <v>5.2106003827962741</v>
      </c>
      <c r="AJ36" s="111">
        <f t="shared" ref="AJ36" si="634">AI36*(1+$K36)</f>
        <v>5.4210877958597132</v>
      </c>
      <c r="AK36" s="111">
        <f t="shared" ref="AK36" si="635">AJ36*(1+$K36)</f>
        <v>5.6400780584612624</v>
      </c>
      <c r="AL36" s="111">
        <f t="shared" ref="AL36" si="636">AK36*(1+$K36)</f>
        <v>5.8679146517108638</v>
      </c>
      <c r="AM36" s="111">
        <f t="shared" ref="AM36" si="637">AL36*(1+$K36)</f>
        <v>6.1049549319813767</v>
      </c>
      <c r="AN36" s="111">
        <f t="shared" ref="AN36" si="638">AM36*(1+$K36)</f>
        <v>6.3515706914136967</v>
      </c>
      <c r="AO36" s="111">
        <f t="shared" ref="AO36" si="639">AN36*(1+$K36)</f>
        <v>6.6081487410640447</v>
      </c>
      <c r="AP36" s="111">
        <f t="shared" ref="AP36" si="640">AO36*(1+$K36)</f>
        <v>6.8750915176080687</v>
      </c>
      <c r="AQ36" s="111">
        <f t="shared" ref="AQ36" si="641">AP36*(1+$K36)</f>
        <v>7.1528177145533647</v>
      </c>
      <c r="AR36" s="111">
        <f t="shared" ref="AR36" si="642">AQ36*(1+$K36)</f>
        <v>7.4417629389504629</v>
      </c>
      <c r="AS36" s="111">
        <f t="shared" ref="AS36" si="643">AR36*(1+$K36)</f>
        <v>7.7423803946323062</v>
      </c>
      <c r="AT36" s="111">
        <f t="shared" ref="AT36" si="644">AS36*(1+$K36)</f>
        <v>8.0551415930538735</v>
      </c>
      <c r="AU36" s="111">
        <f t="shared" ref="AU36" si="645">AT36*(1+$K36)</f>
        <v>8.380537092846879</v>
      </c>
      <c r="AV36" s="111">
        <f t="shared" ref="AV36" si="646">AU36*(1+$K36)</f>
        <v>8.7190772692495226</v>
      </c>
      <c r="AW36" s="111">
        <f t="shared" ref="AW36" si="647">AV36*(1+$K36)</f>
        <v>9.0712931146181273</v>
      </c>
      <c r="AX36" s="111">
        <f t="shared" ref="AX36" si="648">AW36*(1+$K36)</f>
        <v>9.4377370712762421</v>
      </c>
      <c r="AY36" s="111">
        <f t="shared" ref="AY36" si="649">AX36*(1+$K36)</f>
        <v>9.8189838980075184</v>
      </c>
      <c r="AZ36" s="111">
        <f t="shared" ref="AZ36" si="650">AY36*(1+$K36)</f>
        <v>10.21563157155143</v>
      </c>
      <c r="BA36" s="111">
        <f t="shared" ref="BA36" si="651">AZ36*(1+$K36)</f>
        <v>10.628302224515823</v>
      </c>
      <c r="BB36" s="111">
        <f t="shared" ref="BB36" si="652">BA36*(1+$K36)</f>
        <v>11.057643121177366</v>
      </c>
      <c r="BC36" s="111">
        <f t="shared" ref="BC36" si="653">BB36*(1+$K36)</f>
        <v>11.504327672700448</v>
      </c>
      <c r="BD36" s="111">
        <f t="shared" ref="BD36" si="654">BC36*(1+$K36)</f>
        <v>11.969056493366857</v>
      </c>
      <c r="BE36" s="111">
        <f t="shared" ref="BE36" si="655">BD36*(1+$K36)</f>
        <v>12.452558499472905</v>
      </c>
      <c r="BF36" s="111">
        <f t="shared" ref="BF36" si="656">BE36*(1+$K36)</f>
        <v>12.955592052617614</v>
      </c>
      <c r="BG36" s="111">
        <f t="shared" ref="BG36" si="657">BF36*(1+$K36)</f>
        <v>13.478946149175156</v>
      </c>
      <c r="BH36" s="111">
        <f t="shared" ref="BH36" si="658">BG36*(1+$K36)</f>
        <v>14.023441657817237</v>
      </c>
      <c r="BI36" s="111">
        <f t="shared" ref="BI36" si="659">BH36*(1+$K36)</f>
        <v>14.589932607026423</v>
      </c>
      <c r="BJ36" s="111">
        <f t="shared" ref="BJ36" si="660">BI36*(1+$K36)</f>
        <v>15.179307524619864</v>
      </c>
      <c r="BK36" s="111">
        <f t="shared" ref="BK36" si="661">BJ36*(1+$K36)</f>
        <v>15.792490831384409</v>
      </c>
      <c r="BL36" s="111">
        <f t="shared" ref="BL36" si="662">BK36*(1+$K36)</f>
        <v>16.430444291009014</v>
      </c>
      <c r="BM36" s="111">
        <f t="shared" ref="BM36" si="663">BL36*(1+$K36)</f>
        <v>17.094168518588617</v>
      </c>
      <c r="BN36" s="111">
        <f t="shared" ref="BN36" si="664">BM36*(1+$K36)</f>
        <v>17.784704550065523</v>
      </c>
      <c r="BO36" s="111">
        <f t="shared" ref="BO36" si="665">BN36*(1+$K36)</f>
        <v>18.503135475069971</v>
      </c>
      <c r="BP36" s="111">
        <f t="shared" ref="BP36" si="666">BO36*(1+$K36)</f>
        <v>19.2505881357209</v>
      </c>
      <c r="BQ36" s="111">
        <f t="shared" ref="BQ36" si="667">BP36*(1+$K36)</f>
        <v>20.028234894051483</v>
      </c>
      <c r="BR36" s="111">
        <f t="shared" ref="BR36" si="668">BQ36*(1+$K36)</f>
        <v>20.837295470831588</v>
      </c>
      <c r="BS36" s="111">
        <f t="shared" ref="BS36" si="669">BR36*(1+$K36)</f>
        <v>21.679038858671301</v>
      </c>
      <c r="BT36" s="111">
        <f t="shared" ref="BT36" si="670">BS36*(1+$K36)</f>
        <v>22.554785312406189</v>
      </c>
      <c r="BU36" s="111">
        <f t="shared" ref="BU36" si="671">BT36*(1+$K36)</f>
        <v>23.465908419886151</v>
      </c>
      <c r="BV36" s="111">
        <f t="shared" ref="BV36" si="672">BU36*(1+$K36)</f>
        <v>24.413837256415874</v>
      </c>
      <c r="BW36" s="111">
        <f t="shared" ref="BW36" si="673">BV36*(1+$K36)</f>
        <v>25.400058626226052</v>
      </c>
      <c r="BX36" s="111">
        <f t="shared" ref="BX36" si="674">BW36*(1+$K36)</f>
        <v>26.426119394491081</v>
      </c>
      <c r="BY36" s="111">
        <f t="shared" ref="BY36" si="675">BX36*(1+$K36)</f>
        <v>27.493628913550946</v>
      </c>
      <c r="BZ36" s="111">
        <f t="shared" ref="BZ36" si="676">BY36*(1+$K36)</f>
        <v>28.604261547142752</v>
      </c>
      <c r="CA36" s="111">
        <f t="shared" ref="CA36" si="677">BZ36*(1+$K36)</f>
        <v>29.759759296601132</v>
      </c>
      <c r="CB36" s="111">
        <f t="shared" ref="CB36" si="678">CA36*(1+$K36)</f>
        <v>30.961934533146636</v>
      </c>
      <c r="CC36" s="111">
        <f t="shared" ref="CC36" si="679">CB36*(1+$K36)</f>
        <v>32.212672840547633</v>
      </c>
      <c r="CD36" s="111">
        <f t="shared" ref="CD36" si="680">CC36*(1+$K36)</f>
        <v>33.513935972614398</v>
      </c>
      <c r="CE36" s="111">
        <f t="shared" ref="CE36" si="681">CD36*(1+$K36)</f>
        <v>34.867764930164135</v>
      </c>
      <c r="CF36" s="111">
        <f t="shared" ref="CF36" si="682">CE36*(1+$K36)</f>
        <v>36.27628316228305</v>
      </c>
      <c r="CG36" s="111">
        <f t="shared" ref="CG36" si="683">CF36*(1+$K36)</f>
        <v>37.741699896906638</v>
      </c>
      <c r="CH36" s="111">
        <f t="shared" ref="CH36" si="684">CG36*(1+$K36)</f>
        <v>39.266313605942081</v>
      </c>
      <c r="CI36" s="111">
        <f t="shared" ref="CI36" si="685">CH36*(1+$K36)</f>
        <v>40.852515610367718</v>
      </c>
      <c r="CJ36" s="111">
        <f t="shared" ref="CJ36" si="686">CI36*(1+$K36)</f>
        <v>42.502793830964137</v>
      </c>
      <c r="CK36" s="111">
        <f t="shared" ref="CK36" si="687">CJ36*(1+$K36)</f>
        <v>44.21973669055977</v>
      </c>
      <c r="CL36" s="111">
        <f t="shared" ref="CL36" si="688">CK36*(1+$K36)</f>
        <v>46.006037173911629</v>
      </c>
      <c r="CM36" s="111">
        <f t="shared" ref="CM36" si="689">CL36*(1+$K36)</f>
        <v>47.86449705158897</v>
      </c>
      <c r="CN36" s="111">
        <f t="shared" ref="CN36" si="690">CM36*(1+$K36)</f>
        <v>49.798031274484963</v>
      </c>
      <c r="CO36" s="111">
        <f t="shared" ref="CO36" si="691">CN36*(1+$K36)</f>
        <v>51.809672545849061</v>
      </c>
      <c r="CP36" s="111">
        <f t="shared" ref="CP36" si="692">CO36*(1+$K36)</f>
        <v>53.902576078011187</v>
      </c>
      <c r="CQ36" s="111">
        <f t="shared" ref="CQ36" si="693">CP36*(1+$K36)</f>
        <v>56.080024541258531</v>
      </c>
      <c r="CR36" s="111">
        <f t="shared" ref="CR36" si="694">CQ36*(1+$K36)</f>
        <v>58.345433212627213</v>
      </c>
      <c r="CS36" s="111">
        <f t="shared" ref="CS36" si="695">CR36*(1+$K36)</f>
        <v>60.702355332684505</v>
      </c>
      <c r="CT36" s="111">
        <f t="shared" ref="CT36" si="696">CS36*(1+$K36)</f>
        <v>63.154487678703632</v>
      </c>
      <c r="CU36" s="111">
        <f t="shared" ref="CU36" si="697">CT36*(1+$K36)</f>
        <v>65.705676362972554</v>
      </c>
      <c r="CV36" s="111">
        <f t="shared" ref="CV36" si="698">CU36*(1+$K36)</f>
        <v>68.3599228653312</v>
      </c>
      <c r="CW36" s="111">
        <f t="shared" ref="CW36" si="699">CV36*(1+$K36)</f>
        <v>71.121390309399132</v>
      </c>
      <c r="CX36" s="111">
        <f t="shared" ref="CX36" si="700">CW36*(1+$K36)</f>
        <v>73.994409992337623</v>
      </c>
      <c r="CY36" s="111">
        <f t="shared" ref="CY36" si="701">CX36*(1+$K36)</f>
        <v>76.9834881783881</v>
      </c>
      <c r="CZ36" s="111">
        <f t="shared" ref="CZ36" si="702">CY36*(1+$K36)</f>
        <v>80.093313166842279</v>
      </c>
      <c r="DA36" s="111">
        <f t="shared" ref="DA36" si="703">CZ36*(1+$K36)</f>
        <v>83.328762645530048</v>
      </c>
      <c r="DB36" s="111">
        <f t="shared" ref="DB36" si="704">DA36*(1+$K36)</f>
        <v>86.694911341358889</v>
      </c>
      <c r="DC36" s="111">
        <f t="shared" ref="DC36" si="705">DB36*(1+$K36)</f>
        <v>90.197038979904434</v>
      </c>
      <c r="DD36" s="111">
        <f t="shared" ref="DD36" si="706">DC36*(1+$K36)</f>
        <v>93.840638566536668</v>
      </c>
      <c r="DE36" s="111">
        <f t="shared" ref="DE36" si="707">DD36*(1+$K36)</f>
        <v>97.631425002070486</v>
      </c>
      <c r="DF36" s="111">
        <f t="shared" ref="DF36" si="708">DE36*(1+$K36)</f>
        <v>101.57534404645413</v>
      </c>
      <c r="DG36" s="111">
        <f t="shared" ref="DG36" si="709">DF36*(1+$K36)</f>
        <v>105.67858164455471</v>
      </c>
      <c r="DH36" s="111">
        <f t="shared" ref="DH36" si="710">DG36*(1+$K36)</f>
        <v>109.94757362866815</v>
      </c>
      <c r="DI36" s="111">
        <f t="shared" ref="DI36" si="711">DH36*(1+$K36)</f>
        <v>114.38901581297185</v>
      </c>
      <c r="DJ36" s="111">
        <f t="shared" ref="DJ36" si="712">DI36*(1+$K36)</f>
        <v>119.00987449575267</v>
      </c>
      <c r="DK36" s="111">
        <f t="shared" ref="DK36" si="713">DJ36*(1+$K36)</f>
        <v>123.81739738588311</v>
      </c>
      <c r="DL36" s="111">
        <f t="shared" ref="DL36" si="714">DK36*(1+$K36)</f>
        <v>128.81912497068325</v>
      </c>
      <c r="DM36" s="111">
        <f t="shared" ref="DM36" si="715">DL36*(1+$K36)</f>
        <v>134.02290234299898</v>
      </c>
      <c r="DN36" s="111">
        <f t="shared" ref="DN36" si="716">DM36*(1+$K36)</f>
        <v>139.43689150604678</v>
      </c>
      <c r="DO36" s="111">
        <f t="shared" ref="DO36" si="717">DN36*(1+$K36)</f>
        <v>145.06958417532505</v>
      </c>
      <c r="DP36" s="111">
        <f t="shared" ref="DP36" si="718">DO36*(1+$K36)</f>
        <v>150.92981509767148</v>
      </c>
      <c r="DQ36" s="111">
        <f t="shared" ref="DQ36" si="719">DP36*(1+$K36)</f>
        <v>157.02677590835702</v>
      </c>
      <c r="DR36" s="111">
        <f t="shared" ref="DR36" si="720">DQ36*(1+$K36)</f>
        <v>163.37002954795102</v>
      </c>
      <c r="DS36" s="111">
        <f t="shared" ref="DS36" si="721">DR36*(1+$K36)</f>
        <v>169.96952526157006</v>
      </c>
      <c r="DT36" s="111">
        <f t="shared" ref="DT36" si="722">DS36*(1+$K36)</f>
        <v>176.83561420403646</v>
      </c>
      <c r="DU36" s="111">
        <f t="shared" ref="DU36" si="723">DT36*(1+$K36)</f>
        <v>183.97906567542273</v>
      </c>
      <c r="DV36" s="111">
        <f t="shared" ref="DV36" si="724">DU36*(1+$K36)</f>
        <v>191.41108401244713</v>
      </c>
      <c r="DW36" s="111">
        <f t="shared" ref="DW36" si="725">DV36*(1+$K36)</f>
        <v>199.14332616221398</v>
      </c>
      <c r="DX36" s="111">
        <f t="shared" ref="DX36" si="726">DW36*(1+$K36)</f>
        <v>207.18791996586279</v>
      </c>
      <c r="DY36" s="111">
        <f t="shared" ref="DY36" si="727">DX36*(1+$K36)</f>
        <v>215.55748318080381</v>
      </c>
      <c r="DZ36" s="111">
        <f t="shared" ref="DZ36" si="728">DY36*(1+$K36)</f>
        <v>224.26514327137559</v>
      </c>
      <c r="EA36" s="111">
        <f t="shared" ref="EA36" si="729">DZ36*(1+$K36)</f>
        <v>233.3245579989661</v>
      </c>
      <c r="EB36" s="111">
        <f t="shared" ref="EB36" si="730">EA36*(1+$K36)</f>
        <v>242.74993684389236</v>
      </c>
      <c r="EC36" s="111">
        <f t="shared" ref="EC36" si="731">EB36*(1+$K36)</f>
        <v>252.55606329263824</v>
      </c>
      <c r="ED36" s="111">
        <f t="shared" ref="ED36" si="732">EC36*(1+$K36)</f>
        <v>262.75831802540768</v>
      </c>
      <c r="EE36" s="111">
        <f t="shared" ref="EE36" si="733">ED36*(1+$K36)</f>
        <v>273.37270304036207</v>
      </c>
      <c r="EF36" s="111">
        <f t="shared" ref="EF36" si="734">EE36*(1+$K36)</f>
        <v>284.41586675238057</v>
      </c>
      <c r="EG36" s="111">
        <f t="shared" ref="EG36" si="735">EF36*(1+$K36)</f>
        <v>295.90513010570976</v>
      </c>
      <c r="EH36" s="111">
        <f t="shared" ref="EH36" si="736">EG36*(1+$K36)</f>
        <v>307.85851374146006</v>
      </c>
      <c r="EI36" s="111">
        <f t="shared" ref="EI36" si="737">EH36*(1+$K36)</f>
        <v>320.29476626256013</v>
      </c>
      <c r="EJ36" s="111">
        <f t="shared" ref="EJ36" si="738">EI36*(1+$K36)</f>
        <v>333.23339364050253</v>
      </c>
      <c r="EK36" s="111">
        <f t="shared" ref="EK36" si="739">EJ36*(1+$K36)</f>
        <v>346.69468981000432</v>
      </c>
      <c r="EL36" s="111">
        <f t="shared" ref="EL36" si="740">EK36*(1+$K36)</f>
        <v>360.6997684995693</v>
      </c>
      <c r="EM36" s="111">
        <f t="shared" ref="EM36" si="741">EL36*(1+$K36)</f>
        <v>375.27059634787793</v>
      </c>
      <c r="EN36" s="111">
        <f t="shared" ref="EN36" si="742">EM36*(1+$K36)</f>
        <v>390.43002735794681</v>
      </c>
      <c r="EO36" s="111">
        <f t="shared" ref="EO36" si="743">EN36*(1+$K36)</f>
        <v>406.20183874309845</v>
      </c>
      <c r="EP36" s="111">
        <f t="shared" ref="EP36" si="744">EO36*(1+$K36)</f>
        <v>422.6107682209647</v>
      </c>
      <c r="EQ36" s="111">
        <f t="shared" ref="EQ36" si="745">EP36*(1+$K36)</f>
        <v>439.68255281401883</v>
      </c>
      <c r="ER36" s="111">
        <f t="shared" ref="ER36" si="746">EQ36*(1+$K36)</f>
        <v>457.44396921749399</v>
      </c>
      <c r="ES36" s="111">
        <f t="shared" ref="ES36" si="747">ER36*(1+$K36)</f>
        <v>475.92287579800393</v>
      </c>
      <c r="ET36" s="111">
        <f t="shared" ref="ET36" si="748">ES36*(1+$K36)</f>
        <v>495.14825628874013</v>
      </c>
      <c r="EU36" s="111">
        <f t="shared" ref="EU36" si="749">ET36*(1+$K36)</f>
        <v>515.15026524978009</v>
      </c>
      <c r="EV36" s="111">
        <f t="shared" ref="EV36" si="750">EU36*(1+$K36)</f>
        <v>535.96027536481029</v>
      </c>
      <c r="EW36" s="111">
        <f t="shared" ref="EW36" si="751">EV36*(1+$K36)</f>
        <v>557.61092664844716</v>
      </c>
      <c r="EX36" s="111">
        <f t="shared" ref="EX36" si="752">EW36*(1+$K36)</f>
        <v>580.13617764133789</v>
      </c>
      <c r="EY36" s="111">
        <f t="shared" ref="EY36" si="753">EX36*(1+$K36)</f>
        <v>603.57135867333739</v>
      </c>
      <c r="EZ36" s="111">
        <f t="shared" ref="EZ36" si="754">EY36*(1+$K36)</f>
        <v>627.95322727830558</v>
      </c>
      <c r="FA36" s="111">
        <f t="shared" ref="FA36" si="755">EZ36*(1+$K36)</f>
        <v>653.32002584744009</v>
      </c>
      <c r="FB36" s="111">
        <f t="shared" ref="FB36" si="756">FA36*(1+$K36)</f>
        <v>679.71154161157335</v>
      </c>
      <c r="FC36" s="111">
        <f t="shared" ref="FC36" si="757">FB36*(1+$K36)</f>
        <v>707.16916904651453</v>
      </c>
      <c r="FD36" s="111">
        <f t="shared" ref="FD36" si="758">FC36*(1+$K36)</f>
        <v>735.73597479931755</v>
      </c>
      <c r="FE36" s="111">
        <f t="shared" ref="FE36" si="759">FD36*(1+$K36)</f>
        <v>765.45676523731083</v>
      </c>
      <c r="FF36" s="111">
        <f t="shared" ref="FF36" si="760">FE36*(1+$K36)</f>
        <v>796.37815672583736</v>
      </c>
      <c r="FG36" s="111">
        <f t="shared" ref="FG36" si="761">FF36*(1+$K36)</f>
        <v>828.54864874493433</v>
      </c>
      <c r="FH36" s="111">
        <f t="shared" ref="FH36" si="762">FG36*(1+$K36)</f>
        <v>862.01869995963477</v>
      </c>
      <c r="FI36" s="111">
        <f t="shared" ref="FI36" si="763">FH36*(1+$K36)</f>
        <v>896.84080736320425</v>
      </c>
      <c r="FJ36" s="111">
        <f t="shared" ref="FJ36" si="764">FI36*(1+$K36)</f>
        <v>933.06958861744829</v>
      </c>
      <c r="FK36" s="111">
        <f t="shared" ref="FK36" si="765">FJ36*(1+$K36)</f>
        <v>970.76186771923881</v>
      </c>
      <c r="FL36" s="111">
        <f t="shared" ref="FL36" si="766">FK36*(1+$K36)</f>
        <v>1009.9767641276253</v>
      </c>
      <c r="FM36" s="111">
        <f t="shared" ref="FM36" si="767">FL36*(1+$K36)</f>
        <v>1050.775785491325</v>
      </c>
      <c r="FN36" s="111">
        <f t="shared" ref="FN36" si="768">FM36*(1+$K36)</f>
        <v>1093.2229241220327</v>
      </c>
      <c r="FO36" s="111">
        <f t="shared" ref="FO36" si="769">FN36*(1+$K36)</f>
        <v>1137.3847573648666</v>
      </c>
      <c r="FP36" s="111">
        <f t="shared" ref="FP36" si="770">FO36*(1+$K36)</f>
        <v>1183.3305520233778</v>
      </c>
      <c r="FQ36" s="111">
        <f t="shared" ref="FQ36" si="771">FP36*(1+$K36)</f>
        <v>1231.1323730029142</v>
      </c>
      <c r="FR36" s="111">
        <f t="shared" ref="FR36" si="772">FQ36*(1+$K36)</f>
        <v>1280.8651963427401</v>
      </c>
      <c r="FS36" s="111">
        <f t="shared" ref="FS36" si="773">FR36*(1+$K36)</f>
        <v>1332.6070268142016</v>
      </c>
      <c r="FT36" s="111">
        <f t="shared" ref="FT36" si="774">FS36*(1+$K36)</f>
        <v>1386.4390202693883</v>
      </c>
      <c r="FU36" s="111">
        <f t="shared" ref="FU36" si="775">FT36*(1+$K36)</f>
        <v>1442.4456109321907</v>
      </c>
      <c r="FV36" s="111">
        <f t="shared" ref="FV36" si="776">FU36*(1+$K36)</f>
        <v>1500.7146438314076</v>
      </c>
      <c r="FW36" s="111">
        <f t="shared" ref="FW36" si="777">FV36*(1+$K36)</f>
        <v>1561.3375125836212</v>
      </c>
      <c r="FX36" s="111">
        <f t="shared" ref="FX36" si="778">FW36*(1+$K36)</f>
        <v>1624.4093027419494</v>
      </c>
      <c r="FY36" s="111">
        <f t="shared" ref="FY36" si="779">FX36*(1+$K36)</f>
        <v>1690.0289409355134</v>
      </c>
      <c r="FZ36" s="111">
        <f t="shared" ref="FZ36" si="780">FY36*(1+$K36)</f>
        <v>1758.2993500335447</v>
      </c>
      <c r="GA36" s="111">
        <f t="shared" ref="GA36" si="781">FZ36*(1+$K36)</f>
        <v>1829.3276105774999</v>
      </c>
      <c r="GB36" s="111">
        <f t="shared" ref="GB36" si="782">GA36*(1+$K36)</f>
        <v>1903.2251287343888</v>
      </c>
      <c r="GC36" s="111">
        <f t="shared" ref="GC36" si="783">GB36*(1+$K36)</f>
        <v>1980.1078110347435</v>
      </c>
      <c r="GD36" s="111">
        <f t="shared" ref="GD36" si="784">GC36*(1+$K36)</f>
        <v>2060.096246169303</v>
      </c>
      <c r="GE36" s="111">
        <f t="shared" ref="GE36" si="785">GD36*(1+$K36)</f>
        <v>2143.3158941295583</v>
      </c>
      <c r="GF36" s="111">
        <f t="shared" ref="GF36" si="786">GE36*(1+$K36)</f>
        <v>2229.8972829888162</v>
      </c>
      <c r="GG36" s="111">
        <f t="shared" ref="GG36" si="787">GF36*(1+$K36)</f>
        <v>2319.9762136324325</v>
      </c>
      <c r="GH36" s="111">
        <f t="shared" ref="GH36" si="788">GG36*(1+$K36)</f>
        <v>2413.6939727583285</v>
      </c>
      <c r="GI36" s="111">
        <f t="shared" ref="GI36" si="789">GH36*(1+$K36)</f>
        <v>2511.1975544818742</v>
      </c>
      <c r="GJ36" s="111">
        <f t="shared" ref="GJ36" si="790">GI36*(1+$K36)</f>
        <v>2612.6398908927245</v>
      </c>
      <c r="GK36" s="111">
        <f t="shared" ref="GK36" si="791">GJ36*(1+$K36)</f>
        <v>2718.1800919252273</v>
      </c>
      <c r="GL36" s="111">
        <f t="shared" ref="GL36" si="792">GK36*(1+$K36)</f>
        <v>2827.9836949186392</v>
      </c>
      <c r="GM36" s="111">
        <f t="shared" ref="GM36" si="793">GL36*(1+$K36)</f>
        <v>2942.2229242585727</v>
      </c>
      <c r="GN36" s="111">
        <f t="shared" ref="GN36" si="794">GM36*(1+$K36)</f>
        <v>3061.0769615069221</v>
      </c>
      <c r="GO36" s="111">
        <f t="shared" ref="GO36" si="795">GN36*(1+$K36)</f>
        <v>3184.7322264439558</v>
      </c>
      <c r="GP36" s="111">
        <f t="shared" ref="GP36" si="796">GO36*(1+$K36)</f>
        <v>3313.3826694633863</v>
      </c>
      <c r="GQ36" s="111">
        <f t="shared" ref="GQ36" si="797">GP36*(1+$K36)</f>
        <v>3447.2300757790294</v>
      </c>
      <c r="GR36" s="111">
        <f t="shared" ref="GR36" si="798">GQ36*(1+$K36)</f>
        <v>3586.4843819201997</v>
      </c>
      <c r="GS36" s="111">
        <f t="shared" ref="GS36" si="799">GR36*(1+$K36)</f>
        <v>3731.3640050122485</v>
      </c>
      <c r="GT36" s="111">
        <f t="shared" ref="GT36" si="800">GS36*(1+$K36)</f>
        <v>3882.0961853587237</v>
      </c>
      <c r="GU36" s="111">
        <f t="shared" ref="GU36" si="801">GT36*(1+$K36)</f>
        <v>4038.9173428624749</v>
      </c>
      <c r="GV36" s="111">
        <f t="shared" ref="GV36" si="802">GU36*(1+$K36)</f>
        <v>4202.0734478447475</v>
      </c>
      <c r="GW36" s="111">
        <f t="shared" ref="GW36" si="803">GV36*(1+$K36)</f>
        <v>4371.8204068438845</v>
      </c>
      <c r="GX36" s="111">
        <f t="shared" ref="GX36" si="804">GW36*(1+$K36)</f>
        <v>4548.4244639987501</v>
      </c>
      <c r="GY36" s="111">
        <f t="shared" ref="GY36" si="805">GX36*(1+$K36)</f>
        <v>4732.1626186464437</v>
      </c>
      <c r="GZ36" s="111">
        <f t="shared" ref="GZ36" si="806">GY36*(1+$K36)</f>
        <v>4923.3230597892862</v>
      </c>
      <c r="HA36" s="111">
        <f t="shared" ref="HA36" si="807">GZ36*(1+$K36)</f>
        <v>5122.2056181125345</v>
      </c>
      <c r="HB36" s="111">
        <f t="shared" ref="HB36" si="808">HA36*(1+$K36)</f>
        <v>5329.1222362618091</v>
      </c>
      <c r="HC36" s="111">
        <f t="shared" ref="HC36" si="809">HB36*(1+$K36)</f>
        <v>5544.3974581178418</v>
      </c>
      <c r="HD36" s="111">
        <f t="shared" ref="HD36" si="810">HC36*(1+$K36)</f>
        <v>5768.3689378359704</v>
      </c>
      <c r="HE36" s="111">
        <f t="shared" ref="HE36" si="811">HD36*(1+$K36)</f>
        <v>6001.3879694487932</v>
      </c>
      <c r="HF36" s="111">
        <f t="shared" ref="HF36" si="812">HE36*(1+$K36)</f>
        <v>6243.820037862647</v>
      </c>
    </row>
    <row r="37" spans="1:214">
      <c r="A37" s="83" t="str">
        <f>'CEA-4 Constant DCF'!A37</f>
        <v>Ameren Corporation</v>
      </c>
      <c r="B37" s="103" t="str">
        <f>'CEA-4 Constant DCF'!B37</f>
        <v>AEE</v>
      </c>
      <c r="C37" s="90">
        <f>'CEA-4 Constant DCF'!C37</f>
        <v>2.68</v>
      </c>
      <c r="D37" s="269">
        <f>'CEA-4 Constant DCF'!D37</f>
        <v>72.092444444444425</v>
      </c>
      <c r="E37" s="91">
        <f>'CEA-4 Constant DCF'!K37</f>
        <v>5.8999999999999997E-2</v>
      </c>
      <c r="F37" s="91">
        <f t="shared" si="607"/>
        <v>5.5899333333333349E-2</v>
      </c>
      <c r="G37" s="91">
        <f t="shared" si="608"/>
        <v>5.2798666666666702E-2</v>
      </c>
      <c r="H37" s="91">
        <f t="shared" si="609"/>
        <v>4.9698000000000055E-2</v>
      </c>
      <c r="I37" s="91">
        <f t="shared" si="610"/>
        <v>4.6597333333333407E-2</v>
      </c>
      <c r="J37" s="91">
        <f t="shared" si="611"/>
        <v>4.349666666666676E-2</v>
      </c>
      <c r="K37" s="142">
        <f>K36</f>
        <v>4.0396000000000098E-2</v>
      </c>
      <c r="L37" s="91">
        <f>IFERROR(XIRR($N37:$HF37,$N$35:$HF$35),"")</f>
        <v>8.5584637522697446E-2</v>
      </c>
      <c r="M37" s="325" t="str">
        <f>'CEA-4 Constant DCF'!O37</f>
        <v>Excl.</v>
      </c>
      <c r="N37" s="111">
        <f t="shared" ref="N37:N38" si="813">-D37</f>
        <v>-72.092444444444425</v>
      </c>
      <c r="O37" s="111">
        <f t="shared" si="613"/>
        <v>2.83812</v>
      </c>
      <c r="P37" s="111">
        <f t="shared" ref="P37:P38" si="814">O37*(1+$E37)</f>
        <v>3.0055690799999999</v>
      </c>
      <c r="Q37" s="111">
        <f t="shared" ref="Q37:Q38" si="815">P37*(1+$E37)</f>
        <v>3.1828976557199997</v>
      </c>
      <c r="R37" s="111">
        <f t="shared" ref="R37:R38" si="816">Q37*(1+$E37)</f>
        <v>3.3706886174074797</v>
      </c>
      <c r="S37" s="111">
        <f t="shared" ref="S37:S38" si="817">R37*(1+$E37)</f>
        <v>3.5695592458345207</v>
      </c>
      <c r="T37" s="111">
        <f t="shared" ref="T37:T38" si="818">S37*(1+F37)</f>
        <v>3.7690952279705066</v>
      </c>
      <c r="U37" s="111">
        <f t="shared" ref="U37:U38" si="819">T37*(1+G37)</f>
        <v>3.9680984305470455</v>
      </c>
      <c r="V37" s="111">
        <f t="shared" ref="V37:V38" si="820">U37*(1+H37)</f>
        <v>4.1653049863483727</v>
      </c>
      <c r="W37" s="111">
        <f t="shared" ref="W37:W38" si="821">V37*(1+I37)</f>
        <v>4.3593970912322435</v>
      </c>
      <c r="X37" s="111">
        <f t="shared" ref="X37:X38" si="822">W37*(1+J37)</f>
        <v>4.5490163333772093</v>
      </c>
      <c r="Y37" s="111">
        <f t="shared" ref="Y37:Y38" si="823">X37*(1+$K37)</f>
        <v>4.7327783971803159</v>
      </c>
      <c r="Z37" s="111">
        <f t="shared" ref="Z37:Z38" si="824">Y37*(1+$K37)</f>
        <v>4.923963713312812</v>
      </c>
      <c r="AA37" s="111">
        <f t="shared" ref="AA37:AA38" si="825">Z37*(1+$K37)</f>
        <v>5.1228721514757964</v>
      </c>
      <c r="AB37" s="111">
        <f t="shared" ref="AB37:AB38" si="826">AA37*(1+$K37)</f>
        <v>5.329815694906813</v>
      </c>
      <c r="AC37" s="111">
        <f t="shared" ref="AC37:AC38" si="827">AB37*(1+$K37)</f>
        <v>5.545118929718269</v>
      </c>
      <c r="AD37" s="111">
        <f t="shared" ref="AD37:AD38" si="828">AC37*(1+$K37)</f>
        <v>5.7691195540031686</v>
      </c>
      <c r="AE37" s="111">
        <f t="shared" ref="AE37:AE38" si="829">AD37*(1+$K37)</f>
        <v>6.0021689075066815</v>
      </c>
      <c r="AF37" s="111">
        <f t="shared" ref="AF37:AF38" si="830">AE37*(1+$K37)</f>
        <v>6.2446325226943218</v>
      </c>
      <c r="AG37" s="111">
        <f t="shared" ref="AG37:AG38" si="831">AF37*(1+$K37)</f>
        <v>6.4968906980810823</v>
      </c>
      <c r="AH37" s="111">
        <f t="shared" ref="AH37:AH38" si="832">AG37*(1+$K37)</f>
        <v>6.7593390947207661</v>
      </c>
      <c r="AI37" s="111">
        <f t="shared" ref="AI37:AI38" si="833">AH37*(1+$K37)</f>
        <v>7.0323893567911071</v>
      </c>
      <c r="AJ37" s="111">
        <f t="shared" ref="AJ37:AJ38" si="834">AI37*(1+$K37)</f>
        <v>7.3164697572480417</v>
      </c>
      <c r="AK37" s="111">
        <f t="shared" ref="AK37:AK38" si="835">AJ37*(1+$K37)</f>
        <v>7.6120258695618341</v>
      </c>
      <c r="AL37" s="111">
        <f t="shared" ref="AL37:AL38" si="836">AK37*(1+$K37)</f>
        <v>7.9195212665886547</v>
      </c>
      <c r="AM37" s="111">
        <f t="shared" ref="AM37:AM38" si="837">AL37*(1+$K37)</f>
        <v>8.2394382476737711</v>
      </c>
      <c r="AN37" s="111">
        <f t="shared" ref="AN37:AN38" si="838">AM37*(1+$K37)</f>
        <v>8.5722785951268019</v>
      </c>
      <c r="AO37" s="111">
        <f t="shared" ref="AO37:AO38" si="839">AN37*(1+$K37)</f>
        <v>8.9185643612555445</v>
      </c>
      <c r="AP37" s="111">
        <f t="shared" ref="AP37:AP38" si="840">AO37*(1+$K37)</f>
        <v>9.2788386871928239</v>
      </c>
      <c r="AQ37" s="111">
        <f t="shared" ref="AQ37:AQ38" si="841">AP37*(1+$K37)</f>
        <v>9.6536666548006664</v>
      </c>
      <c r="AR37" s="111">
        <f t="shared" ref="AR37:AR38" si="842">AQ37*(1+$K37)</f>
        <v>10.043636172987995</v>
      </c>
      <c r="AS37" s="111">
        <f t="shared" ref="AS37:AS38" si="843">AR37*(1+$K37)</f>
        <v>10.449358899832019</v>
      </c>
      <c r="AT37" s="111">
        <f t="shared" ref="AT37:AT38" si="844">AS37*(1+$K37)</f>
        <v>10.871471201949634</v>
      </c>
      <c r="AU37" s="111">
        <f t="shared" ref="AU37:AU38" si="845">AT37*(1+$K37)</f>
        <v>11.310635152623592</v>
      </c>
      <c r="AV37" s="111">
        <f t="shared" ref="AV37:AV38" si="846">AU37*(1+$K37)</f>
        <v>11.767539570248974</v>
      </c>
      <c r="AW37" s="111">
        <f t="shared" ref="AW37:AW38" si="847">AV37*(1+$K37)</f>
        <v>12.242901098728753</v>
      </c>
      <c r="AX37" s="111">
        <f t="shared" ref="AX37:AX38" si="848">AW37*(1+$K37)</f>
        <v>12.737465331513</v>
      </c>
      <c r="AY37" s="111">
        <f t="shared" ref="AY37:AY38" si="849">AX37*(1+$K37)</f>
        <v>13.252007981044802</v>
      </c>
      <c r="AZ37" s="111">
        <f t="shared" ref="AZ37:AZ38" si="850">AY37*(1+$K37)</f>
        <v>13.787336095447088</v>
      </c>
      <c r="BA37" s="111">
        <f t="shared" ref="BA37:BA38" si="851">AZ37*(1+$K37)</f>
        <v>14.344289324358771</v>
      </c>
      <c r="BB37" s="111">
        <f t="shared" ref="BB37:BB38" si="852">BA37*(1+$K37)</f>
        <v>14.923741235905569</v>
      </c>
      <c r="BC37" s="111">
        <f t="shared" ref="BC37:BC38" si="853">BB37*(1+$K37)</f>
        <v>15.526600686871211</v>
      </c>
      <c r="BD37" s="111">
        <f t="shared" ref="BD37:BD38" si="854">BC37*(1+$K37)</f>
        <v>16.153813248218061</v>
      </c>
      <c r="BE37" s="111">
        <f t="shared" ref="BE37:BE38" si="855">BD37*(1+$K37)</f>
        <v>16.806362688193079</v>
      </c>
      <c r="BF37" s="111">
        <f t="shared" ref="BF37:BF38" si="856">BE37*(1+$K37)</f>
        <v>17.485272515345329</v>
      </c>
      <c r="BG37" s="111">
        <f t="shared" ref="BG37:BG38" si="857">BF37*(1+$K37)</f>
        <v>18.191607583875221</v>
      </c>
      <c r="BH37" s="111">
        <f t="shared" ref="BH37:BH38" si="858">BG37*(1+$K37)</f>
        <v>18.926475763833448</v>
      </c>
      <c r="BI37" s="111">
        <f t="shared" ref="BI37:BI38" si="859">BH37*(1+$K37)</f>
        <v>19.691029678789267</v>
      </c>
      <c r="BJ37" s="111">
        <f t="shared" ref="BJ37:BJ38" si="860">BI37*(1+$K37)</f>
        <v>20.486468513693641</v>
      </c>
      <c r="BK37" s="111">
        <f t="shared" ref="BK37:BK38" si="861">BJ37*(1+$K37)</f>
        <v>21.314039895772812</v>
      </c>
      <c r="BL37" s="111">
        <f t="shared" ref="BL37:BL38" si="862">BK37*(1+$K37)</f>
        <v>22.175041851402451</v>
      </c>
      <c r="BM37" s="111">
        <f t="shared" ref="BM37:BM38" si="863">BL37*(1+$K37)</f>
        <v>23.070824842031708</v>
      </c>
      <c r="BN37" s="111">
        <f t="shared" ref="BN37:BN38" si="864">BM37*(1+$K37)</f>
        <v>24.002793882350424</v>
      </c>
      <c r="BO37" s="111">
        <f t="shared" ref="BO37:BO38" si="865">BN37*(1+$K37)</f>
        <v>24.972410744021854</v>
      </c>
      <c r="BP37" s="111">
        <f t="shared" ref="BP37:BP38" si="866">BO37*(1+$K37)</f>
        <v>25.981196248437364</v>
      </c>
      <c r="BQ37" s="111">
        <f t="shared" ref="BQ37:BQ38" si="867">BP37*(1+$K37)</f>
        <v>27.030732652089242</v>
      </c>
      <c r="BR37" s="111">
        <f t="shared" ref="BR37:BR38" si="868">BQ37*(1+$K37)</f>
        <v>28.122666128303042</v>
      </c>
      <c r="BS37" s="111">
        <f t="shared" ref="BS37:BS38" si="869">BR37*(1+$K37)</f>
        <v>29.258709349221974</v>
      </c>
      <c r="BT37" s="111">
        <f t="shared" ref="BT37:BT38" si="870">BS37*(1+$K37)</f>
        <v>30.440644172093148</v>
      </c>
      <c r="BU37" s="111">
        <f t="shared" ref="BU37:BU38" si="871">BT37*(1+$K37)</f>
        <v>31.670324434069027</v>
      </c>
      <c r="BV37" s="111">
        <f t="shared" ref="BV37:BV38" si="872">BU37*(1+$K37)</f>
        <v>32.949678859907685</v>
      </c>
      <c r="BW37" s="111">
        <f t="shared" ref="BW37:BW38" si="873">BV37*(1+$K37)</f>
        <v>34.280714087132516</v>
      </c>
      <c r="BX37" s="111">
        <f t="shared" ref="BX37:BX38" si="874">BW37*(1+$K37)</f>
        <v>35.665517813396328</v>
      </c>
      <c r="BY37" s="111">
        <f t="shared" ref="BY37:BY38" si="875">BX37*(1+$K37)</f>
        <v>37.10626207098629</v>
      </c>
      <c r="BZ37" s="111">
        <f t="shared" ref="BZ37:BZ38" si="876">BY37*(1+$K37)</f>
        <v>38.605206633605853</v>
      </c>
      <c r="CA37" s="111">
        <f t="shared" ref="CA37:CA38" si="877">BZ37*(1+$K37)</f>
        <v>40.164702560777002</v>
      </c>
      <c r="CB37" s="111">
        <f t="shared" ref="CB37:CB38" si="878">CA37*(1+$K37)</f>
        <v>41.78719588542215</v>
      </c>
      <c r="CC37" s="111">
        <f t="shared" ref="CC37:CC38" si="879">CB37*(1+$K37)</f>
        <v>43.475231450409666</v>
      </c>
      <c r="CD37" s="111">
        <f t="shared" ref="CD37:CD38" si="880">CC37*(1+$K37)</f>
        <v>45.231456900080417</v>
      </c>
      <c r="CE37" s="111">
        <f t="shared" ref="CE37:CE38" si="881">CD37*(1+$K37)</f>
        <v>47.058626833016071</v>
      </c>
      <c r="CF37" s="111">
        <f t="shared" ref="CF37:CF38" si="882">CE37*(1+$K37)</f>
        <v>48.959607122562595</v>
      </c>
      <c r="CG37" s="111">
        <f t="shared" ref="CG37:CG38" si="883">CF37*(1+$K37)</f>
        <v>50.937379411885637</v>
      </c>
      <c r="CH37" s="111">
        <f t="shared" ref="CH37:CH38" si="884">CG37*(1+$K37)</f>
        <v>52.995045790608174</v>
      </c>
      <c r="CI37" s="111">
        <f t="shared" ref="CI37:CI38" si="885">CH37*(1+$K37)</f>
        <v>55.135833660365584</v>
      </c>
      <c r="CJ37" s="111">
        <f t="shared" ref="CJ37:CJ38" si="886">CI37*(1+$K37)</f>
        <v>57.36310079690972</v>
      </c>
      <c r="CK37" s="111">
        <f t="shared" ref="CK37:CK38" si="887">CJ37*(1+$K37)</f>
        <v>59.680340616701692</v>
      </c>
      <c r="CL37" s="111">
        <f t="shared" ref="CL37:CL38" si="888">CK37*(1+$K37)</f>
        <v>62.091187656253979</v>
      </c>
      <c r="CM37" s="111">
        <f t="shared" ref="CM37:CM38" si="889">CL37*(1+$K37)</f>
        <v>64.599423272816026</v>
      </c>
      <c r="CN37" s="111">
        <f t="shared" ref="CN37:CN38" si="890">CM37*(1+$K37)</f>
        <v>67.208981575344708</v>
      </c>
      <c r="CO37" s="111">
        <f t="shared" ref="CO37:CO38" si="891">CN37*(1+$K37)</f>
        <v>69.923955595062338</v>
      </c>
      <c r="CP37" s="111">
        <f t="shared" ref="CP37:CP38" si="892">CO37*(1+$K37)</f>
        <v>72.748603705280487</v>
      </c>
      <c r="CQ37" s="111">
        <f t="shared" ref="CQ37:CQ38" si="893">CP37*(1+$K37)</f>
        <v>75.687356300559003</v>
      </c>
      <c r="CR37" s="111">
        <f t="shared" ref="CR37:CR38" si="894">CQ37*(1+$K37)</f>
        <v>78.744822745676387</v>
      </c>
      <c r="CS37" s="111">
        <f t="shared" ref="CS37:CS38" si="895">CR37*(1+$K37)</f>
        <v>81.925798605310732</v>
      </c>
      <c r="CT37" s="111">
        <f t="shared" ref="CT37:CT38" si="896">CS37*(1+$K37)</f>
        <v>85.235273165770877</v>
      </c>
      <c r="CU37" s="111">
        <f t="shared" ref="CU37:CU38" si="897">CT37*(1+$K37)</f>
        <v>88.678437260575365</v>
      </c>
      <c r="CV37" s="111">
        <f t="shared" ref="CV37:CV38" si="898">CU37*(1+$K37)</f>
        <v>92.260691412153577</v>
      </c>
      <c r="CW37" s="111">
        <f t="shared" ref="CW37:CW38" si="899">CV37*(1+$K37)</f>
        <v>95.987654302438941</v>
      </c>
      <c r="CX37" s="111">
        <f t="shared" ref="CX37:CX38" si="900">CW37*(1+$K37)</f>
        <v>99.865171585640269</v>
      </c>
      <c r="CY37" s="111">
        <f t="shared" ref="CY37:CY38" si="901">CX37*(1+$K37)</f>
        <v>103.8993250570138</v>
      </c>
      <c r="CZ37" s="111">
        <f t="shared" ref="CZ37:CZ38" si="902">CY37*(1+$K37)</f>
        <v>108.09644219201694</v>
      </c>
      <c r="DA37" s="111">
        <f t="shared" ref="DA37:DA38" si="903">CZ37*(1+$K37)</f>
        <v>112.46310607080567</v>
      </c>
      <c r="DB37" s="111">
        <f t="shared" ref="DB37:DB38" si="904">DA37*(1+$K37)</f>
        <v>117.00616570364194</v>
      </c>
      <c r="DC37" s="111">
        <f t="shared" ref="DC37:DC38" si="905">DB37*(1+$K37)</f>
        <v>121.73274677340628</v>
      </c>
      <c r="DD37" s="111">
        <f t="shared" ref="DD37:DD38" si="906">DC37*(1+$K37)</f>
        <v>126.65026281206481</v>
      </c>
      <c r="DE37" s="111">
        <f t="shared" ref="DE37:DE38" si="907">DD37*(1+$K37)</f>
        <v>131.76642682862098</v>
      </c>
      <c r="DF37" s="111">
        <f t="shared" ref="DF37:DF38" si="908">DE37*(1+$K37)</f>
        <v>137.08926340678997</v>
      </c>
      <c r="DG37" s="111">
        <f t="shared" ref="DG37:DG38" si="909">DF37*(1+$K37)</f>
        <v>142.62712129137066</v>
      </c>
      <c r="DH37" s="111">
        <f t="shared" ref="DH37:DH38" si="910">DG37*(1+$K37)</f>
        <v>148.38868648305689</v>
      </c>
      <c r="DI37" s="111">
        <f t="shared" ref="DI37:DI38" si="911">DH37*(1+$K37)</f>
        <v>154.38299586222647</v>
      </c>
      <c r="DJ37" s="111">
        <f t="shared" ref="DJ37:DJ38" si="912">DI37*(1+$K37)</f>
        <v>160.61945136307699</v>
      </c>
      <c r="DK37" s="111">
        <f t="shared" ref="DK37:DK38" si="913">DJ37*(1+$K37)</f>
        <v>167.10783472033987</v>
      </c>
      <c r="DL37" s="111">
        <f t="shared" ref="DL37:DL38" si="914">DK37*(1+$K37)</f>
        <v>173.85832281170272</v>
      </c>
      <c r="DM37" s="111">
        <f t="shared" ref="DM37:DM38" si="915">DL37*(1+$K37)</f>
        <v>180.88150362000428</v>
      </c>
      <c r="DN37" s="111">
        <f t="shared" ref="DN37:DN38" si="916">DM37*(1+$K37)</f>
        <v>188.18839284023798</v>
      </c>
      <c r="DO37" s="111">
        <f t="shared" ref="DO37:DO38" si="917">DN37*(1+$K37)</f>
        <v>195.79045115741226</v>
      </c>
      <c r="DP37" s="111">
        <f t="shared" ref="DP37:DP38" si="918">DO37*(1+$K37)</f>
        <v>203.6996022223671</v>
      </c>
      <c r="DQ37" s="111">
        <f t="shared" ref="DQ37:DQ38" si="919">DP37*(1+$K37)</f>
        <v>211.92825135374187</v>
      </c>
      <c r="DR37" s="111">
        <f t="shared" ref="DR37:DR38" si="920">DQ37*(1+$K37)</f>
        <v>220.48930499542766</v>
      </c>
      <c r="DS37" s="111">
        <f t="shared" ref="DS37:DS38" si="921">DR37*(1+$K37)</f>
        <v>229.39619096002298</v>
      </c>
      <c r="DT37" s="111">
        <f t="shared" ref="DT37:DT38" si="922">DS37*(1+$K37)</f>
        <v>238.66287949004408</v>
      </c>
      <c r="DU37" s="111">
        <f t="shared" ref="DU37:DU38" si="923">DT37*(1+$K37)</f>
        <v>248.30390516992392</v>
      </c>
      <c r="DV37" s="111">
        <f t="shared" ref="DV37:DV38" si="924">DU37*(1+$K37)</f>
        <v>258.33438972316821</v>
      </c>
      <c r="DW37" s="111">
        <f t="shared" ref="DW37:DW38" si="925">DV37*(1+$K37)</f>
        <v>268.77006573042536</v>
      </c>
      <c r="DX37" s="111">
        <f t="shared" ref="DX37:DX38" si="926">DW37*(1+$K37)</f>
        <v>279.62730130567166</v>
      </c>
      <c r="DY37" s="111">
        <f t="shared" ref="DY37:DY38" si="927">DX37*(1+$K37)</f>
        <v>290.92312576921563</v>
      </c>
      <c r="DZ37" s="111">
        <f t="shared" ref="DZ37:DZ38" si="928">DY37*(1+$K37)</f>
        <v>302.6752563577889</v>
      </c>
      <c r="EA37" s="111">
        <f t="shared" ref="EA37:EA38" si="929">DZ37*(1+$K37)</f>
        <v>314.90212601361816</v>
      </c>
      <c r="EB37" s="111">
        <f t="shared" ref="EB37:EB38" si="930">EA37*(1+$K37)</f>
        <v>327.62291229606433</v>
      </c>
      <c r="EC37" s="111">
        <f t="shared" ref="EC37:EC38" si="931">EB37*(1+$K37)</f>
        <v>340.85756746117619</v>
      </c>
      <c r="ED37" s="111">
        <f t="shared" ref="ED37:ED38" si="932">EC37*(1+$K37)</f>
        <v>354.62684975633789</v>
      </c>
      <c r="EE37" s="111">
        <f t="shared" ref="EE37:EE38" si="933">ED37*(1+$K37)</f>
        <v>368.95235597909493</v>
      </c>
      <c r="EF37" s="111">
        <f t="shared" ref="EF37:EF38" si="934">EE37*(1+$K37)</f>
        <v>383.85655535122646</v>
      </c>
      <c r="EG37" s="111">
        <f t="shared" ref="EG37:EG38" si="935">EF37*(1+$K37)</f>
        <v>399.36282476119464</v>
      </c>
      <c r="EH37" s="111">
        <f t="shared" ref="EH37:EH38" si="936">EG37*(1+$K37)</f>
        <v>415.49548543024792</v>
      </c>
      <c r="EI37" s="111">
        <f t="shared" ref="EI37:EI38" si="937">EH37*(1+$K37)</f>
        <v>432.27984105968824</v>
      </c>
      <c r="EJ37" s="111">
        <f t="shared" ref="EJ37:EJ38" si="938">EI37*(1+$K37)</f>
        <v>449.74221751913547</v>
      </c>
      <c r="EK37" s="111">
        <f t="shared" ref="EK37:EK38" si="939">EJ37*(1+$K37)</f>
        <v>467.91000413803852</v>
      </c>
      <c r="EL37" s="111">
        <f t="shared" ref="EL37:EL38" si="940">EK37*(1+$K37)</f>
        <v>486.81169666519878</v>
      </c>
      <c r="EM37" s="111">
        <f t="shared" ref="EM37:EM38" si="941">EL37*(1+$K37)</f>
        <v>506.47694196368622</v>
      </c>
      <c r="EN37" s="111">
        <f t="shared" ref="EN37:EN38" si="942">EM37*(1+$K37)</f>
        <v>526.93658451125134</v>
      </c>
      <c r="EO37" s="111">
        <f t="shared" ref="EO37:EO38" si="943">EN37*(1+$K37)</f>
        <v>548.22271477916786</v>
      </c>
      <c r="EP37" s="111">
        <f t="shared" ref="EP37:EP38" si="944">EO37*(1+$K37)</f>
        <v>570.36871956538721</v>
      </c>
      <c r="EQ37" s="111">
        <f t="shared" ref="EQ37:EQ38" si="945">EP37*(1+$K37)</f>
        <v>593.40933436095065</v>
      </c>
      <c r="ER37" s="111">
        <f t="shared" ref="ER37:ER38" si="946">EQ37*(1+$K37)</f>
        <v>617.38069783179571</v>
      </c>
      <c r="ES37" s="111">
        <f t="shared" ref="ES37:ES38" si="947">ER37*(1+$K37)</f>
        <v>642.32040850140902</v>
      </c>
      <c r="ET37" s="111">
        <f t="shared" ref="ET37:ET38" si="948">ES37*(1+$K37)</f>
        <v>668.26758372323195</v>
      </c>
      <c r="EU37" s="111">
        <f t="shared" ref="EU37:EU38" si="949">ET37*(1+$K37)</f>
        <v>695.26292103531569</v>
      </c>
      <c r="EV37" s="111">
        <f t="shared" ref="EV37:EV38" si="950">EU37*(1+$K37)</f>
        <v>723.34876199345831</v>
      </c>
      <c r="EW37" s="111">
        <f t="shared" ref="EW37:EW38" si="951">EV37*(1+$K37)</f>
        <v>752.5691585829461</v>
      </c>
      <c r="EX37" s="111">
        <f t="shared" ref="EX37:EX38" si="952">EW37*(1+$K37)</f>
        <v>782.96994231306292</v>
      </c>
      <c r="EY37" s="111">
        <f t="shared" ref="EY37:EY38" si="953">EX37*(1+$K37)</f>
        <v>814.59879610274152</v>
      </c>
      <c r="EZ37" s="111">
        <f t="shared" ref="EZ37:EZ38" si="954">EY37*(1+$K37)</f>
        <v>847.5053290701079</v>
      </c>
      <c r="FA37" s="111">
        <f t="shared" ref="FA37:FA38" si="955">EZ37*(1+$K37)</f>
        <v>881.74115434322403</v>
      </c>
      <c r="FB37" s="111">
        <f t="shared" ref="FB37:FB38" si="956">FA37*(1+$K37)</f>
        <v>917.35997001407304</v>
      </c>
      <c r="FC37" s="111">
        <f t="shared" ref="FC37:FC38" si="957">FB37*(1+$K37)</f>
        <v>954.41764336276162</v>
      </c>
      <c r="FD37" s="111">
        <f t="shared" ref="FD37:FD38" si="958">FC37*(1+$K37)</f>
        <v>992.97229848404379</v>
      </c>
      <c r="FE37" s="111">
        <f t="shared" ref="FE37:FE38" si="959">FD37*(1+$K37)</f>
        <v>1033.0844074536053</v>
      </c>
      <c r="FF37" s="111">
        <f t="shared" ref="FF37:FF38" si="960">FE37*(1+$K37)</f>
        <v>1074.8168851771013</v>
      </c>
      <c r="FG37" s="111">
        <f t="shared" ref="FG37:FG38" si="961">FF37*(1+$K37)</f>
        <v>1118.2351880707156</v>
      </c>
      <c r="FH37" s="111">
        <f t="shared" ref="FH37:FH38" si="962">FG37*(1+$K37)</f>
        <v>1163.4074167280203</v>
      </c>
      <c r="FI37" s="111">
        <f t="shared" ref="FI37:FI38" si="963">FH37*(1+$K37)</f>
        <v>1210.4044227341656</v>
      </c>
      <c r="FJ37" s="111">
        <f t="shared" ref="FJ37:FJ38" si="964">FI37*(1+$K37)</f>
        <v>1259.299919794935</v>
      </c>
      <c r="FK37" s="111">
        <f t="shared" ref="FK37:FK38" si="965">FJ37*(1+$K37)</f>
        <v>1310.1705993549713</v>
      </c>
      <c r="FL37" s="111">
        <f t="shared" ref="FL37:FL38" si="966">FK37*(1+$K37)</f>
        <v>1363.0962508865148</v>
      </c>
      <c r="FM37" s="111">
        <f t="shared" ref="FM37:FM38" si="967">FL37*(1+$K37)</f>
        <v>1418.1598870373266</v>
      </c>
      <c r="FN37" s="111">
        <f t="shared" ref="FN37:FN38" si="968">FM37*(1+$K37)</f>
        <v>1475.4478738340865</v>
      </c>
      <c r="FO37" s="111">
        <f t="shared" ref="FO37:FO38" si="969">FN37*(1+$K37)</f>
        <v>1535.0500661454885</v>
      </c>
      <c r="FP37" s="111">
        <f t="shared" ref="FP37:FP38" si="970">FO37*(1+$K37)</f>
        <v>1597.0599486175017</v>
      </c>
      <c r="FQ37" s="111">
        <f t="shared" ref="FQ37:FQ38" si="971">FP37*(1+$K37)</f>
        <v>1661.5747823018544</v>
      </c>
      <c r="FR37" s="111">
        <f t="shared" ref="FR37:FR38" si="972">FQ37*(1+$K37)</f>
        <v>1728.6957572077204</v>
      </c>
      <c r="FS37" s="111">
        <f t="shared" ref="FS37:FS38" si="973">FR37*(1+$K37)</f>
        <v>1798.5281510158836</v>
      </c>
      <c r="FT37" s="111">
        <f t="shared" ref="FT37:FT38" si="974">FS37*(1+$K37)</f>
        <v>1871.1814942043213</v>
      </c>
      <c r="FU37" s="111">
        <f t="shared" ref="FU37:FU38" si="975">FT37*(1+$K37)</f>
        <v>1946.7697418441992</v>
      </c>
      <c r="FV37" s="111">
        <f t="shared" ref="FV37:FV38" si="976">FU37*(1+$K37)</f>
        <v>2025.4114523357377</v>
      </c>
      <c r="FW37" s="111">
        <f t="shared" ref="FW37:FW38" si="977">FV37*(1+$K37)</f>
        <v>2107.2299733642926</v>
      </c>
      <c r="FX37" s="111">
        <f t="shared" ref="FX37:FX38" si="978">FW37*(1+$K37)</f>
        <v>2192.3536353683166</v>
      </c>
      <c r="FY37" s="111">
        <f t="shared" ref="FY37:FY38" si="979">FX37*(1+$K37)</f>
        <v>2280.9159528226555</v>
      </c>
      <c r="FZ37" s="111">
        <f t="shared" ref="FZ37:FZ38" si="980">FY37*(1+$K37)</f>
        <v>2373.0558336528798</v>
      </c>
      <c r="GA37" s="111">
        <f t="shared" ref="GA37:GA38" si="981">FZ37*(1+$K37)</f>
        <v>2468.9177971091217</v>
      </c>
      <c r="GB37" s="111">
        <f t="shared" ref="GB37:GB38" si="982">GA37*(1+$K37)</f>
        <v>2568.6522004411422</v>
      </c>
      <c r="GC37" s="111">
        <f t="shared" ref="GC37:GC38" si="983">GB37*(1+$K37)</f>
        <v>2672.4154747301627</v>
      </c>
      <c r="GD37" s="111">
        <f t="shared" ref="GD37:GD38" si="984">GC37*(1+$K37)</f>
        <v>2780.3703702473626</v>
      </c>
      <c r="GE37" s="111">
        <f t="shared" ref="GE37:GE38" si="985">GD37*(1+$K37)</f>
        <v>2892.6862117238752</v>
      </c>
      <c r="GF37" s="111">
        <f t="shared" ref="GF37:GF38" si="986">GE37*(1+$K37)</f>
        <v>3009.5391639326731</v>
      </c>
      <c r="GG37" s="111">
        <f t="shared" ref="GG37:GG38" si="987">GF37*(1+$K37)</f>
        <v>3131.1125079988979</v>
      </c>
      <c r="GH37" s="111">
        <f t="shared" ref="GH37:GH38" si="988">GG37*(1+$K37)</f>
        <v>3257.5969288720216</v>
      </c>
      <c r="GI37" s="111">
        <f t="shared" ref="GI37:GI38" si="989">GH37*(1+$K37)</f>
        <v>3389.190814410736</v>
      </c>
      <c r="GJ37" s="111">
        <f t="shared" ref="GJ37:GJ38" si="990">GI37*(1+$K37)</f>
        <v>3526.1005665496723</v>
      </c>
      <c r="GK37" s="111">
        <f t="shared" ref="GK37:GK38" si="991">GJ37*(1+$K37)</f>
        <v>3668.540925036013</v>
      </c>
      <c r="GL37" s="111">
        <f t="shared" ref="GL37:GL38" si="992">GK37*(1+$K37)</f>
        <v>3816.735304243768</v>
      </c>
      <c r="GM37" s="111">
        <f t="shared" ref="GM37:GM38" si="993">GL37*(1+$K37)</f>
        <v>3970.9161435939995</v>
      </c>
      <c r="GN37" s="111">
        <f t="shared" ref="GN37:GN38" si="994">GM37*(1+$K37)</f>
        <v>4131.3252721306235</v>
      </c>
      <c r="GO37" s="111">
        <f t="shared" ref="GO37:GO38" si="995">GN37*(1+$K37)</f>
        <v>4298.2142878236127</v>
      </c>
      <c r="GP37" s="111">
        <f t="shared" ref="GP37:GP38" si="996">GO37*(1+$K37)</f>
        <v>4471.8449521945358</v>
      </c>
      <c r="GQ37" s="111">
        <f t="shared" ref="GQ37:GQ38" si="997">GP37*(1+$K37)</f>
        <v>4652.4896008833866</v>
      </c>
      <c r="GR37" s="111">
        <f t="shared" ref="GR37:GR38" si="998">GQ37*(1+$K37)</f>
        <v>4840.4315708006725</v>
      </c>
      <c r="GS37" s="111">
        <f t="shared" ref="GS37:GS38" si="999">GR37*(1+$K37)</f>
        <v>5035.9656445347373</v>
      </c>
      <c r="GT37" s="111">
        <f t="shared" ref="GT37:GT38" si="1000">GS37*(1+$K37)</f>
        <v>5239.3985127113629</v>
      </c>
      <c r="GU37" s="111">
        <f t="shared" ref="GU37:GU38" si="1001">GT37*(1+$K37)</f>
        <v>5451.0492550308518</v>
      </c>
      <c r="GV37" s="111">
        <f t="shared" ref="GV37:GV38" si="1002">GU37*(1+$K37)</f>
        <v>5671.2498407370786</v>
      </c>
      <c r="GW37" s="111">
        <f t="shared" ref="GW37:GW38" si="1003">GV37*(1+$K37)</f>
        <v>5900.3456493034937</v>
      </c>
      <c r="GX37" s="111">
        <f t="shared" ref="GX37:GX38" si="1004">GW37*(1+$K37)</f>
        <v>6138.6960121527582</v>
      </c>
      <c r="GY37" s="111">
        <f t="shared" ref="GY37:GY38" si="1005">GX37*(1+$K37)</f>
        <v>6386.6747762596815</v>
      </c>
      <c r="GZ37" s="111">
        <f t="shared" ref="GZ37:GZ38" si="1006">GY37*(1+$K37)</f>
        <v>6644.6708905214682</v>
      </c>
      <c r="HA37" s="111">
        <f t="shared" ref="HA37:HA38" si="1007">GZ37*(1+$K37)</f>
        <v>6913.0890158149741</v>
      </c>
      <c r="HB37" s="111">
        <f t="shared" ref="HB37:HB38" si="1008">HA37*(1+$K37)</f>
        <v>7192.3501596978367</v>
      </c>
      <c r="HC37" s="111">
        <f t="shared" ref="HC37:HC38" si="1009">HB37*(1+$K37)</f>
        <v>7482.8923367489915</v>
      </c>
      <c r="HD37" s="111">
        <f t="shared" ref="HD37:HD38" si="1010">HC37*(1+$K37)</f>
        <v>7785.1712555843042</v>
      </c>
      <c r="HE37" s="111">
        <f t="shared" ref="HE37:HE38" si="1011">HD37*(1+$K37)</f>
        <v>8099.6610336248887</v>
      </c>
      <c r="HF37" s="111">
        <f t="shared" ref="HF37:HF38" si="1012">HE37*(1+$K37)</f>
        <v>8426.8549407392002</v>
      </c>
    </row>
    <row r="38" spans="1:214">
      <c r="A38" s="83" t="str">
        <f>'CEA-4 Constant DCF'!A38</f>
        <v>American Electric Power Company, Inc.</v>
      </c>
      <c r="B38" s="103" t="str">
        <f>'CEA-4 Constant DCF'!B38</f>
        <v>AEP</v>
      </c>
      <c r="C38" s="90">
        <f>'CEA-4 Constant DCF'!C38</f>
        <v>3.52</v>
      </c>
      <c r="D38" s="269">
        <f>'CEA-4 Constant DCF'!D38</f>
        <v>84.170333333333318</v>
      </c>
      <c r="E38" s="91">
        <f>'CEA-4 Constant DCF'!K38</f>
        <v>6.3649999999999998E-2</v>
      </c>
      <c r="F38" s="91">
        <f t="shared" si="607"/>
        <v>5.9774333333333346E-2</v>
      </c>
      <c r="G38" s="91">
        <f t="shared" si="608"/>
        <v>5.5898666666666694E-2</v>
      </c>
      <c r="H38" s="91">
        <f t="shared" si="609"/>
        <v>5.2023000000000041E-2</v>
      </c>
      <c r="I38" s="91">
        <f t="shared" si="610"/>
        <v>4.8147333333333389E-2</v>
      </c>
      <c r="J38" s="91">
        <f t="shared" si="611"/>
        <v>4.4271666666666737E-2</v>
      </c>
      <c r="K38" s="142">
        <f t="shared" ref="K38:K50" si="1013">K37</f>
        <v>4.0396000000000098E-2</v>
      </c>
      <c r="L38" s="91">
        <f>IFERROR(XIRR($N38:$HF38,$N$35:$HF$35),"")</f>
        <v>9.2754635214805592E-2</v>
      </c>
      <c r="M38" s="325" t="str">
        <f>'CEA-4 Constant DCF'!O38</f>
        <v>Excl.</v>
      </c>
      <c r="N38" s="111">
        <f t="shared" si="813"/>
        <v>-84.170333333333318</v>
      </c>
      <c r="O38" s="111">
        <f t="shared" si="613"/>
        <v>3.7440479999999998</v>
      </c>
      <c r="P38" s="111">
        <f t="shared" si="814"/>
        <v>3.9823566551999998</v>
      </c>
      <c r="Q38" s="111">
        <f t="shared" si="815"/>
        <v>4.2358336563034795</v>
      </c>
      <c r="R38" s="111">
        <f t="shared" si="816"/>
        <v>4.5054444685271955</v>
      </c>
      <c r="S38" s="111">
        <f t="shared" si="817"/>
        <v>4.7922160089489516</v>
      </c>
      <c r="T38" s="111">
        <f t="shared" si="818"/>
        <v>5.078667526073203</v>
      </c>
      <c r="U38" s="111">
        <f t="shared" si="819"/>
        <v>5.3625582692239941</v>
      </c>
      <c r="V38" s="111">
        <f t="shared" si="820"/>
        <v>5.6415346380638347</v>
      </c>
      <c r="W38" s="111">
        <f t="shared" si="821"/>
        <v>5.9131594867942399</v>
      </c>
      <c r="X38" s="111">
        <f t="shared" si="822"/>
        <v>6.1749449125404325</v>
      </c>
      <c r="Y38" s="111">
        <f t="shared" si="823"/>
        <v>6.4243879872274166</v>
      </c>
      <c r="Z38" s="111">
        <f t="shared" si="824"/>
        <v>6.6839075643594557</v>
      </c>
      <c r="AA38" s="111">
        <f t="shared" si="825"/>
        <v>6.9539106943293207</v>
      </c>
      <c r="AB38" s="111">
        <f t="shared" si="826"/>
        <v>7.2348208707374484</v>
      </c>
      <c r="AC38" s="111">
        <f t="shared" si="827"/>
        <v>7.5270786946317587</v>
      </c>
      <c r="AD38" s="111">
        <f t="shared" si="828"/>
        <v>7.8311425655801044</v>
      </c>
      <c r="AE38" s="111">
        <f t="shared" si="829"/>
        <v>8.1474894006592784</v>
      </c>
      <c r="AF38" s="111">
        <f t="shared" si="830"/>
        <v>8.4766153824883119</v>
      </c>
      <c r="AG38" s="111">
        <f t="shared" si="831"/>
        <v>8.8190367374793102</v>
      </c>
      <c r="AH38" s="111">
        <f t="shared" si="832"/>
        <v>9.1752905455265257</v>
      </c>
      <c r="AI38" s="111">
        <f t="shared" si="833"/>
        <v>9.5459355824036169</v>
      </c>
      <c r="AJ38" s="111">
        <f t="shared" si="834"/>
        <v>9.9315531961903947</v>
      </c>
      <c r="AK38" s="111">
        <f t="shared" si="835"/>
        <v>10.332748219103703</v>
      </c>
      <c r="AL38" s="111">
        <f t="shared" si="836"/>
        <v>10.750149916162616</v>
      </c>
      <c r="AM38" s="111">
        <f t="shared" si="837"/>
        <v>11.184412972175922</v>
      </c>
      <c r="AN38" s="111">
        <f t="shared" si="838"/>
        <v>11.636218518599941</v>
      </c>
      <c r="AO38" s="111">
        <f t="shared" si="839"/>
        <v>12.106275201877306</v>
      </c>
      <c r="AP38" s="111">
        <f t="shared" si="840"/>
        <v>12.595320294932343</v>
      </c>
      <c r="AQ38" s="111">
        <f t="shared" si="841"/>
        <v>13.10412085356643</v>
      </c>
      <c r="AR38" s="111">
        <f t="shared" si="842"/>
        <v>13.633474919567101</v>
      </c>
      <c r="AS38" s="111">
        <f t="shared" si="843"/>
        <v>14.184212772417935</v>
      </c>
      <c r="AT38" s="111">
        <f t="shared" si="844"/>
        <v>14.757198231572531</v>
      </c>
      <c r="AU38" s="111">
        <f t="shared" si="845"/>
        <v>15.353330011335137</v>
      </c>
      <c r="AV38" s="111">
        <f t="shared" si="846"/>
        <v>15.973543130473033</v>
      </c>
      <c r="AW38" s="111">
        <f t="shared" si="847"/>
        <v>16.618810378771624</v>
      </c>
      <c r="AX38" s="111">
        <f t="shared" si="848"/>
        <v>17.290143842832485</v>
      </c>
      <c r="AY38" s="111">
        <f t="shared" si="849"/>
        <v>17.988596493507547</v>
      </c>
      <c r="AZ38" s="111">
        <f t="shared" si="850"/>
        <v>18.715263837459279</v>
      </c>
      <c r="BA38" s="111">
        <f t="shared" si="851"/>
        <v>19.471285635437287</v>
      </c>
      <c r="BB38" s="111">
        <f t="shared" si="852"/>
        <v>20.257847689966415</v>
      </c>
      <c r="BC38" s="111">
        <f t="shared" si="853"/>
        <v>21.076183705250301</v>
      </c>
      <c r="BD38" s="111">
        <f t="shared" si="854"/>
        <v>21.927577222207596</v>
      </c>
      <c r="BE38" s="111">
        <f t="shared" si="855"/>
        <v>22.813363631675895</v>
      </c>
      <c r="BF38" s="111">
        <f t="shared" si="856"/>
        <v>23.734932268941076</v>
      </c>
      <c r="BG38" s="111">
        <f t="shared" si="857"/>
        <v>24.693728592877221</v>
      </c>
      <c r="BH38" s="111">
        <f t="shared" si="858"/>
        <v>25.691256453115091</v>
      </c>
      <c r="BI38" s="111">
        <f t="shared" si="859"/>
        <v>26.729080448795131</v>
      </c>
      <c r="BJ38" s="111">
        <f t="shared" si="860"/>
        <v>27.808828382604663</v>
      </c>
      <c r="BK38" s="111">
        <f t="shared" si="861"/>
        <v>28.932193813948363</v>
      </c>
      <c r="BL38" s="111">
        <f t="shared" si="862"/>
        <v>30.100938715256625</v>
      </c>
      <c r="BM38" s="111">
        <f t="shared" si="863"/>
        <v>31.316896235598133</v>
      </c>
      <c r="BN38" s="111">
        <f t="shared" si="864"/>
        <v>32.581973575931357</v>
      </c>
      <c r="BO38" s="111">
        <f t="shared" si="865"/>
        <v>33.898154980504685</v>
      </c>
      <c r="BP38" s="111">
        <f t="shared" si="866"/>
        <v>35.267504849097158</v>
      </c>
      <c r="BQ38" s="111">
        <f t="shared" si="867"/>
        <v>36.692170974981288</v>
      </c>
      <c r="BR38" s="111">
        <f t="shared" si="868"/>
        <v>38.174387913686637</v>
      </c>
      <c r="BS38" s="111">
        <f t="shared" si="869"/>
        <v>39.716480487847925</v>
      </c>
      <c r="BT38" s="111">
        <f t="shared" si="870"/>
        <v>41.32086743363503</v>
      </c>
      <c r="BU38" s="111">
        <f t="shared" si="871"/>
        <v>42.990065194484153</v>
      </c>
      <c r="BV38" s="111">
        <f t="shared" si="872"/>
        <v>44.726691868080536</v>
      </c>
      <c r="BW38" s="111">
        <f t="shared" si="873"/>
        <v>46.533471312783519</v>
      </c>
      <c r="BX38" s="111">
        <f t="shared" si="874"/>
        <v>48.413237419934724</v>
      </c>
      <c r="BY38" s="111">
        <f t="shared" si="875"/>
        <v>50.368938558750415</v>
      </c>
      <c r="BZ38" s="111">
        <f t="shared" si="876"/>
        <v>52.403642200769703</v>
      </c>
      <c r="CA38" s="111">
        <f t="shared" si="877"/>
        <v>54.520539731112002</v>
      </c>
      <c r="CB38" s="111">
        <f t="shared" si="878"/>
        <v>56.722951454090008</v>
      </c>
      <c r="CC38" s="111">
        <f t="shared" si="879"/>
        <v>59.014331801029435</v>
      </c>
      <c r="CD38" s="111">
        <f t="shared" si="880"/>
        <v>61.398274748463827</v>
      </c>
      <c r="CE38" s="111">
        <f t="shared" si="881"/>
        <v>63.878519455202778</v>
      </c>
      <c r="CF38" s="111">
        <f t="shared" si="882"/>
        <v>66.458956127115158</v>
      </c>
      <c r="CG38" s="111">
        <f t="shared" si="883"/>
        <v>69.143632118826105</v>
      </c>
      <c r="CH38" s="111">
        <f t="shared" si="884"/>
        <v>71.936758281898207</v>
      </c>
      <c r="CI38" s="111">
        <f t="shared" si="885"/>
        <v>74.842715569453773</v>
      </c>
      <c r="CJ38" s="111">
        <f t="shared" si="886"/>
        <v>77.866061907597441</v>
      </c>
      <c r="CK38" s="111">
        <f t="shared" si="887"/>
        <v>81.011539344416761</v>
      </c>
      <c r="CL38" s="111">
        <f t="shared" si="888"/>
        <v>84.284081487773832</v>
      </c>
      <c r="CM38" s="111">
        <f t="shared" si="889"/>
        <v>87.688821243553946</v>
      </c>
      <c r="CN38" s="111">
        <f t="shared" si="890"/>
        <v>91.23109886650856</v>
      </c>
      <c r="CO38" s="111">
        <f t="shared" si="891"/>
        <v>94.916470336320046</v>
      </c>
      <c r="CP38" s="111">
        <f t="shared" si="892"/>
        <v>98.750716072026037</v>
      </c>
      <c r="CQ38" s="111">
        <f t="shared" si="893"/>
        <v>102.73984999847161</v>
      </c>
      <c r="CR38" s="111">
        <f t="shared" si="894"/>
        <v>106.89012897900989</v>
      </c>
      <c r="CS38" s="111">
        <f t="shared" si="895"/>
        <v>111.20806262924599</v>
      </c>
      <c r="CT38" s="111">
        <f t="shared" si="896"/>
        <v>115.70042352721701</v>
      </c>
      <c r="CU38" s="111">
        <f t="shared" si="897"/>
        <v>120.37425783602248</v>
      </c>
      <c r="CV38" s="111">
        <f t="shared" si="898"/>
        <v>125.23689635556646</v>
      </c>
      <c r="CW38" s="111">
        <f t="shared" si="899"/>
        <v>130.29596602074594</v>
      </c>
      <c r="CX38" s="111">
        <f t="shared" si="900"/>
        <v>135.55940186411999</v>
      </c>
      <c r="CY38" s="111">
        <f t="shared" si="901"/>
        <v>141.035459461823</v>
      </c>
      <c r="CZ38" s="111">
        <f t="shared" si="902"/>
        <v>146.73272788224281</v>
      </c>
      <c r="DA38" s="111">
        <f t="shared" si="903"/>
        <v>152.66014315777392</v>
      </c>
      <c r="DB38" s="111">
        <f t="shared" si="904"/>
        <v>158.82700230077538</v>
      </c>
      <c r="DC38" s="111">
        <f t="shared" si="905"/>
        <v>165.24297788571752</v>
      </c>
      <c r="DD38" s="111">
        <f t="shared" si="906"/>
        <v>171.918133220389</v>
      </c>
      <c r="DE38" s="111">
        <f t="shared" si="907"/>
        <v>178.86293812995984</v>
      </c>
      <c r="DF38" s="111">
        <f t="shared" si="908"/>
        <v>186.08828537865773</v>
      </c>
      <c r="DG38" s="111">
        <f t="shared" si="909"/>
        <v>193.605507754814</v>
      </c>
      <c r="DH38" s="111">
        <f t="shared" si="910"/>
        <v>201.4263958460775</v>
      </c>
      <c r="DI38" s="111">
        <f t="shared" si="911"/>
        <v>209.56321653267565</v>
      </c>
      <c r="DJ38" s="111">
        <f t="shared" si="912"/>
        <v>218.02873222772965</v>
      </c>
      <c r="DK38" s="111">
        <f t="shared" si="913"/>
        <v>226.83622089480104</v>
      </c>
      <c r="DL38" s="111">
        <f t="shared" si="914"/>
        <v>235.99949687406746</v>
      </c>
      <c r="DM38" s="111">
        <f t="shared" si="915"/>
        <v>245.53293254979232</v>
      </c>
      <c r="DN38" s="111">
        <f t="shared" si="916"/>
        <v>255.45148089307375</v>
      </c>
      <c r="DO38" s="111">
        <f t="shared" si="917"/>
        <v>265.77069891523035</v>
      </c>
      <c r="DP38" s="111">
        <f t="shared" si="918"/>
        <v>276.50677206861002</v>
      </c>
      <c r="DQ38" s="111">
        <f t="shared" si="919"/>
        <v>287.67653963309363</v>
      </c>
      <c r="DR38" s="111">
        <f t="shared" si="920"/>
        <v>299.29752112811212</v>
      </c>
      <c r="DS38" s="111">
        <f t="shared" si="921"/>
        <v>311.38794379160339</v>
      </c>
      <c r="DT38" s="111">
        <f t="shared" si="922"/>
        <v>323.96677116900901</v>
      </c>
      <c r="DU38" s="111">
        <f t="shared" si="923"/>
        <v>337.05373285715234</v>
      </c>
      <c r="DV38" s="111">
        <f t="shared" si="924"/>
        <v>350.66935544964991</v>
      </c>
      <c r="DW38" s="111">
        <f t="shared" si="925"/>
        <v>364.83499473239402</v>
      </c>
      <c r="DX38" s="111">
        <f t="shared" si="926"/>
        <v>379.57286917960386</v>
      </c>
      <c r="DY38" s="111">
        <f t="shared" si="927"/>
        <v>394.90609480298315</v>
      </c>
      <c r="DZ38" s="111">
        <f t="shared" si="928"/>
        <v>410.8587214086445</v>
      </c>
      <c r="EA38" s="111">
        <f t="shared" si="929"/>
        <v>427.45577031866816</v>
      </c>
      <c r="EB38" s="111">
        <f t="shared" si="930"/>
        <v>444.72327361646114</v>
      </c>
      <c r="EC38" s="111">
        <f t="shared" si="931"/>
        <v>462.68831497747175</v>
      </c>
      <c r="ED38" s="111">
        <f t="shared" si="932"/>
        <v>481.37907214930175</v>
      </c>
      <c r="EE38" s="111">
        <f t="shared" si="933"/>
        <v>500.82486114784501</v>
      </c>
      <c r="EF38" s="111">
        <f t="shared" si="934"/>
        <v>521.05618223877343</v>
      </c>
      <c r="EG38" s="111">
        <f t="shared" si="935"/>
        <v>542.10476777649103</v>
      </c>
      <c r="EH38" s="111">
        <f t="shared" si="936"/>
        <v>564.00363197559022</v>
      </c>
      <c r="EI38" s="111">
        <f t="shared" si="937"/>
        <v>586.78712269287621</v>
      </c>
      <c r="EJ38" s="111">
        <f t="shared" si="938"/>
        <v>610.49097530117774</v>
      </c>
      <c r="EK38" s="111">
        <f t="shared" si="939"/>
        <v>635.15236873944423</v>
      </c>
      <c r="EL38" s="111">
        <f t="shared" si="940"/>
        <v>660.80998382704286</v>
      </c>
      <c r="EM38" s="111">
        <f t="shared" si="941"/>
        <v>687.50406393372009</v>
      </c>
      <c r="EN38" s="111">
        <f t="shared" si="942"/>
        <v>715.27647810038673</v>
      </c>
      <c r="EO38" s="111">
        <f t="shared" si="943"/>
        <v>744.17078670973001</v>
      </c>
      <c r="EP38" s="111">
        <f t="shared" si="944"/>
        <v>774.23230980965639</v>
      </c>
      <c r="EQ38" s="111">
        <f t="shared" si="945"/>
        <v>805.50819819672734</v>
      </c>
      <c r="ER38" s="111">
        <f t="shared" si="946"/>
        <v>838.04750737108236</v>
      </c>
      <c r="ES38" s="111">
        <f t="shared" si="947"/>
        <v>871.9012744788447</v>
      </c>
      <c r="ET38" s="111">
        <f t="shared" si="948"/>
        <v>907.1225983626922</v>
      </c>
      <c r="EU38" s="111">
        <f t="shared" si="949"/>
        <v>943.76672284615165</v>
      </c>
      <c r="EV38" s="111">
        <f t="shared" si="950"/>
        <v>981.89112338224493</v>
      </c>
      <c r="EW38" s="111">
        <f t="shared" si="951"/>
        <v>1021.5555972023942</v>
      </c>
      <c r="EX38" s="111">
        <f t="shared" si="952"/>
        <v>1062.8223571069823</v>
      </c>
      <c r="EY38" s="111">
        <f t="shared" si="953"/>
        <v>1105.7561290446761</v>
      </c>
      <c r="EZ38" s="111">
        <f t="shared" si="954"/>
        <v>1150.4242536335648</v>
      </c>
      <c r="FA38" s="111">
        <f t="shared" si="955"/>
        <v>1196.8967917833463</v>
      </c>
      <c r="FB38" s="111">
        <f t="shared" si="956"/>
        <v>1245.2466345842265</v>
      </c>
      <c r="FC38" s="111">
        <f t="shared" si="957"/>
        <v>1295.5496176348911</v>
      </c>
      <c r="FD38" s="111">
        <f t="shared" si="958"/>
        <v>1347.8846399888703</v>
      </c>
      <c r="FE38" s="111">
        <f t="shared" si="959"/>
        <v>1402.3337879058608</v>
      </c>
      <c r="FF38" s="111">
        <f t="shared" si="960"/>
        <v>1458.9824636021062</v>
      </c>
      <c r="FG38" s="111">
        <f t="shared" si="961"/>
        <v>1517.9195192017771</v>
      </c>
      <c r="FH38" s="111">
        <f t="shared" si="962"/>
        <v>1579.2373960994523</v>
      </c>
      <c r="FI38" s="111">
        <f t="shared" si="963"/>
        <v>1643.032269952286</v>
      </c>
      <c r="FJ38" s="111">
        <f t="shared" si="964"/>
        <v>1709.4042015292787</v>
      </c>
      <c r="FK38" s="111">
        <f t="shared" si="965"/>
        <v>1778.4572936542556</v>
      </c>
      <c r="FL38" s="111">
        <f t="shared" si="966"/>
        <v>1850.2998544887132</v>
      </c>
      <c r="FM38" s="111">
        <f t="shared" si="967"/>
        <v>1925.0445674106395</v>
      </c>
      <c r="FN38" s="111">
        <f t="shared" si="968"/>
        <v>2002.8086677557599</v>
      </c>
      <c r="FO38" s="111">
        <f t="shared" si="969"/>
        <v>2083.7141266984218</v>
      </c>
      <c r="FP38" s="111">
        <f t="shared" si="970"/>
        <v>2167.8878425605312</v>
      </c>
      <c r="FQ38" s="111">
        <f t="shared" si="971"/>
        <v>2255.4618398486068</v>
      </c>
      <c r="FR38" s="111">
        <f t="shared" si="972"/>
        <v>2346.5734763311311</v>
      </c>
      <c r="FS38" s="111">
        <f t="shared" si="973"/>
        <v>2441.3656584810037</v>
      </c>
      <c r="FT38" s="111">
        <f t="shared" si="974"/>
        <v>2539.9870656210028</v>
      </c>
      <c r="FU38" s="111">
        <f t="shared" si="975"/>
        <v>2642.5923831238292</v>
      </c>
      <c r="FV38" s="111">
        <f t="shared" si="976"/>
        <v>2749.3425450324999</v>
      </c>
      <c r="FW38" s="111">
        <f t="shared" si="977"/>
        <v>2860.4049864816329</v>
      </c>
      <c r="FX38" s="111">
        <f t="shared" si="978"/>
        <v>2975.9539063155453</v>
      </c>
      <c r="FY38" s="111">
        <f t="shared" si="979"/>
        <v>3096.1705403150681</v>
      </c>
      <c r="FZ38" s="111">
        <f t="shared" si="980"/>
        <v>3221.2434454616359</v>
      </c>
      <c r="GA38" s="111">
        <f t="shared" si="981"/>
        <v>3351.3687956845047</v>
      </c>
      <c r="GB38" s="111">
        <f t="shared" si="982"/>
        <v>3486.7506895549764</v>
      </c>
      <c r="GC38" s="111">
        <f t="shared" si="983"/>
        <v>3627.6014704102395</v>
      </c>
      <c r="GD38" s="111">
        <f t="shared" si="984"/>
        <v>3774.1420594089318</v>
      </c>
      <c r="GE38" s="111">
        <f t="shared" si="985"/>
        <v>3926.6023020408152</v>
      </c>
      <c r="GF38" s="111">
        <f t="shared" si="986"/>
        <v>4085.2213286340561</v>
      </c>
      <c r="GG38" s="111">
        <f t="shared" si="987"/>
        <v>4250.2479294255581</v>
      </c>
      <c r="GH38" s="111">
        <f t="shared" si="988"/>
        <v>4421.9409447826338</v>
      </c>
      <c r="GI38" s="111">
        <f t="shared" si="989"/>
        <v>4600.5696711880737</v>
      </c>
      <c r="GJ38" s="111">
        <f t="shared" si="990"/>
        <v>4786.4142836253877</v>
      </c>
      <c r="GK38" s="111">
        <f t="shared" si="991"/>
        <v>4979.7662750267191</v>
      </c>
      <c r="GL38" s="111">
        <f t="shared" si="992"/>
        <v>5180.9289134726987</v>
      </c>
      <c r="GM38" s="111">
        <f t="shared" si="993"/>
        <v>5390.217717861342</v>
      </c>
      <c r="GN38" s="111">
        <f t="shared" si="994"/>
        <v>5607.9609527920693</v>
      </c>
      <c r="GO38" s="111">
        <f t="shared" si="995"/>
        <v>5834.5001434410578</v>
      </c>
      <c r="GP38" s="111">
        <f t="shared" si="996"/>
        <v>6070.1906112355036</v>
      </c>
      <c r="GQ38" s="111">
        <f t="shared" si="997"/>
        <v>6315.4020311669738</v>
      </c>
      <c r="GR38" s="111">
        <f t="shared" si="998"/>
        <v>6570.5190116179956</v>
      </c>
      <c r="GS38" s="111">
        <f t="shared" si="999"/>
        <v>6835.9416976113171</v>
      </c>
      <c r="GT38" s="111">
        <f t="shared" si="1000"/>
        <v>7112.0863984280249</v>
      </c>
      <c r="GU38" s="111">
        <f t="shared" si="1001"/>
        <v>7399.3862405789241</v>
      </c>
      <c r="GV38" s="111">
        <f t="shared" si="1002"/>
        <v>7698.2918471533512</v>
      </c>
      <c r="GW38" s="111">
        <f t="shared" si="1003"/>
        <v>8009.2720446109588</v>
      </c>
      <c r="GX38" s="111">
        <f t="shared" si="1004"/>
        <v>8332.8145981250636</v>
      </c>
      <c r="GY38" s="111">
        <f t="shared" si="1005"/>
        <v>8669.4269766309244</v>
      </c>
      <c r="GZ38" s="111">
        <f t="shared" si="1006"/>
        <v>9019.6371487789074</v>
      </c>
      <c r="HA38" s="111">
        <f t="shared" si="1007"/>
        <v>9383.9944110409815</v>
      </c>
      <c r="HB38" s="111">
        <f t="shared" si="1008"/>
        <v>9763.0702492693945</v>
      </c>
      <c r="HC38" s="111">
        <f t="shared" si="1009"/>
        <v>10157.459235058883</v>
      </c>
      <c r="HD38" s="111">
        <f t="shared" si="1010"/>
        <v>10567.779958318322</v>
      </c>
      <c r="HE38" s="111">
        <f t="shared" si="1011"/>
        <v>10994.675997514551</v>
      </c>
      <c r="HF38" s="111">
        <f t="shared" si="1012"/>
        <v>11438.816929110149</v>
      </c>
    </row>
    <row r="39" spans="1:214">
      <c r="A39" s="83" t="str">
        <f>'CEA-4 Constant DCF'!A39</f>
        <v>Duke Energy Corporation</v>
      </c>
      <c r="B39" s="103" t="str">
        <f>'CEA-4 Constant DCF'!B39</f>
        <v>DUK</v>
      </c>
      <c r="C39" s="90">
        <f>'CEA-4 Constant DCF'!C39</f>
        <v>4.0999999999999996</v>
      </c>
      <c r="D39" s="269">
        <f>'CEA-4 Constant DCF'!D39</f>
        <v>96.609777777777765</v>
      </c>
      <c r="E39" s="91">
        <f>'CEA-4 Constant DCF'!K39</f>
        <v>6.0277650000000002E-2</v>
      </c>
      <c r="F39" s="91">
        <f t="shared" si="607"/>
        <v>5.6964041666666687E-2</v>
      </c>
      <c r="G39" s="91">
        <f t="shared" si="608"/>
        <v>5.3650433333333372E-2</v>
      </c>
      <c r="H39" s="91">
        <f t="shared" si="609"/>
        <v>5.0336825000000057E-2</v>
      </c>
      <c r="I39" s="91">
        <f t="shared" si="610"/>
        <v>4.7023216666666742E-2</v>
      </c>
      <c r="J39" s="91">
        <f t="shared" si="611"/>
        <v>4.3709608333333427E-2</v>
      </c>
      <c r="K39" s="142">
        <f>K38</f>
        <v>4.0396000000000098E-2</v>
      </c>
      <c r="L39" s="91">
        <f t="shared" ref="L39:L50" si="1014">IFERROR(XIRR($N39:$HF39,$N$35:$HF$35),"")</f>
        <v>9.2446681857109067E-2</v>
      </c>
      <c r="M39" s="325" t="str">
        <f>'CEA-4 Constant DCF'!O39</f>
        <v>Excl.</v>
      </c>
      <c r="N39" s="111">
        <f t="shared" si="612"/>
        <v>-96.609777777777765</v>
      </c>
      <c r="O39" s="111">
        <f t="shared" si="613"/>
        <v>4.3471383649999993</v>
      </c>
      <c r="P39" s="111">
        <f t="shared" si="614"/>
        <v>4.6091736498670413</v>
      </c>
      <c r="Q39" s="111">
        <f t="shared" si="615"/>
        <v>4.8870038059229488</v>
      </c>
      <c r="R39" s="111">
        <f t="shared" si="616"/>
        <v>5.1815809108850397</v>
      </c>
      <c r="S39" s="111">
        <f t="shared" si="617"/>
        <v>5.493914431478049</v>
      </c>
      <c r="T39" s="111">
        <f t="shared" ref="T39:T43" si="1015">S39*(1+F39)</f>
        <v>5.8068700020658666</v>
      </c>
      <c r="U39" s="111">
        <f t="shared" ref="U39:U43" si="1016">T39*(1+G39)</f>
        <v>6.1184110939870351</v>
      </c>
      <c r="V39" s="111">
        <f t="shared" ref="V39:V43" si="1017">U39*(1+H39)</f>
        <v>6.4263924825031191</v>
      </c>
      <c r="W39" s="111">
        <f t="shared" ref="W39:W43" si="1018">V39*(1+I39)</f>
        <v>6.7285821285929011</v>
      </c>
      <c r="X39" s="111">
        <f t="shared" ref="X39:X43" si="1019">W39*(1+J39)</f>
        <v>7.0226858180723637</v>
      </c>
      <c r="Y39" s="111">
        <f t="shared" ref="Y39:Y43" si="1020">X39*(1+$K39)</f>
        <v>7.3063742343792155</v>
      </c>
      <c r="Z39" s="111">
        <f t="shared" ref="Z39:Z43" si="1021">Y39*(1+$K39)</f>
        <v>7.6015225279511993</v>
      </c>
      <c r="AA39" s="111">
        <f t="shared" ref="AA39:AA43" si="1022">Z39*(1+$K39)</f>
        <v>7.9085936319903167</v>
      </c>
      <c r="AB39" s="111">
        <f t="shared" ref="AB39:AB43" si="1023">AA39*(1+$K39)</f>
        <v>8.2280691803481982</v>
      </c>
      <c r="AC39" s="111">
        <f t="shared" ref="AC39:AC43" si="1024">AB39*(1+$K39)</f>
        <v>8.560450262957545</v>
      </c>
      <c r="AD39" s="111">
        <f t="shared" ref="AD39:AD43" si="1025">AC39*(1+$K39)</f>
        <v>8.9062582117799796</v>
      </c>
      <c r="AE39" s="111">
        <f t="shared" ref="AE39:AE43" si="1026">AD39*(1+$K39)</f>
        <v>9.2660354185030442</v>
      </c>
      <c r="AF39" s="111">
        <f t="shared" ref="AF39:AF43" si="1027">AE39*(1+$K39)</f>
        <v>9.6403461852688945</v>
      </c>
      <c r="AG39" s="111">
        <f t="shared" ref="AG39:AG43" si="1028">AF39*(1+$K39)</f>
        <v>10.029777609769019</v>
      </c>
      <c r="AH39" s="111">
        <f t="shared" ref="AH39:AH43" si="1029">AG39*(1+$K39)</f>
        <v>10.434940506093248</v>
      </c>
      <c r="AI39" s="111">
        <f t="shared" ref="AI39:AI43" si="1030">AH39*(1+$K39)</f>
        <v>10.856470362777392</v>
      </c>
      <c r="AJ39" s="111">
        <f t="shared" ref="AJ39:AJ43" si="1031">AI39*(1+$K39)</f>
        <v>11.295028339552148</v>
      </c>
      <c r="AK39" s="111">
        <f t="shared" ref="AK39:AK43" si="1032">AJ39*(1+$K39)</f>
        <v>11.751302304356699</v>
      </c>
      <c r="AL39" s="111">
        <f t="shared" ref="AL39:AL43" si="1033">AK39*(1+$K39)</f>
        <v>12.226007912243492</v>
      </c>
      <c r="AM39" s="111">
        <f t="shared" ref="AM39:AM43" si="1034">AL39*(1+$K39)</f>
        <v>12.719889727866482</v>
      </c>
      <c r="AN39" s="111">
        <f t="shared" ref="AN39:AN43" si="1035">AM39*(1+$K39)</f>
        <v>13.233722393313379</v>
      </c>
      <c r="AO39" s="111">
        <f t="shared" ref="AO39:AO43" si="1036">AN39*(1+$K39)</f>
        <v>13.768311843113667</v>
      </c>
      <c r="AP39" s="111">
        <f t="shared" ref="AP39:AP43" si="1037">AO39*(1+$K39)</f>
        <v>14.324496568328088</v>
      </c>
      <c r="AQ39" s="111">
        <f t="shared" ref="AQ39:AQ43" si="1038">AP39*(1+$K39)</f>
        <v>14.903148931702271</v>
      </c>
      <c r="AR39" s="111">
        <f t="shared" ref="AR39:AR43" si="1039">AQ39*(1+$K39)</f>
        <v>15.505176535947317</v>
      </c>
      <c r="AS39" s="111">
        <f t="shared" ref="AS39:AS43" si="1040">AR39*(1+$K39)</f>
        <v>16.131523647293445</v>
      </c>
      <c r="AT39" s="111">
        <f t="shared" ref="AT39:AT43" si="1041">AS39*(1+$K39)</f>
        <v>16.783172676549512</v>
      </c>
      <c r="AU39" s="111">
        <f t="shared" ref="AU39:AU43" si="1042">AT39*(1+$K39)</f>
        <v>17.461145719991407</v>
      </c>
      <c r="AV39" s="111">
        <f t="shared" ref="AV39:AV43" si="1043">AU39*(1+$K39)</f>
        <v>18.16650616249618</v>
      </c>
      <c r="AW39" s="111">
        <f t="shared" ref="AW39:AW43" si="1044">AV39*(1+$K39)</f>
        <v>18.900360345436379</v>
      </c>
      <c r="AX39" s="111">
        <f t="shared" ref="AX39:AX43" si="1045">AW39*(1+$K39)</f>
        <v>19.66385930195063</v>
      </c>
      <c r="AY39" s="111">
        <f t="shared" ref="AY39:AY43" si="1046">AX39*(1+$K39)</f>
        <v>20.458200562312228</v>
      </c>
      <c r="AZ39" s="111">
        <f t="shared" ref="AZ39:AZ43" si="1047">AY39*(1+$K39)</f>
        <v>21.284630032227394</v>
      </c>
      <c r="BA39" s="111">
        <f t="shared" ref="BA39:BA43" si="1048">AZ39*(1+$K39)</f>
        <v>22.144443947009254</v>
      </c>
      <c r="BB39" s="111">
        <f t="shared" ref="BB39:BB43" si="1049">BA39*(1+$K39)</f>
        <v>23.038990904692643</v>
      </c>
      <c r="BC39" s="111">
        <f t="shared" ref="BC39:BC43" si="1050">BB39*(1+$K39)</f>
        <v>23.969673981278611</v>
      </c>
      <c r="BD39" s="111">
        <f t="shared" ref="BD39:BD43" si="1051">BC39*(1+$K39)</f>
        <v>24.937952931426345</v>
      </c>
      <c r="BE39" s="111">
        <f t="shared" ref="BE39:BE43" si="1052">BD39*(1+$K39)</f>
        <v>25.945346478044247</v>
      </c>
      <c r="BF39" s="111">
        <f t="shared" ref="BF39:BF43" si="1053">BE39*(1+$K39)</f>
        <v>26.993434694371324</v>
      </c>
      <c r="BG39" s="111">
        <f t="shared" ref="BG39:BG43" si="1054">BF39*(1+$K39)</f>
        <v>28.083861482285151</v>
      </c>
      <c r="BH39" s="111">
        <f t="shared" ref="BH39:BH43" si="1055">BG39*(1+$K39)</f>
        <v>29.218337150723546</v>
      </c>
      <c r="BI39" s="111">
        <f t="shared" ref="BI39:BI43" si="1056">BH39*(1+$K39)</f>
        <v>30.398641098264179</v>
      </c>
      <c r="BJ39" s="111">
        <f t="shared" ref="BJ39:BJ43" si="1057">BI39*(1+$K39)</f>
        <v>31.626624604069661</v>
      </c>
      <c r="BK39" s="111">
        <f t="shared" ref="BK39:BK43" si="1058">BJ39*(1+$K39)</f>
        <v>32.904213731575659</v>
      </c>
      <c r="BL39" s="111">
        <f t="shared" ref="BL39:BL43" si="1059">BK39*(1+$K39)</f>
        <v>34.233412349476396</v>
      </c>
      <c r="BM39" s="111">
        <f t="shared" ref="BM39:BM43" si="1060">BL39*(1+$K39)</f>
        <v>35.616305274745848</v>
      </c>
      <c r="BN39" s="111">
        <f t="shared" ref="BN39:BN43" si="1061">BM39*(1+$K39)</f>
        <v>37.055061542624486</v>
      </c>
      <c r="BO39" s="111">
        <f t="shared" ref="BO39:BO43" si="1062">BN39*(1+$K39)</f>
        <v>38.551937808700352</v>
      </c>
      <c r="BP39" s="111">
        <f t="shared" ref="BP39:BP43" si="1063">BO39*(1+$K39)</f>
        <v>40.109281888420618</v>
      </c>
      <c r="BQ39" s="111">
        <f t="shared" ref="BQ39:BQ43" si="1064">BP39*(1+$K39)</f>
        <v>41.72953643958526</v>
      </c>
      <c r="BR39" s="111">
        <f t="shared" ref="BR39:BR43" si="1065">BQ39*(1+$K39)</f>
        <v>43.41524279359875</v>
      </c>
      <c r="BS39" s="111">
        <f t="shared" ref="BS39:BS43" si="1066">BR39*(1+$K39)</f>
        <v>45.16904494148897</v>
      </c>
      <c r="BT39" s="111">
        <f t="shared" ref="BT39:BT43" si="1067">BS39*(1+$K39)</f>
        <v>46.993693680945363</v>
      </c>
      <c r="BU39" s="111">
        <f t="shared" ref="BU39:BU43" si="1068">BT39*(1+$K39)</f>
        <v>48.892050930880835</v>
      </c>
      <c r="BV39" s="111">
        <f t="shared" ref="BV39:BV43" si="1069">BU39*(1+$K39)</f>
        <v>50.867094220284699</v>
      </c>
      <c r="BW39" s="111">
        <f t="shared" ref="BW39:BW43" si="1070">BV39*(1+$K39)</f>
        <v>52.921921358407324</v>
      </c>
      <c r="BX39" s="111">
        <f t="shared" ref="BX39:BX43" si="1071">BW39*(1+$K39)</f>
        <v>55.059755293601555</v>
      </c>
      <c r="BY39" s="111">
        <f t="shared" ref="BY39:BY43" si="1072">BX39*(1+$K39)</f>
        <v>57.283949168441886</v>
      </c>
      <c r="BZ39" s="111">
        <f t="shared" ref="BZ39:BZ43" si="1073">BY39*(1+$K39)</f>
        <v>59.597991579050273</v>
      </c>
      <c r="CA39" s="111">
        <f t="shared" ref="CA39:CA43" si="1074">BZ39*(1+$K39)</f>
        <v>62.005512046877591</v>
      </c>
      <c r="CB39" s="111">
        <f t="shared" ref="CB39:CB43" si="1075">CA39*(1+$K39)</f>
        <v>64.510286711523264</v>
      </c>
      <c r="CC39" s="111">
        <f t="shared" ref="CC39:CC43" si="1076">CB39*(1+$K39)</f>
        <v>67.11624425352197</v>
      </c>
      <c r="CD39" s="111">
        <f t="shared" ref="CD39:CD43" si="1077">CC39*(1+$K39)</f>
        <v>69.827472056387251</v>
      </c>
      <c r="CE39" s="111">
        <f t="shared" ref="CE39:CE43" si="1078">CD39*(1+$K39)</f>
        <v>72.648222617577076</v>
      </c>
      <c r="CF39" s="111">
        <f t="shared" ref="CF39:CF43" si="1079">CE39*(1+$K39)</f>
        <v>75.582920218436726</v>
      </c>
      <c r="CG39" s="111">
        <f t="shared" ref="CG39:CG43" si="1080">CF39*(1+$K39)</f>
        <v>78.63616786358071</v>
      </c>
      <c r="CH39" s="111">
        <f t="shared" ref="CH39:CH43" si="1081">CG39*(1+$K39)</f>
        <v>81.812754500597919</v>
      </c>
      <c r="CI39" s="111">
        <f t="shared" ref="CI39:CI43" si="1082">CH39*(1+$K39)</f>
        <v>85.117662531404079</v>
      </c>
      <c r="CJ39" s="111">
        <f t="shared" ref="CJ39:CJ43" si="1083">CI39*(1+$K39)</f>
        <v>88.556075627022693</v>
      </c>
      <c r="CK39" s="111">
        <f t="shared" ref="CK39:CK43" si="1084">CJ39*(1+$K39)</f>
        <v>92.133386858051907</v>
      </c>
      <c r="CL39" s="111">
        <f t="shared" ref="CL39:CL43" si="1085">CK39*(1+$K39)</f>
        <v>95.855207153569779</v>
      </c>
      <c r="CM39" s="111">
        <f t="shared" ref="CM39:CM43" si="1086">CL39*(1+$K39)</f>
        <v>99.727374101745397</v>
      </c>
      <c r="CN39" s="111">
        <f t="shared" ref="CN39:CN43" si="1087">CM39*(1+$K39)</f>
        <v>103.75596110595951</v>
      </c>
      <c r="CO39" s="111">
        <f t="shared" ref="CO39:CO43" si="1088">CN39*(1+$K39)</f>
        <v>107.94728691079587</v>
      </c>
      <c r="CP39" s="111">
        <f t="shared" ref="CP39:CP43" si="1089">CO39*(1+$K39)</f>
        <v>112.30792551284439</v>
      </c>
      <c r="CQ39" s="111">
        <f t="shared" ref="CQ39:CQ43" si="1090">CP39*(1+$K39)</f>
        <v>116.84471647186126</v>
      </c>
      <c r="CR39" s="111">
        <f t="shared" ref="CR39:CR43" si="1091">CQ39*(1+$K39)</f>
        <v>121.56477563845858</v>
      </c>
      <c r="CS39" s="111">
        <f t="shared" ref="CS39:CS43" si="1092">CR39*(1+$K39)</f>
        <v>126.47550631514977</v>
      </c>
      <c r="CT39" s="111">
        <f t="shared" ref="CT39:CT43" si="1093">CS39*(1+$K39)</f>
        <v>131.58461086825656</v>
      </c>
      <c r="CU39" s="111">
        <f t="shared" ref="CU39:CU43" si="1094">CT39*(1+$K39)</f>
        <v>136.90010280889067</v>
      </c>
      <c r="CV39" s="111">
        <f t="shared" ref="CV39:CV43" si="1095">CU39*(1+$K39)</f>
        <v>142.43031936195862</v>
      </c>
      <c r="CW39" s="111">
        <f t="shared" ref="CW39:CW43" si="1096">CV39*(1+$K39)</f>
        <v>148.18393454290432</v>
      </c>
      <c r="CX39" s="111">
        <f t="shared" ref="CX39:CX43" si="1097">CW39*(1+$K39)</f>
        <v>154.1699727626995</v>
      </c>
      <c r="CY39" s="111">
        <f t="shared" ref="CY39:CY43" si="1098">CX39*(1+$K39)</f>
        <v>160.39782298242153</v>
      </c>
      <c r="CZ39" s="111">
        <f t="shared" ref="CZ39:CZ43" si="1099">CY39*(1+$K39)</f>
        <v>166.87725343961944</v>
      </c>
      <c r="DA39" s="111">
        <f t="shared" ref="DA39:DA43" si="1100">CZ39*(1+$K39)</f>
        <v>173.61842696956631</v>
      </c>
      <c r="DB39" s="111">
        <f t="shared" ref="DB39:DB43" si="1101">DA39*(1+$K39)</f>
        <v>180.63191694542894</v>
      </c>
      <c r="DC39" s="111">
        <f t="shared" ref="DC39:DC43" si="1102">DB39*(1+$K39)</f>
        <v>187.92872386235652</v>
      </c>
      <c r="DD39" s="111">
        <f t="shared" ref="DD39:DD43" si="1103">DC39*(1+$K39)</f>
        <v>195.52029259150029</v>
      </c>
      <c r="DE39" s="111">
        <f t="shared" ref="DE39:DE43" si="1104">DD39*(1+$K39)</f>
        <v>203.41853033102655</v>
      </c>
      <c r="DF39" s="111">
        <f t="shared" ref="DF39:DF43" si="1105">DE39*(1+$K39)</f>
        <v>211.63582528227872</v>
      </c>
      <c r="DG39" s="111">
        <f t="shared" ref="DG39:DG43" si="1106">DF39*(1+$K39)</f>
        <v>220.18506608038166</v>
      </c>
      <c r="DH39" s="111">
        <f t="shared" ref="DH39:DH43" si="1107">DG39*(1+$K39)</f>
        <v>229.07966200976477</v>
      </c>
      <c r="DI39" s="111">
        <f t="shared" ref="DI39:DI43" si="1108">DH39*(1+$K39)</f>
        <v>238.33356403631126</v>
      </c>
      <c r="DJ39" s="111">
        <f t="shared" ref="DJ39:DJ43" si="1109">DI39*(1+$K39)</f>
        <v>247.96128668912212</v>
      </c>
      <c r="DK39" s="111">
        <f t="shared" ref="DK39:DK43" si="1110">DJ39*(1+$K39)</f>
        <v>257.97793082621592</v>
      </c>
      <c r="DL39" s="111">
        <f t="shared" ref="DL39:DL43" si="1111">DK39*(1+$K39)</f>
        <v>268.39920731987178</v>
      </c>
      <c r="DM39" s="111">
        <f t="shared" ref="DM39:DM43" si="1112">DL39*(1+$K39)</f>
        <v>279.24146169876536</v>
      </c>
      <c r="DN39" s="111">
        <f t="shared" ref="DN39:DN43" si="1113">DM39*(1+$K39)</f>
        <v>290.52169978554872</v>
      </c>
      <c r="DO39" s="111">
        <f t="shared" ref="DO39:DO43" si="1114">DN39*(1+$K39)</f>
        <v>302.25761437008578</v>
      </c>
      <c r="DP39" s="111">
        <f t="shared" ref="DP39:DP43" si="1115">DO39*(1+$K39)</f>
        <v>314.46761296017979</v>
      </c>
      <c r="DQ39" s="111">
        <f t="shared" ref="DQ39:DQ43" si="1116">DP39*(1+$K39)</f>
        <v>327.17084665331924</v>
      </c>
      <c r="DR39" s="111">
        <f t="shared" ref="DR39:DR43" si="1117">DQ39*(1+$K39)</f>
        <v>340.38724017472674</v>
      </c>
      <c r="DS39" s="111">
        <f t="shared" ref="DS39:DS43" si="1118">DR39*(1+$K39)</f>
        <v>354.13752312882502</v>
      </c>
      <c r="DT39" s="111">
        <f t="shared" ref="DT39:DT43" si="1119">DS39*(1+$K39)</f>
        <v>368.44326251313709</v>
      </c>
      <c r="DU39" s="111">
        <f t="shared" ref="DU39:DU43" si="1120">DT39*(1+$K39)</f>
        <v>383.32689654561779</v>
      </c>
      <c r="DV39" s="111">
        <f t="shared" ref="DV39:DV43" si="1121">DU39*(1+$K39)</f>
        <v>398.81176985847458</v>
      </c>
      <c r="DW39" s="111">
        <f t="shared" ref="DW39:DW43" si="1122">DV39*(1+$K39)</f>
        <v>414.92217011367757</v>
      </c>
      <c r="DX39" s="111">
        <f t="shared" ref="DX39:DX43" si="1123">DW39*(1+$K39)</f>
        <v>431.68336609758973</v>
      </c>
      <c r="DY39" s="111">
        <f t="shared" ref="DY39:DY43" si="1124">DX39*(1+$K39)</f>
        <v>449.121647354468</v>
      </c>
      <c r="DZ39" s="111">
        <f t="shared" ref="DZ39:DZ43" si="1125">DY39*(1+$K39)</f>
        <v>467.26436542099913</v>
      </c>
      <c r="EA39" s="111">
        <f t="shared" ref="EA39:EA43" si="1126">DZ39*(1+$K39)</f>
        <v>486.13997672654585</v>
      </c>
      <c r="EB39" s="111">
        <f t="shared" ref="EB39:EB43" si="1127">EA39*(1+$K39)</f>
        <v>505.77808722639145</v>
      </c>
      <c r="EC39" s="111">
        <f t="shared" ref="EC39:EC43" si="1128">EB39*(1+$K39)</f>
        <v>526.2094988379888</v>
      </c>
      <c r="ED39" s="111">
        <f t="shared" ref="ED39:ED43" si="1129">EC39*(1+$K39)</f>
        <v>547.46625775304824</v>
      </c>
      <c r="EE39" s="111">
        <f t="shared" ref="EE39:EE43" si="1130">ED39*(1+$K39)</f>
        <v>569.58170470124048</v>
      </c>
      <c r="EF39" s="111">
        <f t="shared" ref="EF39:EF43" si="1131">EE39*(1+$K39)</f>
        <v>592.59052724435185</v>
      </c>
      <c r="EG39" s="111">
        <f t="shared" ref="EG39:EG43" si="1132">EF39*(1+$K39)</f>
        <v>616.52881418291474</v>
      </c>
      <c r="EH39" s="111">
        <f t="shared" ref="EH39:EH43" si="1133">EG39*(1+$K39)</f>
        <v>641.43411216064783</v>
      </c>
      <c r="EI39" s="111">
        <f t="shared" ref="EI39:EI43" si="1134">EH39*(1+$K39)</f>
        <v>667.34548455548941</v>
      </c>
      <c r="EJ39" s="111">
        <f t="shared" ref="EJ39:EJ43" si="1135">EI39*(1+$K39)</f>
        <v>694.30357274959306</v>
      </c>
      <c r="EK39" s="111">
        <f t="shared" ref="EK39:EK43" si="1136">EJ39*(1+$K39)</f>
        <v>722.35065987438566</v>
      </c>
      <c r="EL39" s="111">
        <f t="shared" ref="EL39:EL43" si="1137">EK39*(1+$K39)</f>
        <v>751.53073713067135</v>
      </c>
      <c r="EM39" s="111">
        <f t="shared" ref="EM39:EM43" si="1138">EL39*(1+$K39)</f>
        <v>781.88957278780208</v>
      </c>
      <c r="EN39" s="111">
        <f t="shared" ref="EN39:EN43" si="1139">EM39*(1+$K39)</f>
        <v>813.47478397013822</v>
      </c>
      <c r="EO39" s="111">
        <f t="shared" ref="EO39:EO43" si="1140">EN39*(1+$K39)</f>
        <v>846.33591134339599</v>
      </c>
      <c r="EP39" s="111">
        <f t="shared" ref="EP39:EP43" si="1141">EO39*(1+$K39)</f>
        <v>880.52449681802386</v>
      </c>
      <c r="EQ39" s="111">
        <f t="shared" ref="EQ39:EQ43" si="1142">EP39*(1+$K39)</f>
        <v>916.09416439148481</v>
      </c>
      <c r="ER39" s="111">
        <f t="shared" ref="ER39:ER43" si="1143">EQ39*(1+$K39)</f>
        <v>953.10070425624338</v>
      </c>
      <c r="ES39" s="111">
        <f t="shared" ref="ES39:ES43" si="1144">ER39*(1+$K39)</f>
        <v>991.60216030537867</v>
      </c>
      <c r="ET39" s="111">
        <f t="shared" ref="ET39:ET43" si="1145">ES39*(1+$K39)</f>
        <v>1031.6589211730748</v>
      </c>
      <c r="EU39" s="111">
        <f t="shared" ref="EU39:EU43" si="1146">ET39*(1+$K39)</f>
        <v>1073.3338149527824</v>
      </c>
      <c r="EV39" s="111">
        <f t="shared" ref="EV39:EV43" si="1147">EU39*(1+$K39)</f>
        <v>1116.6922077416152</v>
      </c>
      <c r="EW39" s="111">
        <f t="shared" ref="EW39:EW43" si="1148">EV39*(1+$K39)</f>
        <v>1161.8021061655456</v>
      </c>
      <c r="EX39" s="111">
        <f t="shared" ref="EX39:EX43" si="1149">EW39*(1+$K39)</f>
        <v>1208.7342640462091</v>
      </c>
      <c r="EY39" s="111">
        <f t="shared" ref="EY39:EY43" si="1150">EX39*(1+$K39)</f>
        <v>1257.5622933766199</v>
      </c>
      <c r="EZ39" s="111">
        <f t="shared" ref="EZ39:EZ43" si="1151">EY39*(1+$K39)</f>
        <v>1308.362779779862</v>
      </c>
      <c r="FA39" s="111">
        <f t="shared" ref="FA39:FA43" si="1152">EZ39*(1+$K39)</f>
        <v>1361.2154026318494</v>
      </c>
      <c r="FB39" s="111">
        <f t="shared" ref="FB39:FB43" si="1153">FA39*(1+$K39)</f>
        <v>1416.2030600365658</v>
      </c>
      <c r="FC39" s="111">
        <f t="shared" ref="FC39:FC43" si="1154">FB39*(1+$K39)</f>
        <v>1473.411998849803</v>
      </c>
      <c r="FD39" s="111">
        <f t="shared" ref="FD39:FD43" si="1155">FC39*(1+$K39)</f>
        <v>1532.9319499553399</v>
      </c>
      <c r="FE39" s="111">
        <f t="shared" ref="FE39:FE43" si="1156">FD39*(1+$K39)</f>
        <v>1594.8562690057358</v>
      </c>
      <c r="FF39" s="111">
        <f t="shared" ref="FF39:FF43" si="1157">FE39*(1+$K39)</f>
        <v>1659.2820828484917</v>
      </c>
      <c r="FG39" s="111">
        <f t="shared" ref="FG39:FG43" si="1158">FF39*(1+$K39)</f>
        <v>1726.3104418672394</v>
      </c>
      <c r="FH39" s="111">
        <f t="shared" ref="FH39:FH43" si="1159">FG39*(1+$K39)</f>
        <v>1796.0464784769085</v>
      </c>
      <c r="FI39" s="111">
        <f t="shared" ref="FI39:FI43" si="1160">FH39*(1+$K39)</f>
        <v>1868.5995720214619</v>
      </c>
      <c r="FJ39" s="111">
        <f t="shared" ref="FJ39:FJ43" si="1161">FI39*(1+$K39)</f>
        <v>1944.0835203328411</v>
      </c>
      <c r="FK39" s="111">
        <f t="shared" ref="FK39:FK43" si="1162">FJ39*(1+$K39)</f>
        <v>2022.6167182202066</v>
      </c>
      <c r="FL39" s="111">
        <f t="shared" ref="FL39:FL43" si="1163">FK39*(1+$K39)</f>
        <v>2104.3223431694305</v>
      </c>
      <c r="FM39" s="111">
        <f t="shared" ref="FM39:FM43" si="1164">FL39*(1+$K39)</f>
        <v>2189.3285485441029</v>
      </c>
      <c r="FN39" s="111">
        <f t="shared" ref="FN39:FN43" si="1165">FM39*(1+$K39)</f>
        <v>2277.7686645910908</v>
      </c>
      <c r="FO39" s="111">
        <f t="shared" ref="FO39:FO43" si="1166">FN39*(1+$K39)</f>
        <v>2369.7814075659126</v>
      </c>
      <c r="FP39" s="111">
        <f t="shared" ref="FP39:FP43" si="1167">FO39*(1+$K39)</f>
        <v>2465.5110973059454</v>
      </c>
      <c r="FQ39" s="111">
        <f t="shared" ref="FQ39:FQ43" si="1168">FP39*(1+$K39)</f>
        <v>2565.1078835927165</v>
      </c>
      <c r="FR39" s="111">
        <f t="shared" ref="FR39:FR43" si="1169">FQ39*(1+$K39)</f>
        <v>2668.7279816583282</v>
      </c>
      <c r="FS39" s="111">
        <f t="shared" ref="FS39:FS43" si="1170">FR39*(1+$K39)</f>
        <v>2776.5339172053982</v>
      </c>
      <c r="FT39" s="111">
        <f t="shared" ref="FT39:FT43" si="1171">FS39*(1+$K39)</f>
        <v>2888.6947813248275</v>
      </c>
      <c r="FU39" s="111">
        <f t="shared" ref="FU39:FU43" si="1172">FT39*(1+$K39)</f>
        <v>3005.3864957112255</v>
      </c>
      <c r="FV39" s="111">
        <f t="shared" ref="FV39:FV43" si="1173">FU39*(1+$K39)</f>
        <v>3126.7920885919766</v>
      </c>
      <c r="FW39" s="111">
        <f t="shared" ref="FW39:FW43" si="1174">FV39*(1+$K39)</f>
        <v>3253.1019818027385</v>
      </c>
      <c r="FX39" s="111">
        <f t="shared" ref="FX39:FX43" si="1175">FW39*(1+$K39)</f>
        <v>3384.514289459642</v>
      </c>
      <c r="FY39" s="111">
        <f t="shared" ref="FY39:FY43" si="1176">FX39*(1+$K39)</f>
        <v>3521.2351286966541</v>
      </c>
      <c r="FZ39" s="111">
        <f t="shared" ref="FZ39:FZ43" si="1177">FY39*(1+$K39)</f>
        <v>3663.4789429554844</v>
      </c>
      <c r="GA39" s="111">
        <f t="shared" ref="GA39:GA43" si="1178">FZ39*(1+$K39)</f>
        <v>3811.4688383351145</v>
      </c>
      <c r="GB39" s="111">
        <f t="shared" ref="GB39:GB43" si="1179">GA39*(1+$K39)</f>
        <v>3965.4369335285</v>
      </c>
      <c r="GC39" s="111">
        <f t="shared" ref="GC39:GC43" si="1180">GB39*(1+$K39)</f>
        <v>4125.6247238953174</v>
      </c>
      <c r="GD39" s="111">
        <f t="shared" ref="GD39:GD43" si="1181">GC39*(1+$K39)</f>
        <v>4292.2834602417934</v>
      </c>
      <c r="GE39" s="111">
        <f t="shared" ref="GE39:GE43" si="1182">GD39*(1+$K39)</f>
        <v>4465.674542901721</v>
      </c>
      <c r="GF39" s="111">
        <f t="shared" ref="GF39:GF43" si="1183">GE39*(1+$K39)</f>
        <v>4646.0699317367789</v>
      </c>
      <c r="GG39" s="111">
        <f t="shared" ref="GG39:GG43" si="1184">GF39*(1+$K39)</f>
        <v>4833.752572699218</v>
      </c>
      <c r="GH39" s="111">
        <f t="shared" ref="GH39:GH43" si="1185">GG39*(1+$K39)</f>
        <v>5029.0168416259758</v>
      </c>
      <c r="GI39" s="111">
        <f t="shared" ref="GI39:GI43" si="1186">GH39*(1+$K39)</f>
        <v>5232.1690059602988</v>
      </c>
      <c r="GJ39" s="111">
        <f t="shared" ref="GJ39:GJ43" si="1187">GI39*(1+$K39)</f>
        <v>5443.5277051250714</v>
      </c>
      <c r="GK39" s="111">
        <f t="shared" ref="GK39:GK43" si="1188">GJ39*(1+$K39)</f>
        <v>5663.4244503013042</v>
      </c>
      <c r="GL39" s="111">
        <f t="shared" ref="GL39:GL43" si="1189">GK39*(1+$K39)</f>
        <v>5892.2041443956759</v>
      </c>
      <c r="GM39" s="111">
        <f t="shared" ref="GM39:GM43" si="1190">GL39*(1+$K39)</f>
        <v>6130.2256230126841</v>
      </c>
      <c r="GN39" s="111">
        <f t="shared" ref="GN39:GN43" si="1191">GM39*(1+$K39)</f>
        <v>6377.8622172799051</v>
      </c>
      <c r="GO39" s="111">
        <f t="shared" ref="GO39:GO43" si="1192">GN39*(1+$K39)</f>
        <v>6635.502339409145</v>
      </c>
      <c r="GP39" s="111">
        <f t="shared" ref="GP39:GP43" si="1193">GO39*(1+$K39)</f>
        <v>6903.5500919119177</v>
      </c>
      <c r="GQ39" s="111">
        <f t="shared" ref="GQ39:GQ43" si="1194">GP39*(1+$K39)</f>
        <v>7182.4259014247918</v>
      </c>
      <c r="GR39" s="111">
        <f t="shared" ref="GR39:GR43" si="1195">GQ39*(1+$K39)</f>
        <v>7472.5671781387482</v>
      </c>
      <c r="GS39" s="111">
        <f t="shared" ref="GS39:GS43" si="1196">GR39*(1+$K39)</f>
        <v>7774.4290018668416</v>
      </c>
      <c r="GT39" s="111">
        <f t="shared" ref="GT39:GT43" si="1197">GS39*(1+$K39)</f>
        <v>8088.4848358262552</v>
      </c>
      <c r="GU39" s="111">
        <f t="shared" ref="GU39:GU43" si="1198">GT39*(1+$K39)</f>
        <v>8415.2272692542938</v>
      </c>
      <c r="GV39" s="111">
        <f t="shared" ref="GV39:GV43" si="1199">GU39*(1+$K39)</f>
        <v>8755.1687900230918</v>
      </c>
      <c r="GW39" s="111">
        <f t="shared" ref="GW39:GW43" si="1200">GV39*(1+$K39)</f>
        <v>9108.8425884648659</v>
      </c>
      <c r="GX39" s="111">
        <f t="shared" ref="GX39:GX43" si="1201">GW39*(1+$K39)</f>
        <v>9476.8033936684933</v>
      </c>
      <c r="GY39" s="111">
        <f t="shared" ref="GY39:GY43" si="1202">GX39*(1+$K39)</f>
        <v>9859.6283435591267</v>
      </c>
      <c r="GZ39" s="111">
        <f t="shared" ref="GZ39:GZ43" si="1203">GY39*(1+$K39)</f>
        <v>10257.917890125542</v>
      </c>
      <c r="HA39" s="111">
        <f t="shared" ref="HA39:HA43" si="1204">GZ39*(1+$K39)</f>
        <v>10672.296741215054</v>
      </c>
      <c r="HB39" s="111">
        <f t="shared" ref="HB39:HB43" si="1205">HA39*(1+$K39)</f>
        <v>11103.414840373178</v>
      </c>
      <c r="HC39" s="111">
        <f t="shared" ref="HC39:HC43" si="1206">HB39*(1+$K39)</f>
        <v>11551.948386264894</v>
      </c>
      <c r="HD39" s="111">
        <f t="shared" ref="HD39:HD43" si="1207">HC39*(1+$K39)</f>
        <v>12018.600893276453</v>
      </c>
      <c r="HE39" s="111">
        <f t="shared" ref="HE39:HE43" si="1208">HD39*(1+$K39)</f>
        <v>12504.104294961249</v>
      </c>
      <c r="HF39" s="111">
        <f t="shared" ref="HF39:HF43" si="1209">HE39*(1+$K39)</f>
        <v>13009.220092060505</v>
      </c>
    </row>
    <row r="40" spans="1:214">
      <c r="A40" s="83" t="str">
        <f>'CEA-4 Constant DCF'!A40</f>
        <v>Entergy Corporation</v>
      </c>
      <c r="B40" s="103" t="str">
        <f>'CEA-4 Constant DCF'!B40</f>
        <v>ETR</v>
      </c>
      <c r="C40" s="90">
        <f>'CEA-4 Constant DCF'!C40</f>
        <v>4.5199999999999996</v>
      </c>
      <c r="D40" s="269">
        <f>'CEA-4 Constant DCF'!D40</f>
        <v>104.40111111111113</v>
      </c>
      <c r="E40" s="91">
        <f>'CEA-4 Constant DCF'!K40</f>
        <v>5.4000000000000006E-2</v>
      </c>
      <c r="F40" s="91">
        <f t="shared" si="607"/>
        <v>5.1732666666666691E-2</v>
      </c>
      <c r="G40" s="91">
        <f t="shared" si="608"/>
        <v>4.9465333333333375E-2</v>
      </c>
      <c r="H40" s="91">
        <f t="shared" si="609"/>
        <v>4.7198000000000059E-2</v>
      </c>
      <c r="I40" s="91">
        <f t="shared" si="610"/>
        <v>4.4930666666666744E-2</v>
      </c>
      <c r="J40" s="91">
        <f t="shared" si="611"/>
        <v>4.2663333333333428E-2</v>
      </c>
      <c r="K40" s="142">
        <f t="shared" si="1013"/>
        <v>4.0396000000000098E-2</v>
      </c>
      <c r="L40" s="91">
        <f t="shared" si="1014"/>
        <v>9.1487428545951835E-2</v>
      </c>
      <c r="M40" s="325" t="str">
        <f>'CEA-4 Constant DCF'!O40</f>
        <v>Excl.</v>
      </c>
      <c r="N40" s="111">
        <f t="shared" si="612"/>
        <v>-104.40111111111113</v>
      </c>
      <c r="O40" s="111">
        <f t="shared" si="613"/>
        <v>4.7640799999999999</v>
      </c>
      <c r="P40" s="111">
        <f t="shared" si="614"/>
        <v>5.0213403200000002</v>
      </c>
      <c r="Q40" s="111">
        <f t="shared" si="615"/>
        <v>5.2924926972800002</v>
      </c>
      <c r="R40" s="111">
        <f t="shared" si="616"/>
        <v>5.5782873029331208</v>
      </c>
      <c r="S40" s="111">
        <f t="shared" si="617"/>
        <v>5.8795148172915095</v>
      </c>
      <c r="T40" s="111">
        <f t="shared" si="1015"/>
        <v>6.1836777974961787</v>
      </c>
      <c r="U40" s="111">
        <f t="shared" si="1016"/>
        <v>6.4895554809752607</v>
      </c>
      <c r="V40" s="111">
        <f t="shared" si="1017"/>
        <v>6.7958495205663318</v>
      </c>
      <c r="W40" s="111">
        <f t="shared" si="1018"/>
        <v>7.1011915700917241</v>
      </c>
      <c r="X40" s="111">
        <f t="shared" si="1019"/>
        <v>7.4041520731104056</v>
      </c>
      <c r="Y40" s="111">
        <f t="shared" si="1020"/>
        <v>7.7032502002557743</v>
      </c>
      <c r="Z40" s="111">
        <f t="shared" si="1021"/>
        <v>8.0144306953453075</v>
      </c>
      <c r="AA40" s="111">
        <f t="shared" si="1022"/>
        <v>8.3381816377144773</v>
      </c>
      <c r="AB40" s="111">
        <f t="shared" si="1023"/>
        <v>8.6750108231515917</v>
      </c>
      <c r="AC40" s="111">
        <f t="shared" si="1024"/>
        <v>9.0254465603636245</v>
      </c>
      <c r="AD40" s="111">
        <f t="shared" si="1025"/>
        <v>9.3900384996160735</v>
      </c>
      <c r="AE40" s="111">
        <f t="shared" si="1026"/>
        <v>9.7693584948465659</v>
      </c>
      <c r="AF40" s="111">
        <f t="shared" si="1027"/>
        <v>10.164001500604389</v>
      </c>
      <c r="AG40" s="111">
        <f t="shared" si="1028"/>
        <v>10.574586505222804</v>
      </c>
      <c r="AH40" s="111">
        <f t="shared" si="1029"/>
        <v>11.001757501687786</v>
      </c>
      <c r="AI40" s="111">
        <f t="shared" si="1030"/>
        <v>11.446184497725968</v>
      </c>
      <c r="AJ40" s="111">
        <f t="shared" si="1031"/>
        <v>11.908564566696107</v>
      </c>
      <c r="AK40" s="111">
        <f t="shared" si="1032"/>
        <v>12.389622940932364</v>
      </c>
      <c r="AL40" s="111">
        <f t="shared" si="1033"/>
        <v>12.89011414925427</v>
      </c>
      <c r="AM40" s="111">
        <f t="shared" si="1034"/>
        <v>13.410823200427547</v>
      </c>
      <c r="AN40" s="111">
        <f t="shared" si="1035"/>
        <v>13.95256681443202</v>
      </c>
      <c r="AO40" s="111">
        <f t="shared" si="1036"/>
        <v>14.516194703467816</v>
      </c>
      <c r="AP40" s="111">
        <f t="shared" si="1037"/>
        <v>15.102590904709103</v>
      </c>
      <c r="AQ40" s="111">
        <f t="shared" si="1038"/>
        <v>15.712675166895734</v>
      </c>
      <c r="AR40" s="111">
        <f t="shared" si="1039"/>
        <v>16.347404392937655</v>
      </c>
      <c r="AS40" s="111">
        <f t="shared" si="1040"/>
        <v>17.007774140794766</v>
      </c>
      <c r="AT40" s="111">
        <f t="shared" si="1041"/>
        <v>17.694820184986312</v>
      </c>
      <c r="AU40" s="111">
        <f t="shared" si="1042"/>
        <v>18.409620141179023</v>
      </c>
      <c r="AV40" s="111">
        <f t="shared" si="1043"/>
        <v>19.153295156402091</v>
      </c>
      <c r="AW40" s="111">
        <f t="shared" si="1044"/>
        <v>19.927011667540111</v>
      </c>
      <c r="AX40" s="111">
        <f t="shared" si="1045"/>
        <v>20.731983230862063</v>
      </c>
      <c r="AY40" s="111">
        <f t="shared" si="1046"/>
        <v>21.56947242545597</v>
      </c>
      <c r="AZ40" s="111">
        <f t="shared" si="1047"/>
        <v>22.440792833554692</v>
      </c>
      <c r="BA40" s="111">
        <f t="shared" si="1048"/>
        <v>23.34731110085897</v>
      </c>
      <c r="BB40" s="111">
        <f t="shared" si="1049"/>
        <v>24.290449080089271</v>
      </c>
      <c r="BC40" s="111">
        <f t="shared" si="1050"/>
        <v>25.271686061128559</v>
      </c>
      <c r="BD40" s="111">
        <f t="shared" si="1051"/>
        <v>26.292561091253912</v>
      </c>
      <c r="BE40" s="111">
        <f t="shared" si="1052"/>
        <v>27.354675389096208</v>
      </c>
      <c r="BF40" s="111">
        <f t="shared" si="1053"/>
        <v>28.45969485611414</v>
      </c>
      <c r="BG40" s="111">
        <f t="shared" si="1054"/>
        <v>29.609352689521732</v>
      </c>
      <c r="BH40" s="111">
        <f t="shared" si="1055"/>
        <v>30.805452100767653</v>
      </c>
      <c r="BI40" s="111">
        <f t="shared" si="1056"/>
        <v>32.049869143830264</v>
      </c>
      <c r="BJ40" s="111">
        <f t="shared" si="1057"/>
        <v>33.344555657764438</v>
      </c>
      <c r="BK40" s="111">
        <f t="shared" si="1058"/>
        <v>34.691542328115496</v>
      </c>
      <c r="BL40" s="111">
        <f t="shared" si="1059"/>
        <v>36.092941872002051</v>
      </c>
      <c r="BM40" s="111">
        <f t="shared" si="1060"/>
        <v>37.550952351863451</v>
      </c>
      <c r="BN40" s="111">
        <f t="shared" si="1061"/>
        <v>39.067860623069329</v>
      </c>
      <c r="BO40" s="111">
        <f t="shared" si="1062"/>
        <v>40.646045920798841</v>
      </c>
      <c r="BP40" s="111">
        <f t="shared" si="1063"/>
        <v>42.287983591815433</v>
      </c>
      <c r="BQ40" s="111">
        <f t="shared" si="1064"/>
        <v>43.996248976990415</v>
      </c>
      <c r="BR40" s="111">
        <f t="shared" si="1065"/>
        <v>45.773521450664923</v>
      </c>
      <c r="BS40" s="111">
        <f t="shared" si="1066"/>
        <v>47.62258862318599</v>
      </c>
      <c r="BT40" s="111">
        <f t="shared" si="1067"/>
        <v>49.546350713208213</v>
      </c>
      <c r="BU40" s="111">
        <f t="shared" si="1068"/>
        <v>51.547825096618979</v>
      </c>
      <c r="BV40" s="111">
        <f t="shared" si="1069"/>
        <v>53.630151039222007</v>
      </c>
      <c r="BW40" s="111">
        <f t="shared" si="1070"/>
        <v>55.796594620602427</v>
      </c>
      <c r="BX40" s="111">
        <f t="shared" si="1071"/>
        <v>58.050553856896286</v>
      </c>
      <c r="BY40" s="111">
        <f t="shared" si="1072"/>
        <v>60.395564030499472</v>
      </c>
      <c r="BZ40" s="111">
        <f t="shared" si="1073"/>
        <v>62.835303235075536</v>
      </c>
      <c r="CA40" s="111">
        <f t="shared" si="1074"/>
        <v>65.373598144559651</v>
      </c>
      <c r="CB40" s="111">
        <f t="shared" si="1075"/>
        <v>68.014430015207296</v>
      </c>
      <c r="CC40" s="111">
        <f t="shared" si="1076"/>
        <v>70.761940930101616</v>
      </c>
      <c r="CD40" s="111">
        <f t="shared" si="1077"/>
        <v>73.620440295914008</v>
      </c>
      <c r="CE40" s="111">
        <f t="shared" si="1078"/>
        <v>76.594411602107755</v>
      </c>
      <c r="CF40" s="111">
        <f t="shared" si="1079"/>
        <v>79.688519453186501</v>
      </c>
      <c r="CG40" s="111">
        <f t="shared" si="1080"/>
        <v>82.907616885017433</v>
      </c>
      <c r="CH40" s="111">
        <f t="shared" si="1081"/>
        <v>86.256752976704604</v>
      </c>
      <c r="CI40" s="111">
        <f t="shared" si="1082"/>
        <v>89.741180769951569</v>
      </c>
      <c r="CJ40" s="111">
        <f t="shared" si="1083"/>
        <v>93.366365508334539</v>
      </c>
      <c r="CK40" s="111">
        <f t="shared" si="1084"/>
        <v>97.137993209409231</v>
      </c>
      <c r="CL40" s="111">
        <f t="shared" si="1085"/>
        <v>101.06197958309653</v>
      </c>
      <c r="CM40" s="111">
        <f t="shared" si="1086"/>
        <v>105.14447931033531</v>
      </c>
      <c r="CN40" s="111">
        <f t="shared" si="1087"/>
        <v>109.39189569655564</v>
      </c>
      <c r="CO40" s="111">
        <f t="shared" si="1088"/>
        <v>113.81089071511371</v>
      </c>
      <c r="CP40" s="111">
        <f t="shared" si="1089"/>
        <v>118.40839545644145</v>
      </c>
      <c r="CQ40" s="111">
        <f t="shared" si="1090"/>
        <v>123.19162099929987</v>
      </c>
      <c r="CR40" s="111">
        <f t="shared" si="1091"/>
        <v>128.16806972118761</v>
      </c>
      <c r="CS40" s="111">
        <f t="shared" si="1092"/>
        <v>133.34554706564472</v>
      </c>
      <c r="CT40" s="111">
        <f t="shared" si="1093"/>
        <v>138.73217378490853</v>
      </c>
      <c r="CU40" s="111">
        <f t="shared" si="1094"/>
        <v>144.3363986771237</v>
      </c>
      <c r="CV40" s="111">
        <f t="shared" si="1095"/>
        <v>150.16701183808479</v>
      </c>
      <c r="CW40" s="111">
        <f t="shared" si="1096"/>
        <v>156.23315844829608</v>
      </c>
      <c r="CX40" s="111">
        <f t="shared" si="1097"/>
        <v>162.54435311697347</v>
      </c>
      <c r="CY40" s="111">
        <f t="shared" si="1098"/>
        <v>169.11049480548675</v>
      </c>
      <c r="CZ40" s="111">
        <f t="shared" si="1099"/>
        <v>175.94188235364922</v>
      </c>
      <c r="DA40" s="111">
        <f t="shared" si="1100"/>
        <v>183.04923063320726</v>
      </c>
      <c r="DB40" s="111">
        <f t="shared" si="1101"/>
        <v>190.44368735386632</v>
      </c>
      <c r="DC40" s="111">
        <f t="shared" si="1102"/>
        <v>198.13685054821312</v>
      </c>
      <c r="DD40" s="111">
        <f t="shared" si="1103"/>
        <v>206.14078676295875</v>
      </c>
      <c r="DE40" s="111">
        <f t="shared" si="1104"/>
        <v>214.46804998503526</v>
      </c>
      <c r="DF40" s="111">
        <f t="shared" si="1105"/>
        <v>223.13170133223076</v>
      </c>
      <c r="DG40" s="111">
        <f t="shared" si="1106"/>
        <v>232.14532953924757</v>
      </c>
      <c r="DH40" s="111">
        <f t="shared" si="1107"/>
        <v>241.52307227131504</v>
      </c>
      <c r="DI40" s="111">
        <f t="shared" si="1108"/>
        <v>251.27963829878712</v>
      </c>
      <c r="DJ40" s="111">
        <f t="shared" si="1109"/>
        <v>261.43033056750494</v>
      </c>
      <c r="DK40" s="111">
        <f t="shared" si="1110"/>
        <v>271.99107020110989</v>
      </c>
      <c r="DL40" s="111">
        <f t="shared" si="1111"/>
        <v>282.97842147295393</v>
      </c>
      <c r="DM40" s="111">
        <f t="shared" si="1112"/>
        <v>294.40961778677541</v>
      </c>
      <c r="DN40" s="111">
        <f t="shared" si="1113"/>
        <v>306.30258870689005</v>
      </c>
      <c r="DO40" s="111">
        <f t="shared" si="1114"/>
        <v>318.67598808029362</v>
      </c>
      <c r="DP40" s="111">
        <f t="shared" si="1115"/>
        <v>331.54922329478518</v>
      </c>
      <c r="DQ40" s="111">
        <f t="shared" si="1116"/>
        <v>344.94248571900135</v>
      </c>
      <c r="DR40" s="111">
        <f t="shared" si="1117"/>
        <v>358.87678237210616</v>
      </c>
      <c r="DS40" s="111">
        <f t="shared" si="1118"/>
        <v>373.37396887280983</v>
      </c>
      <c r="DT40" s="111">
        <f t="shared" si="1119"/>
        <v>388.4567837193959</v>
      </c>
      <c r="DU40" s="111">
        <f t="shared" si="1120"/>
        <v>404.14888395452465</v>
      </c>
      <c r="DV40" s="111">
        <f t="shared" si="1121"/>
        <v>420.47488227075166</v>
      </c>
      <c r="DW40" s="111">
        <f t="shared" si="1122"/>
        <v>437.46038561496101</v>
      </c>
      <c r="DX40" s="111">
        <f t="shared" si="1123"/>
        <v>455.13203535226302</v>
      </c>
      <c r="DY40" s="111">
        <f t="shared" si="1124"/>
        <v>473.5175490523531</v>
      </c>
      <c r="DZ40" s="111">
        <f t="shared" si="1125"/>
        <v>492.64576396387201</v>
      </c>
      <c r="EA40" s="111">
        <f t="shared" si="1126"/>
        <v>512.54668224495663</v>
      </c>
      <c r="EB40" s="111">
        <f t="shared" si="1127"/>
        <v>533.25151802092398</v>
      </c>
      <c r="EC40" s="111">
        <f t="shared" si="1128"/>
        <v>554.79274634289732</v>
      </c>
      <c r="ED40" s="111">
        <f t="shared" si="1129"/>
        <v>577.20415412416503</v>
      </c>
      <c r="EE40" s="111">
        <f t="shared" si="1130"/>
        <v>600.52089313416491</v>
      </c>
      <c r="EF40" s="111">
        <f t="shared" si="1131"/>
        <v>624.77953513321268</v>
      </c>
      <c r="EG40" s="111">
        <f t="shared" si="1132"/>
        <v>650.01812923445402</v>
      </c>
      <c r="EH40" s="111">
        <f t="shared" si="1133"/>
        <v>676.27626158300905</v>
      </c>
      <c r="EI40" s="111">
        <f t="shared" si="1134"/>
        <v>703.59511744591634</v>
      </c>
      <c r="EJ40" s="111">
        <f t="shared" si="1135"/>
        <v>732.01754581026159</v>
      </c>
      <c r="EK40" s="111">
        <f t="shared" si="1136"/>
        <v>761.58812659081298</v>
      </c>
      <c r="EL40" s="111">
        <f t="shared" si="1137"/>
        <v>792.35324055257558</v>
      </c>
      <c r="EM40" s="111">
        <f t="shared" si="1138"/>
        <v>824.36114205793751</v>
      </c>
      <c r="EN40" s="111">
        <f t="shared" si="1139"/>
        <v>857.66203475251007</v>
      </c>
      <c r="EO40" s="111">
        <f t="shared" si="1140"/>
        <v>892.30815030837255</v>
      </c>
      <c r="EP40" s="111">
        <f t="shared" si="1141"/>
        <v>928.35383034822962</v>
      </c>
      <c r="EQ40" s="111">
        <f t="shared" si="1142"/>
        <v>965.85561167897674</v>
      </c>
      <c r="ER40" s="111">
        <f t="shared" si="1143"/>
        <v>1004.8723149683608</v>
      </c>
      <c r="ES40" s="111">
        <f t="shared" si="1144"/>
        <v>1045.4651370038227</v>
      </c>
      <c r="ET40" s="111">
        <f t="shared" si="1145"/>
        <v>1087.6977466782294</v>
      </c>
      <c r="EU40" s="111">
        <f t="shared" si="1146"/>
        <v>1131.6363848530432</v>
      </c>
      <c r="EV40" s="111">
        <f t="shared" si="1147"/>
        <v>1177.3499682555669</v>
      </c>
      <c r="EW40" s="111">
        <f t="shared" si="1148"/>
        <v>1224.910197573219</v>
      </c>
      <c r="EX40" s="111">
        <f t="shared" si="1149"/>
        <v>1274.3916699143867</v>
      </c>
      <c r="EY40" s="111">
        <f t="shared" si="1150"/>
        <v>1325.8719958122485</v>
      </c>
      <c r="EZ40" s="111">
        <f t="shared" si="1151"/>
        <v>1379.4319209550802</v>
      </c>
      <c r="FA40" s="111">
        <f t="shared" si="1152"/>
        <v>1435.1554528339818</v>
      </c>
      <c r="FB40" s="111">
        <f t="shared" si="1153"/>
        <v>1493.1299925066635</v>
      </c>
      <c r="FC40" s="111">
        <f t="shared" si="1154"/>
        <v>1553.4464716839627</v>
      </c>
      <c r="FD40" s="111">
        <f t="shared" si="1155"/>
        <v>1616.1994953541082</v>
      </c>
      <c r="FE40" s="111">
        <f t="shared" si="1156"/>
        <v>1681.4874901684329</v>
      </c>
      <c r="FF40" s="111">
        <f t="shared" si="1157"/>
        <v>1749.412858821277</v>
      </c>
      <c r="FG40" s="111">
        <f t="shared" si="1158"/>
        <v>1820.0821406662214</v>
      </c>
      <c r="FH40" s="111">
        <f t="shared" si="1159"/>
        <v>1893.6061788205743</v>
      </c>
      <c r="FI40" s="111">
        <f t="shared" si="1160"/>
        <v>1970.1002940202104</v>
      </c>
      <c r="FJ40" s="111">
        <f t="shared" si="1161"/>
        <v>2049.6844654974511</v>
      </c>
      <c r="FK40" s="111">
        <f t="shared" si="1162"/>
        <v>2132.4835191656862</v>
      </c>
      <c r="FL40" s="111">
        <f t="shared" si="1163"/>
        <v>2218.6273234059036</v>
      </c>
      <c r="FM40" s="111">
        <f t="shared" si="1164"/>
        <v>2308.2509927622086</v>
      </c>
      <c r="FN40" s="111">
        <f t="shared" si="1165"/>
        <v>2401.495099865831</v>
      </c>
      <c r="FO40" s="111">
        <f t="shared" si="1166"/>
        <v>2498.5058959200114</v>
      </c>
      <c r="FP40" s="111">
        <f t="shared" si="1167"/>
        <v>2599.4355400915965</v>
      </c>
      <c r="FQ40" s="111">
        <f t="shared" si="1168"/>
        <v>2704.4423381691367</v>
      </c>
      <c r="FR40" s="111">
        <f t="shared" si="1169"/>
        <v>2813.6909908618177</v>
      </c>
      <c r="FS40" s="111">
        <f t="shared" si="1170"/>
        <v>2927.3528521286721</v>
      </c>
      <c r="FT40" s="111">
        <f t="shared" si="1171"/>
        <v>3045.606197943262</v>
      </c>
      <c r="FU40" s="111">
        <f t="shared" si="1172"/>
        <v>3168.6365059153782</v>
      </c>
      <c r="FV40" s="111">
        <f t="shared" si="1173"/>
        <v>3296.6367462083363</v>
      </c>
      <c r="FW40" s="111">
        <f t="shared" si="1174"/>
        <v>3429.8076842081687</v>
      </c>
      <c r="FX40" s="111">
        <f t="shared" si="1175"/>
        <v>3568.3581954194424</v>
      </c>
      <c r="FY40" s="111">
        <f t="shared" si="1176"/>
        <v>3712.5055930816065</v>
      </c>
      <c r="FZ40" s="111">
        <f t="shared" si="1177"/>
        <v>3862.4759690197316</v>
      </c>
      <c r="GA40" s="111">
        <f t="shared" si="1178"/>
        <v>4018.5045482642531</v>
      </c>
      <c r="GB40" s="111">
        <f t="shared" si="1179"/>
        <v>4180.8360579959362</v>
      </c>
      <c r="GC40" s="111">
        <f t="shared" si="1180"/>
        <v>4349.7251113947405</v>
      </c>
      <c r="GD40" s="111">
        <f t="shared" si="1181"/>
        <v>4525.4366069946427</v>
      </c>
      <c r="GE40" s="111">
        <f t="shared" si="1182"/>
        <v>4708.2461441707992</v>
      </c>
      <c r="GF40" s="111">
        <f t="shared" si="1183"/>
        <v>4898.4404554107232</v>
      </c>
      <c r="GG40" s="111">
        <f t="shared" si="1184"/>
        <v>5096.3178560474953</v>
      </c>
      <c r="GH40" s="111">
        <f t="shared" si="1185"/>
        <v>5302.1887121603904</v>
      </c>
      <c r="GI40" s="111">
        <f t="shared" si="1186"/>
        <v>5516.3759273768219</v>
      </c>
      <c r="GJ40" s="111">
        <f t="shared" si="1187"/>
        <v>5739.2154493391363</v>
      </c>
      <c r="GK40" s="111">
        <f t="shared" si="1188"/>
        <v>5971.0567966306407</v>
      </c>
      <c r="GL40" s="111">
        <f t="shared" si="1189"/>
        <v>6212.2636069873324</v>
      </c>
      <c r="GM40" s="111">
        <f t="shared" si="1190"/>
        <v>6463.2142076551936</v>
      </c>
      <c r="GN40" s="111">
        <f t="shared" si="1191"/>
        <v>6724.3022087876334</v>
      </c>
      <c r="GO40" s="111">
        <f t="shared" si="1192"/>
        <v>6995.9371208138191</v>
      </c>
      <c r="GP40" s="111">
        <f t="shared" si="1193"/>
        <v>7278.5449967462146</v>
      </c>
      <c r="GQ40" s="111">
        <f t="shared" si="1194"/>
        <v>7572.5691004347755</v>
      </c>
      <c r="GR40" s="111">
        <f t="shared" si="1195"/>
        <v>7878.4706018159395</v>
      </c>
      <c r="GS40" s="111">
        <f t="shared" si="1196"/>
        <v>8196.7293002468978</v>
      </c>
      <c r="GT40" s="111">
        <f t="shared" si="1197"/>
        <v>8527.8443770596714</v>
      </c>
      <c r="GU40" s="111">
        <f t="shared" si="1198"/>
        <v>8872.3351785153754</v>
      </c>
      <c r="GV40" s="111">
        <f t="shared" si="1199"/>
        <v>9230.7420303866838</v>
      </c>
      <c r="GW40" s="111">
        <f t="shared" si="1200"/>
        <v>9603.6270854461854</v>
      </c>
      <c r="GX40" s="111">
        <f t="shared" si="1201"/>
        <v>9991.5752051898708</v>
      </c>
      <c r="GY40" s="111">
        <f t="shared" si="1202"/>
        <v>10395.194877178721</v>
      </c>
      <c r="GZ40" s="111">
        <f t="shared" si="1203"/>
        <v>10815.119169437234</v>
      </c>
      <c r="HA40" s="111">
        <f t="shared" si="1204"/>
        <v>11252.006723405821</v>
      </c>
      <c r="HB40" s="111">
        <f t="shared" si="1205"/>
        <v>11706.542787004522</v>
      </c>
      <c r="HC40" s="111">
        <f t="shared" si="1206"/>
        <v>12179.440289428358</v>
      </c>
      <c r="HD40" s="111">
        <f t="shared" si="1207"/>
        <v>12671.440959360107</v>
      </c>
      <c r="HE40" s="111">
        <f t="shared" si="1208"/>
        <v>13183.31648835442</v>
      </c>
      <c r="HF40" s="111">
        <f t="shared" si="1209"/>
        <v>13715.869741217986</v>
      </c>
    </row>
    <row r="41" spans="1:214">
      <c r="A41" s="83" t="str">
        <f>'CEA-4 Constant DCF'!A41</f>
        <v>Eversource Energy</v>
      </c>
      <c r="B41" s="103" t="str">
        <f>'CEA-4 Constant DCF'!B41</f>
        <v>ES</v>
      </c>
      <c r="C41" s="90">
        <f>'CEA-4 Constant DCF'!C41</f>
        <v>2.86</v>
      </c>
      <c r="D41" s="269">
        <f>'CEA-4 Constant DCF'!D41</f>
        <v>58.47499999999998</v>
      </c>
      <c r="E41" s="91">
        <f>'CEA-4 Constant DCF'!K41</f>
        <v>5.4125E-2</v>
      </c>
      <c r="F41" s="91">
        <f t="shared" si="607"/>
        <v>5.1836833333333346E-2</v>
      </c>
      <c r="G41" s="91">
        <f t="shared" si="608"/>
        <v>4.9548666666666699E-2</v>
      </c>
      <c r="H41" s="91">
        <f t="shared" si="609"/>
        <v>4.7260500000000052E-2</v>
      </c>
      <c r="I41" s="91">
        <f t="shared" si="610"/>
        <v>4.4972333333333406E-2</v>
      </c>
      <c r="J41" s="91">
        <f t="shared" si="611"/>
        <v>4.2684166666666759E-2</v>
      </c>
      <c r="K41" s="142">
        <f t="shared" si="1013"/>
        <v>4.0396000000000098E-2</v>
      </c>
      <c r="L41" s="91">
        <f t="shared" si="1014"/>
        <v>9.8251086473464977E-2</v>
      </c>
      <c r="M41" s="325" t="str">
        <f>'CEA-4 Constant DCF'!O41</f>
        <v/>
      </c>
      <c r="N41" s="111">
        <f t="shared" si="612"/>
        <v>-58.47499999999998</v>
      </c>
      <c r="O41" s="111">
        <f t="shared" si="613"/>
        <v>3.0147974999999998</v>
      </c>
      <c r="P41" s="111">
        <f t="shared" si="614"/>
        <v>3.1779734146874996</v>
      </c>
      <c r="Q41" s="111">
        <f t="shared" si="615"/>
        <v>3.3499812257574604</v>
      </c>
      <c r="R41" s="111">
        <f t="shared" si="616"/>
        <v>3.5312989596015827</v>
      </c>
      <c r="S41" s="111">
        <f t="shared" si="617"/>
        <v>3.7224305157900184</v>
      </c>
      <c r="T41" s="111">
        <f t="shared" si="1015"/>
        <v>3.91538952603194</v>
      </c>
      <c r="U41" s="111">
        <f t="shared" si="1016"/>
        <v>4.1093918565274548</v>
      </c>
      <c r="V41" s="111">
        <f t="shared" si="1017"/>
        <v>4.3036037703628711</v>
      </c>
      <c r="W41" s="111">
        <f t="shared" si="1018"/>
        <v>4.4971468736582203</v>
      </c>
      <c r="X41" s="111">
        <f t="shared" si="1019"/>
        <v>4.6891038403379275</v>
      </c>
      <c r="Y41" s="111">
        <f t="shared" si="1020"/>
        <v>4.8785248790722191</v>
      </c>
      <c r="Z41" s="111">
        <f t="shared" si="1021"/>
        <v>5.0755977700872208</v>
      </c>
      <c r="AA41" s="111">
        <f t="shared" si="1022"/>
        <v>5.2806316176076651</v>
      </c>
      <c r="AB41" s="111">
        <f t="shared" si="1023"/>
        <v>5.4939480124325453</v>
      </c>
      <c r="AC41" s="111">
        <f t="shared" si="1024"/>
        <v>5.7158815363427706</v>
      </c>
      <c r="AD41" s="111">
        <f t="shared" si="1025"/>
        <v>5.9467802868848736</v>
      </c>
      <c r="AE41" s="111">
        <f t="shared" si="1026"/>
        <v>6.1870064233538757</v>
      </c>
      <c r="AF41" s="111">
        <f t="shared" si="1027"/>
        <v>6.4369367348316793</v>
      </c>
      <c r="AG41" s="111">
        <f t="shared" si="1028"/>
        <v>6.6969632311719405</v>
      </c>
      <c r="AH41" s="111">
        <f t="shared" si="1029"/>
        <v>6.9674937578583629</v>
      </c>
      <c r="AI41" s="111">
        <f t="shared" si="1030"/>
        <v>7.2489526357008103</v>
      </c>
      <c r="AJ41" s="111">
        <f t="shared" si="1031"/>
        <v>7.5417813263725808</v>
      </c>
      <c r="AK41" s="111">
        <f t="shared" si="1032"/>
        <v>7.8464391248327283</v>
      </c>
      <c r="AL41" s="111">
        <f t="shared" si="1033"/>
        <v>8.1634038797194712</v>
      </c>
      <c r="AM41" s="111">
        <f t="shared" si="1034"/>
        <v>8.4931727428446191</v>
      </c>
      <c r="AN41" s="111">
        <f t="shared" si="1035"/>
        <v>8.8362629489645705</v>
      </c>
      <c r="AO41" s="111">
        <f t="shared" si="1036"/>
        <v>9.1932126270509436</v>
      </c>
      <c r="AP41" s="111">
        <f t="shared" si="1037"/>
        <v>9.5645816443332947</v>
      </c>
      <c r="AQ41" s="111">
        <f t="shared" si="1038"/>
        <v>9.9509524844377832</v>
      </c>
      <c r="AR41" s="111">
        <f t="shared" si="1039"/>
        <v>10.352931160999132</v>
      </c>
      <c r="AS41" s="111">
        <f t="shared" si="1040"/>
        <v>10.771148168178854</v>
      </c>
      <c r="AT41" s="111">
        <f t="shared" si="1041"/>
        <v>11.206259469580608</v>
      </c>
      <c r="AU41" s="111">
        <f t="shared" si="1042"/>
        <v>11.658947527113789</v>
      </c>
      <c r="AV41" s="111">
        <f t="shared" si="1043"/>
        <v>12.129922371419079</v>
      </c>
      <c r="AW41" s="111">
        <f t="shared" si="1044"/>
        <v>12.619922715534926</v>
      </c>
      <c r="AX41" s="111">
        <f t="shared" si="1045"/>
        <v>13.129717113551676</v>
      </c>
      <c r="AY41" s="111">
        <f t="shared" si="1046"/>
        <v>13.660105166070711</v>
      </c>
      <c r="AZ41" s="111">
        <f t="shared" si="1047"/>
        <v>14.211918774359305</v>
      </c>
      <c r="BA41" s="111">
        <f t="shared" si="1048"/>
        <v>14.786023445168324</v>
      </c>
      <c r="BB41" s="111">
        <f t="shared" si="1049"/>
        <v>15.383319648259345</v>
      </c>
      <c r="BC41" s="111">
        <f t="shared" si="1050"/>
        <v>16.004744228770431</v>
      </c>
      <c r="BD41" s="111">
        <f t="shared" si="1051"/>
        <v>16.651271876635843</v>
      </c>
      <c r="BE41" s="111">
        <f t="shared" si="1052"/>
        <v>17.323916655364425</v>
      </c>
      <c r="BF41" s="111">
        <f t="shared" si="1053"/>
        <v>18.023733592574526</v>
      </c>
      <c r="BG41" s="111">
        <f t="shared" si="1054"/>
        <v>18.75182033478017</v>
      </c>
      <c r="BH41" s="111">
        <f t="shared" si="1055"/>
        <v>19.50931886902395</v>
      </c>
      <c r="BI41" s="111">
        <f t="shared" si="1056"/>
        <v>20.297417314057043</v>
      </c>
      <c r="BJ41" s="111">
        <f t="shared" si="1057"/>
        <v>21.117351783875694</v>
      </c>
      <c r="BK41" s="111">
        <f t="shared" si="1058"/>
        <v>21.970408326537139</v>
      </c>
      <c r="BL41" s="111">
        <f t="shared" si="1059"/>
        <v>22.857924941295934</v>
      </c>
      <c r="BM41" s="111">
        <f t="shared" si="1060"/>
        <v>23.781293677224529</v>
      </c>
      <c r="BN41" s="111">
        <f t="shared" si="1061"/>
        <v>24.741962816609693</v>
      </c>
      <c r="BO41" s="111">
        <f t="shared" si="1062"/>
        <v>25.74143914654946</v>
      </c>
      <c r="BP41" s="111">
        <f t="shared" si="1063"/>
        <v>26.781290322313474</v>
      </c>
      <c r="BQ41" s="111">
        <f t="shared" si="1064"/>
        <v>27.863147326173653</v>
      </c>
      <c r="BR41" s="111">
        <f t="shared" si="1065"/>
        <v>28.988707025561766</v>
      </c>
      <c r="BS41" s="111">
        <f t="shared" si="1066"/>
        <v>30.159734834566361</v>
      </c>
      <c r="BT41" s="111">
        <f t="shared" si="1067"/>
        <v>31.378067482943507</v>
      </c>
      <c r="BU41" s="111">
        <f t="shared" si="1068"/>
        <v>32.645615896984495</v>
      </c>
      <c r="BV41" s="111">
        <f t="shared" si="1069"/>
        <v>33.964368196759082</v>
      </c>
      <c r="BW41" s="111">
        <f t="shared" si="1070"/>
        <v>35.336392814435364</v>
      </c>
      <c r="BX41" s="111">
        <f t="shared" si="1071"/>
        <v>36.763841738567301</v>
      </c>
      <c r="BY41" s="111">
        <f t="shared" si="1072"/>
        <v>38.248953889438468</v>
      </c>
      <c r="BZ41" s="111">
        <f t="shared" si="1073"/>
        <v>39.794058630756226</v>
      </c>
      <c r="CA41" s="111">
        <f t="shared" si="1074"/>
        <v>41.401579423204261</v>
      </c>
      <c r="CB41" s="111">
        <f t="shared" si="1075"/>
        <v>43.074037625584026</v>
      </c>
      <c r="CC41" s="111">
        <f t="shared" si="1076"/>
        <v>44.81405644950712</v>
      </c>
      <c r="CD41" s="111">
        <f t="shared" si="1077"/>
        <v>46.624365073841417</v>
      </c>
      <c r="CE41" s="111">
        <f t="shared" si="1078"/>
        <v>48.507802925364317</v>
      </c>
      <c r="CF41" s="111">
        <f t="shared" si="1079"/>
        <v>50.467324132337339</v>
      </c>
      <c r="CG41" s="111">
        <f t="shared" si="1080"/>
        <v>52.50600215798724</v>
      </c>
      <c r="CH41" s="111">
        <f t="shared" si="1081"/>
        <v>54.6270346211613</v>
      </c>
      <c r="CI41" s="111">
        <f t="shared" si="1082"/>
        <v>56.833748311717734</v>
      </c>
      <c r="CJ41" s="111">
        <f t="shared" si="1083"/>
        <v>59.129604408517892</v>
      </c>
      <c r="CK41" s="111">
        <f t="shared" si="1084"/>
        <v>61.518203908204384</v>
      </c>
      <c r="CL41" s="111">
        <f t="shared" si="1085"/>
        <v>64.003293273280221</v>
      </c>
      <c r="CM41" s="111">
        <f t="shared" si="1086"/>
        <v>66.588770308347648</v>
      </c>
      <c r="CN41" s="111">
        <f t="shared" si="1087"/>
        <v>69.278690273723669</v>
      </c>
      <c r="CO41" s="111">
        <f t="shared" si="1088"/>
        <v>72.07727224602101</v>
      </c>
      <c r="CP41" s="111">
        <f t="shared" si="1089"/>
        <v>74.988905735671281</v>
      </c>
      <c r="CQ41" s="111">
        <f t="shared" si="1090"/>
        <v>78.018157571769464</v>
      </c>
      <c r="CR41" s="111">
        <f t="shared" si="1091"/>
        <v>81.169779065038668</v>
      </c>
      <c r="CS41" s="111">
        <f t="shared" si="1092"/>
        <v>84.448713460149975</v>
      </c>
      <c r="CT41" s="111">
        <f t="shared" si="1093"/>
        <v>87.860103689086202</v>
      </c>
      <c r="CU41" s="111">
        <f t="shared" si="1094"/>
        <v>91.409300437710542</v>
      </c>
      <c r="CV41" s="111">
        <f t="shared" si="1095"/>
        <v>95.101870538192301</v>
      </c>
      <c r="CW41" s="111">
        <f t="shared" si="1096"/>
        <v>98.943605700453134</v>
      </c>
      <c r="CX41" s="111">
        <f t="shared" si="1097"/>
        <v>102.94053159632865</v>
      </c>
      <c r="CY41" s="111">
        <f t="shared" si="1098"/>
        <v>107.09891731069396</v>
      </c>
      <c r="CZ41" s="111">
        <f t="shared" si="1099"/>
        <v>111.42528517437677</v>
      </c>
      <c r="DA41" s="111">
        <f t="shared" si="1100"/>
        <v>115.9264209942809</v>
      </c>
      <c r="DB41" s="111">
        <f t="shared" si="1101"/>
        <v>120.60938469676589</v>
      </c>
      <c r="DC41" s="111">
        <f t="shared" si="1102"/>
        <v>125.48152140097645</v>
      </c>
      <c r="DD41" s="111">
        <f t="shared" si="1103"/>
        <v>130.55047293949031</v>
      </c>
      <c r="DE41" s="111">
        <f t="shared" si="1104"/>
        <v>135.82418984435398</v>
      </c>
      <c r="DF41" s="111">
        <f t="shared" si="1105"/>
        <v>141.31094381730651</v>
      </c>
      <c r="DG41" s="111">
        <f t="shared" si="1106"/>
        <v>147.01934070375043</v>
      </c>
      <c r="DH41" s="111">
        <f t="shared" si="1107"/>
        <v>152.95833399081914</v>
      </c>
      <c r="DI41" s="111">
        <f t="shared" si="1108"/>
        <v>159.13723885071229</v>
      </c>
      <c r="DJ41" s="111">
        <f t="shared" si="1109"/>
        <v>165.56574675132569</v>
      </c>
      <c r="DK41" s="111">
        <f t="shared" si="1110"/>
        <v>172.25394065709227</v>
      </c>
      <c r="DL41" s="111">
        <f t="shared" si="1111"/>
        <v>179.2123108438762</v>
      </c>
      <c r="DM41" s="111">
        <f t="shared" si="1112"/>
        <v>186.45177135272544</v>
      </c>
      <c r="DN41" s="111">
        <f t="shared" si="1113"/>
        <v>193.98367710829015</v>
      </c>
      <c r="DO41" s="111">
        <f t="shared" si="1114"/>
        <v>201.81984172875667</v>
      </c>
      <c r="DP41" s="111">
        <f t="shared" si="1115"/>
        <v>209.97255605523154</v>
      </c>
      <c r="DQ41" s="111">
        <f t="shared" si="1116"/>
        <v>218.45460742963868</v>
      </c>
      <c r="DR41" s="111">
        <f t="shared" si="1117"/>
        <v>227.27929975136638</v>
      </c>
      <c r="DS41" s="111">
        <f t="shared" si="1118"/>
        <v>236.46047434412259</v>
      </c>
      <c r="DT41" s="111">
        <f t="shared" si="1119"/>
        <v>246.01253166572778</v>
      </c>
      <c r="DU41" s="111">
        <f t="shared" si="1120"/>
        <v>255.95045389489655</v>
      </c>
      <c r="DV41" s="111">
        <f t="shared" si="1121"/>
        <v>266.2898284304348</v>
      </c>
      <c r="DW41" s="111">
        <f t="shared" si="1122"/>
        <v>277.04687233971066</v>
      </c>
      <c r="DX41" s="111">
        <f t="shared" si="1123"/>
        <v>288.23845779474561</v>
      </c>
      <c r="DY41" s="111">
        <f t="shared" si="1124"/>
        <v>299.88213853582221</v>
      </c>
      <c r="DZ41" s="111">
        <f t="shared" si="1125"/>
        <v>311.99617740411531</v>
      </c>
      <c r="EA41" s="111">
        <f t="shared" si="1126"/>
        <v>324.59957498653199</v>
      </c>
      <c r="EB41" s="111">
        <f t="shared" si="1127"/>
        <v>337.71209941768797</v>
      </c>
      <c r="EC41" s="111">
        <f t="shared" si="1128"/>
        <v>351.35431738576494</v>
      </c>
      <c r="ED41" s="111">
        <f t="shared" si="1129"/>
        <v>365.54762639088034</v>
      </c>
      <c r="EE41" s="111">
        <f t="shared" si="1130"/>
        <v>380.31428830656637</v>
      </c>
      <c r="EF41" s="111">
        <f t="shared" si="1131"/>
        <v>395.67746429699844</v>
      </c>
      <c r="EG41" s="111">
        <f t="shared" si="1132"/>
        <v>411.66125114474005</v>
      </c>
      <c r="EH41" s="111">
        <f t="shared" si="1133"/>
        <v>428.290719045983</v>
      </c>
      <c r="EI41" s="111">
        <f t="shared" si="1134"/>
        <v>445.59195093256454</v>
      </c>
      <c r="EJ41" s="111">
        <f t="shared" si="1135"/>
        <v>463.59208338243644</v>
      </c>
      <c r="EK41" s="111">
        <f t="shared" si="1136"/>
        <v>482.3193491827534</v>
      </c>
      <c r="EL41" s="111">
        <f t="shared" si="1137"/>
        <v>501.80312161233996</v>
      </c>
      <c r="EM41" s="111">
        <f t="shared" si="1138"/>
        <v>522.07396051299213</v>
      </c>
      <c r="EN41" s="111">
        <f t="shared" si="1139"/>
        <v>543.16366022187503</v>
      </c>
      <c r="EO41" s="111">
        <f t="shared" si="1140"/>
        <v>565.105299440198</v>
      </c>
      <c r="EP41" s="111">
        <f t="shared" si="1141"/>
        <v>587.93329311638433</v>
      </c>
      <c r="EQ41" s="111">
        <f t="shared" si="1142"/>
        <v>611.68344642511386</v>
      </c>
      <c r="ER41" s="111">
        <f t="shared" si="1143"/>
        <v>636.39301092690278</v>
      </c>
      <c r="ES41" s="111">
        <f t="shared" si="1144"/>
        <v>662.10074299630605</v>
      </c>
      <c r="ET41" s="111">
        <f t="shared" si="1145"/>
        <v>688.84696461038493</v>
      </c>
      <c r="EU41" s="111">
        <f t="shared" si="1146"/>
        <v>716.67362659278615</v>
      </c>
      <c r="EV41" s="111">
        <f t="shared" si="1147"/>
        <v>745.62437441262841</v>
      </c>
      <c r="EW41" s="111">
        <f t="shared" si="1148"/>
        <v>775.74461664140108</v>
      </c>
      <c r="EX41" s="111">
        <f t="shared" si="1149"/>
        <v>807.08159617524723</v>
      </c>
      <c r="EY41" s="111">
        <f t="shared" si="1150"/>
        <v>839.68446433434258</v>
      </c>
      <c r="EZ41" s="111">
        <f t="shared" si="1151"/>
        <v>873.60435795559272</v>
      </c>
      <c r="FA41" s="111">
        <f t="shared" si="1152"/>
        <v>908.89447959956692</v>
      </c>
      <c r="FB41" s="111">
        <f t="shared" si="1153"/>
        <v>945.61018099747116</v>
      </c>
      <c r="FC41" s="111">
        <f t="shared" si="1154"/>
        <v>983.80904986904511</v>
      </c>
      <c r="FD41" s="111">
        <f t="shared" si="1155"/>
        <v>1023.5510002475552</v>
      </c>
      <c r="FE41" s="111">
        <f t="shared" si="1156"/>
        <v>1064.8983664535556</v>
      </c>
      <c r="FF41" s="111">
        <f t="shared" si="1157"/>
        <v>1107.9160008648134</v>
      </c>
      <c r="FG41" s="111">
        <f t="shared" si="1158"/>
        <v>1152.6713756357485</v>
      </c>
      <c r="FH41" s="111">
        <f t="shared" si="1159"/>
        <v>1199.2346885259303</v>
      </c>
      <c r="FI41" s="111">
        <f t="shared" si="1160"/>
        <v>1247.6789730036239</v>
      </c>
      <c r="FJ41" s="111">
        <f t="shared" si="1161"/>
        <v>1298.0802127970785</v>
      </c>
      <c r="FK41" s="111">
        <f t="shared" si="1162"/>
        <v>1350.5174610732295</v>
      </c>
      <c r="FL41" s="111">
        <f t="shared" si="1163"/>
        <v>1405.0729644307437</v>
      </c>
      <c r="FM41" s="111">
        <f t="shared" si="1164"/>
        <v>1461.8322919018881</v>
      </c>
      <c r="FN41" s="111">
        <f t="shared" si="1165"/>
        <v>1520.884469165557</v>
      </c>
      <c r="FO41" s="111">
        <f t="shared" si="1166"/>
        <v>1582.322118181969</v>
      </c>
      <c r="FP41" s="111">
        <f t="shared" si="1167"/>
        <v>1646.2416024680481</v>
      </c>
      <c r="FQ41" s="111">
        <f t="shared" si="1168"/>
        <v>1712.7431782413476</v>
      </c>
      <c r="FR41" s="111">
        <f t="shared" si="1169"/>
        <v>1781.9311516695852</v>
      </c>
      <c r="FS41" s="111">
        <f t="shared" si="1170"/>
        <v>1853.9140424724301</v>
      </c>
      <c r="FT41" s="111">
        <f t="shared" si="1171"/>
        <v>1928.8047541321466</v>
      </c>
      <c r="FU41" s="111">
        <f t="shared" si="1172"/>
        <v>2006.7207509800689</v>
      </c>
      <c r="FV41" s="111">
        <f t="shared" si="1173"/>
        <v>2087.78424243666</v>
      </c>
      <c r="FW41" s="111">
        <f t="shared" si="1174"/>
        <v>2172.1223746941314</v>
      </c>
      <c r="FX41" s="111">
        <f t="shared" si="1175"/>
        <v>2259.8674301422757</v>
      </c>
      <c r="FY41" s="111">
        <f t="shared" si="1176"/>
        <v>2351.1570348503033</v>
      </c>
      <c r="FZ41" s="111">
        <f t="shared" si="1177"/>
        <v>2446.1343744301162</v>
      </c>
      <c r="GA41" s="111">
        <f t="shared" si="1178"/>
        <v>2544.9484186195955</v>
      </c>
      <c r="GB41" s="111">
        <f t="shared" si="1179"/>
        <v>2647.7541549381531</v>
      </c>
      <c r="GC41" s="111">
        <f t="shared" si="1180"/>
        <v>2754.7128317810348</v>
      </c>
      <c r="GD41" s="111">
        <f t="shared" si="1181"/>
        <v>2865.9922113336615</v>
      </c>
      <c r="GE41" s="111">
        <f t="shared" si="1182"/>
        <v>2981.7668327026963</v>
      </c>
      <c r="GF41" s="111">
        <f t="shared" si="1183"/>
        <v>3102.2182856765548</v>
      </c>
      <c r="GG41" s="111">
        <f t="shared" si="1184"/>
        <v>3227.5354955447451</v>
      </c>
      <c r="GH41" s="111">
        <f t="shared" si="1185"/>
        <v>3357.9150194227709</v>
      </c>
      <c r="GI41" s="111">
        <f t="shared" si="1186"/>
        <v>3493.5613545473734</v>
      </c>
      <c r="GJ41" s="111">
        <f t="shared" si="1187"/>
        <v>3634.6872590256694</v>
      </c>
      <c r="GK41" s="111">
        <f t="shared" si="1188"/>
        <v>3781.5140855412706</v>
      </c>
      <c r="GL41" s="111">
        <f t="shared" si="1189"/>
        <v>3934.2721285407961</v>
      </c>
      <c r="GM41" s="111">
        <f t="shared" si="1190"/>
        <v>4093.2009854453304</v>
      </c>
      <c r="GN41" s="111">
        <f t="shared" si="1191"/>
        <v>4258.5499324533803</v>
      </c>
      <c r="GO41" s="111">
        <f t="shared" si="1192"/>
        <v>4430.5783155247673</v>
      </c>
      <c r="GP41" s="111">
        <f t="shared" si="1193"/>
        <v>4609.5559571587064</v>
      </c>
      <c r="GQ41" s="111">
        <f t="shared" si="1194"/>
        <v>4795.7635796040904</v>
      </c>
      <c r="GR41" s="111">
        <f t="shared" si="1195"/>
        <v>4989.4932451657778</v>
      </c>
      <c r="GS41" s="111">
        <f t="shared" si="1196"/>
        <v>5191.0488142974955</v>
      </c>
      <c r="GT41" s="111">
        <f t="shared" si="1197"/>
        <v>5400.746422199858</v>
      </c>
      <c r="GU41" s="111">
        <f t="shared" si="1198"/>
        <v>5618.9149746710436</v>
      </c>
      <c r="GV41" s="111">
        <f t="shared" si="1199"/>
        <v>5845.8966639878554</v>
      </c>
      <c r="GW41" s="111">
        <f t="shared" si="1200"/>
        <v>6082.0475056263094</v>
      </c>
      <c r="GX41" s="111">
        <f t="shared" si="1201"/>
        <v>6327.7378966635906</v>
      </c>
      <c r="GY41" s="111">
        <f t="shared" si="1202"/>
        <v>6583.3531967372137</v>
      </c>
      <c r="GZ41" s="111">
        <f t="shared" si="1203"/>
        <v>6849.2943324726111</v>
      </c>
      <c r="HA41" s="111">
        <f t="shared" si="1204"/>
        <v>7125.9784263271758</v>
      </c>
      <c r="HB41" s="111">
        <f t="shared" si="1205"/>
        <v>7413.8394508370893</v>
      </c>
      <c r="HC41" s="111">
        <f t="shared" si="1206"/>
        <v>7713.3289092931054</v>
      </c>
      <c r="HD41" s="111">
        <f t="shared" si="1207"/>
        <v>8024.9165439129101</v>
      </c>
      <c r="HE41" s="111">
        <f t="shared" si="1208"/>
        <v>8349.0910726208167</v>
      </c>
      <c r="HF41" s="111">
        <f t="shared" si="1209"/>
        <v>8686.3609555904077</v>
      </c>
    </row>
    <row r="42" spans="1:214">
      <c r="A42" s="83" t="str">
        <f>'CEA-4 Constant DCF'!A42</f>
        <v>Exelon Corporation</v>
      </c>
      <c r="B42" s="103" t="str">
        <f>'CEA-4 Constant DCF'!B42</f>
        <v>EXC</v>
      </c>
      <c r="C42" s="90">
        <f>'CEA-4 Constant DCF'!C42</f>
        <v>1.52</v>
      </c>
      <c r="D42" s="269">
        <f>'CEA-4 Constant DCF'!D42</f>
        <v>36.561222222222227</v>
      </c>
      <c r="E42" s="91">
        <f>'CEA-4 Constant DCF'!K42</f>
        <v>5.2333333333333336E-2</v>
      </c>
      <c r="F42" s="91">
        <f t="shared" si="607"/>
        <v>5.0343777777777793E-2</v>
      </c>
      <c r="G42" s="91">
        <f t="shared" si="608"/>
        <v>4.8354222222222257E-2</v>
      </c>
      <c r="H42" s="91">
        <f t="shared" si="609"/>
        <v>4.6364666666666721E-2</v>
      </c>
      <c r="I42" s="91">
        <f t="shared" si="610"/>
        <v>4.4375111111111185E-2</v>
      </c>
      <c r="J42" s="91">
        <f t="shared" si="611"/>
        <v>4.2385555555555648E-2</v>
      </c>
      <c r="K42" s="142">
        <f t="shared" si="1013"/>
        <v>4.0396000000000098E-2</v>
      </c>
      <c r="L42" s="91">
        <f t="shared" si="1014"/>
        <v>8.8924214243888869E-2</v>
      </c>
      <c r="M42" s="325" t="str">
        <f>'CEA-4 Constant DCF'!O42</f>
        <v/>
      </c>
      <c r="N42" s="111">
        <f t="shared" si="612"/>
        <v>-36.561222222222227</v>
      </c>
      <c r="O42" s="111">
        <f t="shared" si="613"/>
        <v>1.5995466666666667</v>
      </c>
      <c r="P42" s="111">
        <f t="shared" si="614"/>
        <v>1.6832562755555556</v>
      </c>
      <c r="Q42" s="111">
        <f t="shared" si="615"/>
        <v>1.7713466873096297</v>
      </c>
      <c r="R42" s="111">
        <f t="shared" si="616"/>
        <v>1.8640471639455003</v>
      </c>
      <c r="S42" s="111">
        <f t="shared" si="617"/>
        <v>1.9615989655253148</v>
      </c>
      <c r="T42" s="111">
        <f t="shared" si="1015"/>
        <v>2.0603532679348397</v>
      </c>
      <c r="U42" s="111">
        <f t="shared" si="1016"/>
        <v>2.1599800477088427</v>
      </c>
      <c r="V42" s="111">
        <f t="shared" si="1017"/>
        <v>2.2601268026275143</v>
      </c>
      <c r="W42" s="111">
        <f t="shared" si="1018"/>
        <v>2.360420180619311</v>
      </c>
      <c r="X42" s="111">
        <f t="shared" si="1019"/>
        <v>2.4604679013194057</v>
      </c>
      <c r="Y42" s="111">
        <f t="shared" si="1020"/>
        <v>2.5598609626611046</v>
      </c>
      <c r="Z42" s="111">
        <f t="shared" si="1021"/>
        <v>2.6632691061087628</v>
      </c>
      <c r="AA42" s="111">
        <f t="shared" si="1022"/>
        <v>2.7708545249191325</v>
      </c>
      <c r="AB42" s="111">
        <f t="shared" si="1023"/>
        <v>2.8827859643077662</v>
      </c>
      <c r="AC42" s="111">
        <f t="shared" si="1024"/>
        <v>2.9992389861219428</v>
      </c>
      <c r="AD42" s="111">
        <f t="shared" si="1025"/>
        <v>3.1203962442053252</v>
      </c>
      <c r="AE42" s="111">
        <f t="shared" si="1026"/>
        <v>3.246447770886244</v>
      </c>
      <c r="AF42" s="111">
        <f t="shared" si="1027"/>
        <v>3.3775912750389652</v>
      </c>
      <c r="AG42" s="111">
        <f t="shared" si="1028"/>
        <v>3.5140324521854396</v>
      </c>
      <c r="AH42" s="111">
        <f t="shared" si="1029"/>
        <v>3.655985307123923</v>
      </c>
      <c r="AI42" s="111">
        <f t="shared" si="1030"/>
        <v>3.8036724895905012</v>
      </c>
      <c r="AJ42" s="111">
        <f t="shared" si="1031"/>
        <v>3.9573256434799995</v>
      </c>
      <c r="AK42" s="111">
        <f t="shared" si="1032"/>
        <v>4.117185770174018</v>
      </c>
      <c r="AL42" s="111">
        <f t="shared" si="1033"/>
        <v>4.2835036065459677</v>
      </c>
      <c r="AM42" s="111">
        <f t="shared" si="1034"/>
        <v>4.4565400182359989</v>
      </c>
      <c r="AN42" s="111">
        <f t="shared" si="1035"/>
        <v>4.6365664088126604</v>
      </c>
      <c r="AO42" s="111">
        <f t="shared" si="1036"/>
        <v>4.8238651454630572</v>
      </c>
      <c r="AP42" s="111">
        <f t="shared" si="1037"/>
        <v>5.0187300018791836</v>
      </c>
      <c r="AQ42" s="111">
        <f t="shared" si="1038"/>
        <v>5.2214666190350956</v>
      </c>
      <c r="AR42" s="111">
        <f t="shared" si="1039"/>
        <v>5.4323929845776382</v>
      </c>
      <c r="AS42" s="111">
        <f t="shared" si="1040"/>
        <v>5.6518399315826366</v>
      </c>
      <c r="AT42" s="111">
        <f t="shared" si="1041"/>
        <v>5.8801516574588497</v>
      </c>
      <c r="AU42" s="111">
        <f t="shared" si="1042"/>
        <v>6.1176862638135576</v>
      </c>
      <c r="AV42" s="111">
        <f t="shared" si="1043"/>
        <v>6.3648163181265707</v>
      </c>
      <c r="AW42" s="111">
        <f t="shared" si="1044"/>
        <v>6.6219294381136127</v>
      </c>
      <c r="AX42" s="111">
        <f t="shared" si="1045"/>
        <v>6.889428899695651</v>
      </c>
      <c r="AY42" s="111">
        <f t="shared" si="1046"/>
        <v>7.1677342695277568</v>
      </c>
      <c r="AZ42" s="111">
        <f t="shared" si="1047"/>
        <v>7.4572820630796004</v>
      </c>
      <c r="BA42" s="111">
        <f t="shared" si="1048"/>
        <v>7.7585264292997644</v>
      </c>
      <c r="BB42" s="111">
        <f t="shared" si="1049"/>
        <v>8.071939862937759</v>
      </c>
      <c r="BC42" s="111">
        <f t="shared" si="1050"/>
        <v>8.3980139456409937</v>
      </c>
      <c r="BD42" s="111">
        <f t="shared" si="1051"/>
        <v>8.7372601169891073</v>
      </c>
      <c r="BE42" s="111">
        <f t="shared" si="1052"/>
        <v>9.0902104766750007</v>
      </c>
      <c r="BF42" s="111">
        <f t="shared" si="1053"/>
        <v>9.457418619090765</v>
      </c>
      <c r="BG42" s="111">
        <f t="shared" si="1054"/>
        <v>9.8394605016275563</v>
      </c>
      <c r="BH42" s="111">
        <f t="shared" si="1055"/>
        <v>10.236935348051304</v>
      </c>
      <c r="BI42" s="111">
        <f t="shared" si="1056"/>
        <v>10.650466588371186</v>
      </c>
      <c r="BJ42" s="111">
        <f t="shared" si="1057"/>
        <v>11.08070283667503</v>
      </c>
      <c r="BK42" s="111">
        <f t="shared" si="1058"/>
        <v>11.528318908465355</v>
      </c>
      <c r="BL42" s="111">
        <f t="shared" si="1059"/>
        <v>11.994016879091722</v>
      </c>
      <c r="BM42" s="111">
        <f t="shared" si="1060"/>
        <v>12.478527184939512</v>
      </c>
      <c r="BN42" s="111">
        <f t="shared" si="1061"/>
        <v>12.98260976910233</v>
      </c>
      <c r="BO42" s="111">
        <f t="shared" si="1062"/>
        <v>13.50705527333499</v>
      </c>
      <c r="BP42" s="111">
        <f t="shared" si="1063"/>
        <v>14.052686278156632</v>
      </c>
      <c r="BQ42" s="111">
        <f t="shared" si="1064"/>
        <v>14.620358593049048</v>
      </c>
      <c r="BR42" s="111">
        <f t="shared" si="1065"/>
        <v>15.210962598773859</v>
      </c>
      <c r="BS42" s="111">
        <f t="shared" si="1066"/>
        <v>15.82542464391393</v>
      </c>
      <c r="BT42" s="111">
        <f t="shared" si="1067"/>
        <v>16.464708497829477</v>
      </c>
      <c r="BU42" s="111">
        <f t="shared" si="1068"/>
        <v>17.129816862307798</v>
      </c>
      <c r="BV42" s="111">
        <f t="shared" si="1069"/>
        <v>17.821792944277586</v>
      </c>
      <c r="BW42" s="111">
        <f t="shared" si="1070"/>
        <v>18.541722092054627</v>
      </c>
      <c r="BX42" s="111">
        <f t="shared" si="1071"/>
        <v>19.290733497685267</v>
      </c>
      <c r="BY42" s="111">
        <f t="shared" si="1072"/>
        <v>20.070001968057763</v>
      </c>
      <c r="BZ42" s="111">
        <f t="shared" si="1073"/>
        <v>20.880749767559426</v>
      </c>
      <c r="CA42" s="111">
        <f t="shared" si="1074"/>
        <v>21.724248535169757</v>
      </c>
      <c r="CB42" s="111">
        <f t="shared" si="1075"/>
        <v>22.601821278996475</v>
      </c>
      <c r="CC42" s="111">
        <f t="shared" si="1076"/>
        <v>23.514844451382817</v>
      </c>
      <c r="CD42" s="111">
        <f t="shared" si="1077"/>
        <v>24.464750107840882</v>
      </c>
      <c r="CE42" s="111">
        <f t="shared" si="1078"/>
        <v>25.453028153197224</v>
      </c>
      <c r="CF42" s="111">
        <f t="shared" si="1079"/>
        <v>26.48122867847378</v>
      </c>
      <c r="CG42" s="111">
        <f t="shared" si="1080"/>
        <v>27.550964392169409</v>
      </c>
      <c r="CH42" s="111">
        <f t="shared" si="1081"/>
        <v>28.663913149755487</v>
      </c>
      <c r="CI42" s="111">
        <f t="shared" si="1082"/>
        <v>29.821820585353013</v>
      </c>
      <c r="CJ42" s="111">
        <f t="shared" si="1083"/>
        <v>31.026502849718938</v>
      </c>
      <c r="CK42" s="111">
        <f t="shared" si="1084"/>
        <v>32.279849458836189</v>
      </c>
      <c r="CL42" s="111">
        <f t="shared" si="1085"/>
        <v>33.583826257575339</v>
      </c>
      <c r="CM42" s="111">
        <f t="shared" si="1086"/>
        <v>34.940478503076356</v>
      </c>
      <c r="CN42" s="111">
        <f t="shared" si="1087"/>
        <v>36.351934072686632</v>
      </c>
      <c r="CO42" s="111">
        <f t="shared" si="1088"/>
        <v>37.820406801486882</v>
      </c>
      <c r="CP42" s="111">
        <f t="shared" si="1089"/>
        <v>39.348199954639753</v>
      </c>
      <c r="CQ42" s="111">
        <f t="shared" si="1090"/>
        <v>40.937709840007386</v>
      </c>
      <c r="CR42" s="111">
        <f t="shared" si="1091"/>
        <v>42.591429566704328</v>
      </c>
      <c r="CS42" s="111">
        <f t="shared" si="1092"/>
        <v>44.311952955480919</v>
      </c>
      <c r="CT42" s="111">
        <f t="shared" si="1093"/>
        <v>46.101978607070528</v>
      </c>
      <c r="CU42" s="111">
        <f t="shared" si="1094"/>
        <v>47.964314134881754</v>
      </c>
      <c r="CV42" s="111">
        <f t="shared" si="1095"/>
        <v>49.901880568674443</v>
      </c>
      <c r="CW42" s="111">
        <f t="shared" si="1096"/>
        <v>51.917716936126624</v>
      </c>
      <c r="CX42" s="111">
        <f t="shared" si="1097"/>
        <v>54.014985029478403</v>
      </c>
      <c r="CY42" s="111">
        <f t="shared" si="1098"/>
        <v>56.196974364729215</v>
      </c>
      <c r="CZ42" s="111">
        <f t="shared" si="1099"/>
        <v>58.467107341166823</v>
      </c>
      <c r="DA42" s="111">
        <f t="shared" si="1100"/>
        <v>60.828944609320601</v>
      </c>
      <c r="DB42" s="111">
        <f t="shared" si="1101"/>
        <v>63.286190655758723</v>
      </c>
      <c r="DC42" s="111">
        <f t="shared" si="1102"/>
        <v>65.842699613488762</v>
      </c>
      <c r="DD42" s="111">
        <f t="shared" si="1103"/>
        <v>68.502481307075257</v>
      </c>
      <c r="DE42" s="111">
        <f t="shared" si="1104"/>
        <v>71.269707541955881</v>
      </c>
      <c r="DF42" s="111">
        <f t="shared" si="1105"/>
        <v>74.148718647820743</v>
      </c>
      <c r="DG42" s="111">
        <f t="shared" si="1106"/>
        <v>77.144030286318113</v>
      </c>
      <c r="DH42" s="111">
        <f t="shared" si="1107"/>
        <v>80.260340533764222</v>
      </c>
      <c r="DI42" s="111">
        <f t="shared" si="1108"/>
        <v>83.502537249966167</v>
      </c>
      <c r="DJ42" s="111">
        <f t="shared" si="1109"/>
        <v>86.875705744715802</v>
      </c>
      <c r="DK42" s="111">
        <f t="shared" si="1110"/>
        <v>90.385136753979353</v>
      </c>
      <c r="DL42" s="111">
        <f t="shared" si="1111"/>
        <v>94.036334738293107</v>
      </c>
      <c r="DM42" s="111">
        <f t="shared" si="1112"/>
        <v>97.835026516381205</v>
      </c>
      <c r="DN42" s="111">
        <f t="shared" si="1113"/>
        <v>101.78717024753695</v>
      </c>
      <c r="DO42" s="111">
        <f t="shared" si="1114"/>
        <v>105.89896477685646</v>
      </c>
      <c r="DP42" s="111">
        <f t="shared" si="1115"/>
        <v>110.17685935798237</v>
      </c>
      <c r="DQ42" s="111">
        <f t="shared" si="1116"/>
        <v>114.62756376860743</v>
      </c>
      <c r="DR42" s="111">
        <f t="shared" si="1117"/>
        <v>119.25805883460411</v>
      </c>
      <c r="DS42" s="111">
        <f t="shared" si="1118"/>
        <v>124.07560737928679</v>
      </c>
      <c r="DT42" s="111">
        <f t="shared" si="1119"/>
        <v>129.08776561498047</v>
      </c>
      <c r="DU42" s="111">
        <f t="shared" si="1120"/>
        <v>134.30239499476323</v>
      </c>
      <c r="DV42" s="111">
        <f t="shared" si="1121"/>
        <v>139.7276745429717</v>
      </c>
      <c r="DW42" s="111">
        <f t="shared" si="1122"/>
        <v>145.3721136838096</v>
      </c>
      <c r="DX42" s="111">
        <f t="shared" si="1123"/>
        <v>151.24456558818079</v>
      </c>
      <c r="DY42" s="111">
        <f t="shared" si="1124"/>
        <v>157.35424105968096</v>
      </c>
      <c r="DZ42" s="111">
        <f t="shared" si="1125"/>
        <v>163.71072298152785</v>
      </c>
      <c r="EA42" s="111">
        <f t="shared" si="1126"/>
        <v>170.32398134708967</v>
      </c>
      <c r="EB42" s="111">
        <f t="shared" si="1127"/>
        <v>177.20438889758671</v>
      </c>
      <c r="EC42" s="111">
        <f t="shared" si="1128"/>
        <v>184.36273739149365</v>
      </c>
      <c r="ED42" s="111">
        <f t="shared" si="1129"/>
        <v>191.81025453116044</v>
      </c>
      <c r="EE42" s="111">
        <f t="shared" si="1130"/>
        <v>199.55862157320121</v>
      </c>
      <c r="EF42" s="111">
        <f t="shared" si="1131"/>
        <v>207.61999165027225</v>
      </c>
      <c r="EG42" s="111">
        <f t="shared" si="1132"/>
        <v>216.00700883297668</v>
      </c>
      <c r="EH42" s="111">
        <f t="shared" si="1133"/>
        <v>224.73282796179362</v>
      </c>
      <c r="EI42" s="111">
        <f t="shared" si="1134"/>
        <v>233.81113528013825</v>
      </c>
      <c r="EJ42" s="111">
        <f t="shared" si="1135"/>
        <v>243.25616990091473</v>
      </c>
      <c r="EK42" s="111">
        <f t="shared" si="1136"/>
        <v>253.0827461402321</v>
      </c>
      <c r="EL42" s="111">
        <f t="shared" si="1137"/>
        <v>263.30627675331294</v>
      </c>
      <c r="EM42" s="111">
        <f t="shared" si="1138"/>
        <v>273.94279710903982</v>
      </c>
      <c r="EN42" s="111">
        <f t="shared" si="1139"/>
        <v>285.00899034105663</v>
      </c>
      <c r="EO42" s="111">
        <f t="shared" si="1140"/>
        <v>296.52221351487401</v>
      </c>
      <c r="EP42" s="111">
        <f t="shared" si="1141"/>
        <v>308.50052485202087</v>
      </c>
      <c r="EQ42" s="111">
        <f t="shared" si="1142"/>
        <v>320.96271205394316</v>
      </c>
      <c r="ER42" s="111">
        <f t="shared" si="1143"/>
        <v>333.92832177007426</v>
      </c>
      <c r="ES42" s="111">
        <f t="shared" si="1144"/>
        <v>347.41769025629821</v>
      </c>
      <c r="ET42" s="111">
        <f t="shared" si="1145"/>
        <v>361.45197527189168</v>
      </c>
      <c r="EU42" s="111">
        <f t="shared" si="1146"/>
        <v>376.05318926497506</v>
      </c>
      <c r="EV42" s="111">
        <f t="shared" si="1147"/>
        <v>391.24423389852302</v>
      </c>
      <c r="EW42" s="111">
        <f t="shared" si="1148"/>
        <v>407.04893597108781</v>
      </c>
      <c r="EX42" s="111">
        <f t="shared" si="1149"/>
        <v>423.49208478857594</v>
      </c>
      <c r="EY42" s="111">
        <f t="shared" si="1150"/>
        <v>440.59947104569528</v>
      </c>
      <c r="EZ42" s="111">
        <f t="shared" si="1151"/>
        <v>458.39792727805724</v>
      </c>
      <c r="FA42" s="111">
        <f t="shared" si="1152"/>
        <v>476.91536994838168</v>
      </c>
      <c r="FB42" s="111">
        <f t="shared" si="1153"/>
        <v>496.18084323281653</v>
      </c>
      <c r="FC42" s="111">
        <f t="shared" si="1154"/>
        <v>516.22456457604949</v>
      </c>
      <c r="FD42" s="111">
        <f t="shared" si="1155"/>
        <v>537.07797208666364</v>
      </c>
      <c r="FE42" s="111">
        <f t="shared" si="1156"/>
        <v>558.77377384707654</v>
      </c>
      <c r="FF42" s="111">
        <f t="shared" si="1157"/>
        <v>581.34599921540314</v>
      </c>
      <c r="FG42" s="111">
        <f t="shared" si="1158"/>
        <v>604.83005219970858</v>
      </c>
      <c r="FH42" s="111">
        <f t="shared" si="1159"/>
        <v>629.26276698836807</v>
      </c>
      <c r="FI42" s="111">
        <f t="shared" si="1160"/>
        <v>654.68246572363023</v>
      </c>
      <c r="FJ42" s="111">
        <f t="shared" si="1161"/>
        <v>681.12901860900206</v>
      </c>
      <c r="FK42" s="111">
        <f t="shared" si="1162"/>
        <v>708.64390644473133</v>
      </c>
      <c r="FL42" s="111">
        <f t="shared" si="1163"/>
        <v>737.27028568947276</v>
      </c>
      <c r="FM42" s="111">
        <f t="shared" si="1164"/>
        <v>767.05305615018472</v>
      </c>
      <c r="FN42" s="111">
        <f t="shared" si="1165"/>
        <v>798.03893140642765</v>
      </c>
      <c r="FO42" s="111">
        <f t="shared" si="1166"/>
        <v>830.27651207952181</v>
      </c>
      <c r="FP42" s="111">
        <f t="shared" si="1167"/>
        <v>863.8163620614863</v>
      </c>
      <c r="FQ42" s="111">
        <f t="shared" si="1168"/>
        <v>898.71108782332215</v>
      </c>
      <c r="FR42" s="111">
        <f t="shared" si="1169"/>
        <v>935.01542092703312</v>
      </c>
      <c r="FS42" s="111">
        <f t="shared" si="1170"/>
        <v>972.78630387080159</v>
      </c>
      <c r="FT42" s="111">
        <f t="shared" si="1171"/>
        <v>1012.0829794019666</v>
      </c>
      <c r="FU42" s="111">
        <f t="shared" si="1172"/>
        <v>1052.9670834378885</v>
      </c>
      <c r="FV42" s="111">
        <f t="shared" si="1173"/>
        <v>1095.5027417404456</v>
      </c>
      <c r="FW42" s="111">
        <f t="shared" si="1174"/>
        <v>1139.7566704957928</v>
      </c>
      <c r="FX42" s="111">
        <f t="shared" si="1175"/>
        <v>1185.7982809571411</v>
      </c>
      <c r="FY42" s="111">
        <f t="shared" si="1176"/>
        <v>1233.6997883146857</v>
      </c>
      <c r="FZ42" s="111">
        <f t="shared" si="1177"/>
        <v>1283.5363249634458</v>
      </c>
      <c r="GA42" s="111">
        <f t="shared" si="1178"/>
        <v>1335.3860583466694</v>
      </c>
      <c r="GB42" s="111">
        <f t="shared" si="1179"/>
        <v>1389.3303135596416</v>
      </c>
      <c r="GC42" s="111">
        <f t="shared" si="1180"/>
        <v>1445.4537009061969</v>
      </c>
      <c r="GD42" s="111">
        <f t="shared" si="1181"/>
        <v>1503.8442486080037</v>
      </c>
      <c r="GE42" s="111">
        <f t="shared" si="1182"/>
        <v>1564.5935408747728</v>
      </c>
      <c r="GF42" s="111">
        <f t="shared" si="1183"/>
        <v>1627.7968615519503</v>
      </c>
      <c r="GG42" s="111">
        <f t="shared" si="1184"/>
        <v>1693.553343571203</v>
      </c>
      <c r="GH42" s="111">
        <f t="shared" si="1185"/>
        <v>1761.9661244381055</v>
      </c>
      <c r="GI42" s="111">
        <f t="shared" si="1186"/>
        <v>1833.1425080009074</v>
      </c>
      <c r="GJ42" s="111">
        <f t="shared" si="1187"/>
        <v>1907.1941327541122</v>
      </c>
      <c r="GK42" s="111">
        <f t="shared" si="1188"/>
        <v>1984.2371469408474</v>
      </c>
      <c r="GL42" s="111">
        <f t="shared" si="1189"/>
        <v>2064.3923907286703</v>
      </c>
      <c r="GM42" s="111">
        <f t="shared" si="1190"/>
        <v>2147.7855857445461</v>
      </c>
      <c r="GN42" s="111">
        <f t="shared" si="1191"/>
        <v>2234.5475322662828</v>
      </c>
      <c r="GO42" s="111">
        <f t="shared" si="1192"/>
        <v>2324.814314379712</v>
      </c>
      <c r="GP42" s="111">
        <f t="shared" si="1193"/>
        <v>2418.7275134233951</v>
      </c>
      <c r="GQ42" s="111">
        <f t="shared" si="1194"/>
        <v>2516.4344300556468</v>
      </c>
      <c r="GR42" s="111">
        <f t="shared" si="1195"/>
        <v>2618.0883152921751</v>
      </c>
      <c r="GS42" s="111">
        <f t="shared" si="1196"/>
        <v>2723.8486108767179</v>
      </c>
      <c r="GT42" s="111">
        <f t="shared" si="1197"/>
        <v>2833.8811993616941</v>
      </c>
      <c r="GU42" s="111">
        <f t="shared" si="1198"/>
        <v>2948.3586642911096</v>
      </c>
      <c r="GV42" s="111">
        <f t="shared" si="1199"/>
        <v>3067.4605608938136</v>
      </c>
      <c r="GW42" s="111">
        <f t="shared" si="1200"/>
        <v>3191.3736977116805</v>
      </c>
      <c r="GX42" s="111">
        <f t="shared" si="1201"/>
        <v>3320.2924296044421</v>
      </c>
      <c r="GY42" s="111">
        <f t="shared" si="1202"/>
        <v>3454.4189625907434</v>
      </c>
      <c r="GZ42" s="111">
        <f t="shared" si="1203"/>
        <v>3593.9636710035593</v>
      </c>
      <c r="HA42" s="111">
        <f t="shared" si="1204"/>
        <v>3739.1454274574194</v>
      </c>
      <c r="HB42" s="111">
        <f t="shared" si="1205"/>
        <v>3890.1919461449897</v>
      </c>
      <c r="HC42" s="111">
        <f t="shared" si="1206"/>
        <v>4047.3401400014632</v>
      </c>
      <c r="HD42" s="111">
        <f t="shared" si="1207"/>
        <v>4210.8364922969631</v>
      </c>
      <c r="HE42" s="111">
        <f t="shared" si="1208"/>
        <v>4380.9374432397917</v>
      </c>
      <c r="HF42" s="111">
        <f t="shared" si="1209"/>
        <v>4557.9097921969069</v>
      </c>
    </row>
    <row r="43" spans="1:214">
      <c r="A43" s="83" t="str">
        <f>'CEA-4 Constant DCF'!A43</f>
        <v>Evergy, Inc.</v>
      </c>
      <c r="B43" s="103" t="str">
        <f>'CEA-4 Constant DCF'!B43</f>
        <v>EVRG</v>
      </c>
      <c r="C43" s="90">
        <f>'CEA-4 Constant DCF'!C43</f>
        <v>2.57</v>
      </c>
      <c r="D43" s="269">
        <f>'CEA-4 Constant DCF'!D43</f>
        <v>51.867555555555562</v>
      </c>
      <c r="E43" s="91">
        <f>'CEA-4 Constant DCF'!K43</f>
        <v>5.9749999999999998E-2</v>
      </c>
      <c r="F43" s="91">
        <f t="shared" si="607"/>
        <v>5.652433333333335E-2</v>
      </c>
      <c r="G43" s="91">
        <f t="shared" si="608"/>
        <v>5.3298666666666702E-2</v>
      </c>
      <c r="H43" s="91">
        <f t="shared" si="609"/>
        <v>5.0073000000000055E-2</v>
      </c>
      <c r="I43" s="91">
        <f t="shared" si="610"/>
        <v>4.6847333333333407E-2</v>
      </c>
      <c r="J43" s="91">
        <f t="shared" si="611"/>
        <v>4.362166666666676E-2</v>
      </c>
      <c r="K43" s="142">
        <f t="shared" si="1013"/>
        <v>4.0396000000000098E-2</v>
      </c>
      <c r="L43" s="91">
        <f t="shared" si="1014"/>
        <v>0.10104748606681824</v>
      </c>
      <c r="M43" s="325" t="str">
        <f>'CEA-4 Constant DCF'!O43</f>
        <v>Excl.</v>
      </c>
      <c r="N43" s="111">
        <f t="shared" si="612"/>
        <v>-51.867555555555562</v>
      </c>
      <c r="O43" s="111">
        <f t="shared" si="613"/>
        <v>2.7235574999999996</v>
      </c>
      <c r="P43" s="111">
        <f t="shared" si="614"/>
        <v>2.8862900606249995</v>
      </c>
      <c r="Q43" s="111">
        <f t="shared" si="615"/>
        <v>3.0587458917473431</v>
      </c>
      <c r="R43" s="111">
        <f t="shared" si="616"/>
        <v>3.2415059587792467</v>
      </c>
      <c r="S43" s="111">
        <f t="shared" si="617"/>
        <v>3.4351859398163067</v>
      </c>
      <c r="T43" s="111">
        <f t="shared" si="1015"/>
        <v>3.6293575349404636</v>
      </c>
      <c r="U43" s="111">
        <f t="shared" si="1016"/>
        <v>3.8227974524094104</v>
      </c>
      <c r="V43" s="111">
        <f t="shared" si="1017"/>
        <v>4.0142163892439067</v>
      </c>
      <c r="W43" s="111">
        <f t="shared" si="1018"/>
        <v>4.202271722502946</v>
      </c>
      <c r="X43" s="111">
        <f t="shared" si="1019"/>
        <v>4.3855818188247291</v>
      </c>
      <c r="Y43" s="111">
        <f t="shared" si="1020"/>
        <v>4.562741781977973</v>
      </c>
      <c r="Z43" s="111">
        <f t="shared" si="1021"/>
        <v>4.7470582990027559</v>
      </c>
      <c r="AA43" s="111">
        <f t="shared" si="1022"/>
        <v>4.9388204660492718</v>
      </c>
      <c r="AB43" s="111">
        <f t="shared" si="1023"/>
        <v>5.1383290575957989</v>
      </c>
      <c r="AC43" s="111">
        <f t="shared" si="1024"/>
        <v>5.345896998206439</v>
      </c>
      <c r="AD43" s="111">
        <f t="shared" si="1025"/>
        <v>5.5618498533459872</v>
      </c>
      <c r="AE43" s="111">
        <f t="shared" si="1026"/>
        <v>5.7865263400217524</v>
      </c>
      <c r="AF43" s="111">
        <f t="shared" si="1027"/>
        <v>6.0202788580532713</v>
      </c>
      <c r="AG43" s="111">
        <f t="shared" si="1028"/>
        <v>6.2634740428031916</v>
      </c>
      <c r="AH43" s="111">
        <f t="shared" si="1029"/>
        <v>6.5164933402362699</v>
      </c>
      <c r="AI43" s="111">
        <f t="shared" si="1030"/>
        <v>6.7797336052084551</v>
      </c>
      <c r="AJ43" s="111">
        <f t="shared" si="1031"/>
        <v>7.0536077239244568</v>
      </c>
      <c r="AK43" s="111">
        <f t="shared" si="1032"/>
        <v>7.3385452615401094</v>
      </c>
      <c r="AL43" s="111">
        <f t="shared" si="1033"/>
        <v>7.6349931359252841</v>
      </c>
      <c r="AM43" s="111">
        <f t="shared" si="1034"/>
        <v>7.9434163186441227</v>
      </c>
      <c r="AN43" s="111">
        <f t="shared" si="1035"/>
        <v>8.264298564252071</v>
      </c>
      <c r="AO43" s="111">
        <f t="shared" si="1036"/>
        <v>8.5981431690535981</v>
      </c>
      <c r="AP43" s="111">
        <f t="shared" si="1037"/>
        <v>8.9454737605106889</v>
      </c>
      <c r="AQ43" s="111">
        <f t="shared" si="1038"/>
        <v>9.3068351185402793</v>
      </c>
      <c r="AR43" s="111">
        <f t="shared" si="1039"/>
        <v>9.682794029988834</v>
      </c>
      <c r="AS43" s="111">
        <f t="shared" si="1040"/>
        <v>10.073940177624264</v>
      </c>
      <c r="AT43" s="111">
        <f t="shared" si="1041"/>
        <v>10.480887065039575</v>
      </c>
      <c r="AU43" s="111">
        <f t="shared" si="1042"/>
        <v>10.904272978918915</v>
      </c>
      <c r="AV43" s="111">
        <f t="shared" si="1043"/>
        <v>11.344761990175325</v>
      </c>
      <c r="AW43" s="111">
        <f t="shared" si="1044"/>
        <v>11.803044995530449</v>
      </c>
      <c r="AX43" s="111">
        <f t="shared" si="1045"/>
        <v>12.279840801169899</v>
      </c>
      <c r="AY43" s="111">
        <f t="shared" si="1046"/>
        <v>12.775897250173958</v>
      </c>
      <c r="AZ43" s="111">
        <f t="shared" si="1047"/>
        <v>13.291992395491986</v>
      </c>
      <c r="BA43" s="111">
        <f t="shared" si="1048"/>
        <v>13.828935720300281</v>
      </c>
      <c r="BB43" s="111">
        <f t="shared" si="1049"/>
        <v>14.387569407657534</v>
      </c>
      <c r="BC43" s="111">
        <f t="shared" si="1050"/>
        <v>14.968769661449269</v>
      </c>
      <c r="BD43" s="111">
        <f t="shared" si="1051"/>
        <v>15.573448080693176</v>
      </c>
      <c r="BE43" s="111">
        <f t="shared" si="1052"/>
        <v>16.202553089360858</v>
      </c>
      <c r="BF43" s="111">
        <f t="shared" si="1053"/>
        <v>16.857071423958683</v>
      </c>
      <c r="BG43" s="111">
        <f t="shared" si="1054"/>
        <v>17.538029681200918</v>
      </c>
      <c r="BH43" s="111">
        <f t="shared" si="1055"/>
        <v>18.246495928202712</v>
      </c>
      <c r="BI43" s="111">
        <f t="shared" si="1056"/>
        <v>18.983581377718391</v>
      </c>
      <c r="BJ43" s="111">
        <f t="shared" si="1057"/>
        <v>19.750442131052704</v>
      </c>
      <c r="BK43" s="111">
        <f t="shared" si="1058"/>
        <v>20.548280991378711</v>
      </c>
      <c r="BL43" s="111">
        <f t="shared" si="1059"/>
        <v>21.378349350306447</v>
      </c>
      <c r="BM43" s="111">
        <f t="shared" si="1060"/>
        <v>22.24194915066143</v>
      </c>
      <c r="BN43" s="111">
        <f t="shared" si="1061"/>
        <v>23.140434928551553</v>
      </c>
      <c r="BO43" s="111">
        <f t="shared" si="1062"/>
        <v>24.075215937925325</v>
      </c>
      <c r="BP43" s="111">
        <f t="shared" si="1063"/>
        <v>25.047758360953758</v>
      </c>
      <c r="BQ43" s="111">
        <f t="shared" si="1064"/>
        <v>26.059587607702849</v>
      </c>
      <c r="BR43" s="111">
        <f t="shared" si="1065"/>
        <v>27.112290708703615</v>
      </c>
      <c r="BS43" s="111">
        <f t="shared" si="1066"/>
        <v>28.207518804172409</v>
      </c>
      <c r="BT43" s="111">
        <f t="shared" si="1067"/>
        <v>29.346989733785762</v>
      </c>
      <c r="BU43" s="111">
        <f t="shared" si="1068"/>
        <v>30.532490731071775</v>
      </c>
      <c r="BV43" s="111">
        <f t="shared" si="1069"/>
        <v>31.765881226644154</v>
      </c>
      <c r="BW43" s="111">
        <f t="shared" si="1070"/>
        <v>33.049095764675677</v>
      </c>
      <c r="BX43" s="111">
        <f t="shared" si="1071"/>
        <v>34.384147037185521</v>
      </c>
      <c r="BY43" s="111">
        <f t="shared" si="1072"/>
        <v>35.773129040899668</v>
      </c>
      <c r="BZ43" s="111">
        <f t="shared" si="1073"/>
        <v>37.218220361635858</v>
      </c>
      <c r="CA43" s="111">
        <f t="shared" si="1074"/>
        <v>38.721687591364507</v>
      </c>
      <c r="CB43" s="111">
        <f t="shared" si="1075"/>
        <v>40.285888883305269</v>
      </c>
      <c r="CC43" s="111">
        <f t="shared" si="1076"/>
        <v>41.913277650635273</v>
      </c>
      <c r="CD43" s="111">
        <f t="shared" si="1077"/>
        <v>43.606406414610341</v>
      </c>
      <c r="CE43" s="111">
        <f t="shared" si="1078"/>
        <v>45.367930808134943</v>
      </c>
      <c r="CF43" s="111">
        <f t="shared" si="1079"/>
        <v>47.200613741060366</v>
      </c>
      <c r="CG43" s="111">
        <f t="shared" si="1080"/>
        <v>49.107329733744244</v>
      </c>
      <c r="CH43" s="111">
        <f t="shared" si="1081"/>
        <v>51.091069425668579</v>
      </c>
      <c r="CI43" s="111">
        <f t="shared" si="1082"/>
        <v>53.15494426618789</v>
      </c>
      <c r="CJ43" s="111">
        <f t="shared" si="1083"/>
        <v>55.302191394764819</v>
      </c>
      <c r="CK43" s="111">
        <f t="shared" si="1084"/>
        <v>57.536178718347742</v>
      </c>
      <c r="CL43" s="111">
        <f t="shared" si="1085"/>
        <v>59.860410193854122</v>
      </c>
      <c r="CM43" s="111">
        <f t="shared" si="1086"/>
        <v>62.278531324045062</v>
      </c>
      <c r="CN43" s="111">
        <f t="shared" si="1087"/>
        <v>64.794334875411195</v>
      </c>
      <c r="CO43" s="111">
        <f t="shared" si="1088"/>
        <v>67.411766827038306</v>
      </c>
      <c r="CP43" s="111">
        <f t="shared" si="1089"/>
        <v>70.134932559783351</v>
      </c>
      <c r="CQ43" s="111">
        <f t="shared" si="1090"/>
        <v>72.968103295468367</v>
      </c>
      <c r="CR43" s="111">
        <f t="shared" si="1091"/>
        <v>75.915722796192114</v>
      </c>
      <c r="CS43" s="111">
        <f t="shared" si="1092"/>
        <v>78.982414334267091</v>
      </c>
      <c r="CT43" s="111">
        <f t="shared" si="1093"/>
        <v>82.172987943714148</v>
      </c>
      <c r="CU43" s="111">
        <f t="shared" si="1094"/>
        <v>85.492447964688438</v>
      </c>
      <c r="CV43" s="111">
        <f t="shared" si="1095"/>
        <v>88.94600089267</v>
      </c>
      <c r="CW43" s="111">
        <f t="shared" si="1096"/>
        <v>92.539063544730311</v>
      </c>
      <c r="CX43" s="111">
        <f t="shared" si="1097"/>
        <v>96.277271555683242</v>
      </c>
      <c r="CY43" s="111">
        <f t="shared" si="1098"/>
        <v>100.16648821744663</v>
      </c>
      <c r="CZ43" s="111">
        <f t="shared" si="1099"/>
        <v>104.21281367547861</v>
      </c>
      <c r="DA43" s="111">
        <f t="shared" si="1100"/>
        <v>108.42259449671326</v>
      </c>
      <c r="DB43" s="111">
        <f t="shared" si="1101"/>
        <v>112.8024336240025</v>
      </c>
      <c r="DC43" s="111">
        <f t="shared" si="1102"/>
        <v>117.35920073267772</v>
      </c>
      <c r="DD43" s="111">
        <f t="shared" si="1103"/>
        <v>122.10004300547499</v>
      </c>
      <c r="DE43" s="111">
        <f t="shared" si="1104"/>
        <v>127.03239634272417</v>
      </c>
      <c r="DF43" s="111">
        <f t="shared" si="1105"/>
        <v>132.16399702538487</v>
      </c>
      <c r="DG43" s="111">
        <f t="shared" si="1106"/>
        <v>137.50289384922235</v>
      </c>
      <c r="DH43" s="111">
        <f t="shared" si="1107"/>
        <v>143.05746074915555</v>
      </c>
      <c r="DI43" s="111">
        <f t="shared" si="1108"/>
        <v>148.83640993357847</v>
      </c>
      <c r="DJ43" s="111">
        <f t="shared" si="1109"/>
        <v>154.8488055492553</v>
      </c>
      <c r="DK43" s="111">
        <f t="shared" si="1110"/>
        <v>161.10407789822304</v>
      </c>
      <c r="DL43" s="111">
        <f t="shared" si="1111"/>
        <v>167.61203822899967</v>
      </c>
      <c r="DM43" s="111">
        <f t="shared" si="1112"/>
        <v>174.38289412529835</v>
      </c>
      <c r="DN43" s="111">
        <f t="shared" si="1113"/>
        <v>181.42726551638393</v>
      </c>
      <c r="DO43" s="111">
        <f t="shared" si="1114"/>
        <v>188.7562013341838</v>
      </c>
      <c r="DP43" s="111">
        <f t="shared" si="1115"/>
        <v>196.3811968432795</v>
      </c>
      <c r="DQ43" s="111">
        <f t="shared" si="1116"/>
        <v>204.31421167096065</v>
      </c>
      <c r="DR43" s="111">
        <f t="shared" si="1117"/>
        <v>212.56768856562078</v>
      </c>
      <c r="DS43" s="111">
        <f t="shared" si="1118"/>
        <v>221.15457291291762</v>
      </c>
      <c r="DT43" s="111">
        <f t="shared" si="1119"/>
        <v>230.08833304030784</v>
      </c>
      <c r="DU43" s="111">
        <f t="shared" si="1120"/>
        <v>239.38298134180414</v>
      </c>
      <c r="DV43" s="111">
        <f t="shared" si="1121"/>
        <v>249.05309625608768</v>
      </c>
      <c r="DW43" s="111">
        <f t="shared" si="1122"/>
        <v>259.1138451324486</v>
      </c>
      <c r="DX43" s="111">
        <f t="shared" si="1123"/>
        <v>269.58100802041901</v>
      </c>
      <c r="DY43" s="111">
        <f t="shared" si="1124"/>
        <v>280.47100242041188</v>
      </c>
      <c r="DZ43" s="111">
        <f t="shared" si="1125"/>
        <v>291.80090903418687</v>
      </c>
      <c r="EA43" s="111">
        <f t="shared" si="1126"/>
        <v>303.58849855553194</v>
      </c>
      <c r="EB43" s="111">
        <f t="shared" si="1127"/>
        <v>315.85225954318122</v>
      </c>
      <c r="EC43" s="111">
        <f t="shared" si="1128"/>
        <v>328.61142741968757</v>
      </c>
      <c r="ED43" s="111">
        <f t="shared" si="1129"/>
        <v>341.88601464173331</v>
      </c>
      <c r="EE43" s="111">
        <f t="shared" si="1130"/>
        <v>355.6968420892008</v>
      </c>
      <c r="EF43" s="111">
        <f t="shared" si="1131"/>
        <v>370.0655717222362</v>
      </c>
      <c r="EG43" s="111">
        <f t="shared" si="1132"/>
        <v>385.01474055752772</v>
      </c>
      <c r="EH43" s="111">
        <f t="shared" si="1133"/>
        <v>400.56779601708962</v>
      </c>
      <c r="EI43" s="111">
        <f t="shared" si="1134"/>
        <v>416.74913270499599</v>
      </c>
      <c r="EJ43" s="111">
        <f t="shared" si="1135"/>
        <v>433.58413066974703</v>
      </c>
      <c r="EK43" s="111">
        <f t="shared" si="1136"/>
        <v>451.09919521228215</v>
      </c>
      <c r="EL43" s="111">
        <f t="shared" si="1137"/>
        <v>469.32179830207753</v>
      </c>
      <c r="EM43" s="111">
        <f t="shared" si="1138"/>
        <v>488.28052166628828</v>
      </c>
      <c r="EN43" s="111">
        <f t="shared" si="1139"/>
        <v>508.00510161951973</v>
      </c>
      <c r="EO43" s="111">
        <f t="shared" si="1140"/>
        <v>528.52647570454189</v>
      </c>
      <c r="EP43" s="111">
        <f t="shared" si="1141"/>
        <v>549.87683121710268</v>
      </c>
      <c r="EQ43" s="111">
        <f t="shared" si="1142"/>
        <v>572.0896556909488</v>
      </c>
      <c r="ER43" s="111">
        <f t="shared" si="1143"/>
        <v>595.19978942224043</v>
      </c>
      <c r="ES43" s="111">
        <f t="shared" si="1144"/>
        <v>619.24348011574136</v>
      </c>
      <c r="ET43" s="111">
        <f t="shared" si="1145"/>
        <v>644.25843973849692</v>
      </c>
      <c r="EU43" s="111">
        <f t="shared" si="1146"/>
        <v>670.28390367017334</v>
      </c>
      <c r="EV43" s="111">
        <f t="shared" si="1147"/>
        <v>697.36069224283369</v>
      </c>
      <c r="EW43" s="111">
        <f t="shared" si="1148"/>
        <v>725.53127476667532</v>
      </c>
      <c r="EX43" s="111">
        <f t="shared" si="1149"/>
        <v>754.83983614215003</v>
      </c>
      <c r="EY43" s="111">
        <f t="shared" si="1150"/>
        <v>785.3323461629484</v>
      </c>
      <c r="EZ43" s="111">
        <f t="shared" si="1151"/>
        <v>817.05663161854693</v>
      </c>
      <c r="FA43" s="111">
        <f t="shared" si="1152"/>
        <v>850.06245130940988</v>
      </c>
      <c r="FB43" s="111">
        <f t="shared" si="1153"/>
        <v>884.40157409250492</v>
      </c>
      <c r="FC43" s="111">
        <f t="shared" si="1154"/>
        <v>920.12786007954583</v>
      </c>
      <c r="FD43" s="111">
        <f t="shared" si="1155"/>
        <v>957.29734511531922</v>
      </c>
      <c r="FE43" s="111">
        <f t="shared" si="1156"/>
        <v>995.96832866859779</v>
      </c>
      <c r="FF43" s="111">
        <f t="shared" si="1157"/>
        <v>1036.2014652734945</v>
      </c>
      <c r="FG43" s="111">
        <f t="shared" si="1158"/>
        <v>1078.0598596646826</v>
      </c>
      <c r="FH43" s="111">
        <f t="shared" si="1159"/>
        <v>1121.6091657556972</v>
      </c>
      <c r="FI43" s="111">
        <f t="shared" si="1160"/>
        <v>1166.9176896155645</v>
      </c>
      <c r="FJ43" s="111">
        <f t="shared" si="1161"/>
        <v>1214.056496605275</v>
      </c>
      <c r="FK43" s="111">
        <f t="shared" si="1162"/>
        <v>1263.0995228421418</v>
      </c>
      <c r="FL43" s="111">
        <f t="shared" si="1163"/>
        <v>1314.1236911668732</v>
      </c>
      <c r="FM43" s="111">
        <f t="shared" si="1164"/>
        <v>1367.2090317952502</v>
      </c>
      <c r="FN43" s="111">
        <f t="shared" si="1165"/>
        <v>1422.4388078436514</v>
      </c>
      <c r="FO43" s="111">
        <f t="shared" si="1166"/>
        <v>1479.8996459253037</v>
      </c>
      <c r="FP43" s="111">
        <f t="shared" si="1167"/>
        <v>1539.6816720221025</v>
      </c>
      <c r="FQ43" s="111">
        <f t="shared" si="1168"/>
        <v>1601.8786528451076</v>
      </c>
      <c r="FR43" s="111">
        <f t="shared" si="1169"/>
        <v>1666.5881429054386</v>
      </c>
      <c r="FS43" s="111">
        <f t="shared" si="1170"/>
        <v>1733.911637526247</v>
      </c>
      <c r="FT43" s="111">
        <f t="shared" si="1171"/>
        <v>1803.9547320357574</v>
      </c>
      <c r="FU43" s="111">
        <f t="shared" si="1172"/>
        <v>1876.8272873910739</v>
      </c>
      <c r="FV43" s="111">
        <f t="shared" si="1173"/>
        <v>1952.643602492524</v>
      </c>
      <c r="FW43" s="111">
        <f t="shared" si="1174"/>
        <v>2031.5225934588123</v>
      </c>
      <c r="FX43" s="111">
        <f t="shared" si="1175"/>
        <v>2113.5879801441747</v>
      </c>
      <c r="FY43" s="111">
        <f t="shared" si="1176"/>
        <v>2198.9684801900789</v>
      </c>
      <c r="FZ43" s="111">
        <f t="shared" si="1177"/>
        <v>2287.7980109158375</v>
      </c>
      <c r="GA43" s="111">
        <f t="shared" si="1178"/>
        <v>2380.215899364794</v>
      </c>
      <c r="GB43" s="111">
        <f t="shared" si="1179"/>
        <v>2476.3671008355345</v>
      </c>
      <c r="GC43" s="111">
        <f t="shared" si="1180"/>
        <v>2576.4024262408871</v>
      </c>
      <c r="GD43" s="111">
        <f t="shared" si="1181"/>
        <v>2680.4787786513143</v>
      </c>
      <c r="GE43" s="111">
        <f t="shared" si="1182"/>
        <v>2788.759399393713</v>
      </c>
      <c r="GF43" s="111">
        <f t="shared" si="1183"/>
        <v>2901.4141240916219</v>
      </c>
      <c r="GG43" s="111">
        <f t="shared" si="1184"/>
        <v>3018.6196490484272</v>
      </c>
      <c r="GH43" s="111">
        <f t="shared" si="1185"/>
        <v>3140.5598083913878</v>
      </c>
      <c r="GI43" s="111">
        <f t="shared" si="1186"/>
        <v>3267.4258624111667</v>
      </c>
      <c r="GJ43" s="111">
        <f t="shared" si="1187"/>
        <v>3399.4167975491287</v>
      </c>
      <c r="GK43" s="111">
        <f t="shared" si="1188"/>
        <v>3536.7396385029238</v>
      </c>
      <c r="GL43" s="111">
        <f t="shared" si="1189"/>
        <v>3679.609772939888</v>
      </c>
      <c r="GM43" s="111">
        <f t="shared" si="1190"/>
        <v>3828.251289327568</v>
      </c>
      <c r="GN43" s="111">
        <f t="shared" si="1191"/>
        <v>3982.8973284112449</v>
      </c>
      <c r="GO43" s="111">
        <f t="shared" si="1192"/>
        <v>4143.7904488897457</v>
      </c>
      <c r="GP43" s="111">
        <f t="shared" si="1193"/>
        <v>4311.1830078630965</v>
      </c>
      <c r="GQ43" s="111">
        <f t="shared" si="1194"/>
        <v>4485.3375566487348</v>
      </c>
      <c r="GR43" s="111">
        <f t="shared" si="1195"/>
        <v>4666.5272525871178</v>
      </c>
      <c r="GS43" s="111">
        <f t="shared" si="1196"/>
        <v>4855.0362874826278</v>
      </c>
      <c r="GT43" s="111">
        <f t="shared" si="1197"/>
        <v>5051.1603333517769</v>
      </c>
      <c r="GU43" s="111">
        <f t="shared" si="1198"/>
        <v>5255.2070061778559</v>
      </c>
      <c r="GV43" s="111">
        <f t="shared" si="1199"/>
        <v>5467.496348399417</v>
      </c>
      <c r="GW43" s="111">
        <f t="shared" si="1200"/>
        <v>5688.36133088936</v>
      </c>
      <c r="GX43" s="111">
        <f t="shared" si="1201"/>
        <v>5918.1483752119675</v>
      </c>
      <c r="GY43" s="111">
        <f t="shared" si="1202"/>
        <v>6157.2178969770312</v>
      </c>
      <c r="GZ43" s="111">
        <f t="shared" si="1203"/>
        <v>6405.944871143316</v>
      </c>
      <c r="HA43" s="111">
        <f t="shared" si="1204"/>
        <v>6664.7194201580223</v>
      </c>
      <c r="HB43" s="111">
        <f t="shared" si="1205"/>
        <v>6933.9474258547261</v>
      </c>
      <c r="HC43" s="111">
        <f t="shared" si="1206"/>
        <v>7214.0511660695547</v>
      </c>
      <c r="HD43" s="111">
        <f t="shared" si="1207"/>
        <v>7505.469976974101</v>
      </c>
      <c r="HE43" s="111">
        <f t="shared" si="1208"/>
        <v>7808.6609421639478</v>
      </c>
      <c r="HF43" s="111">
        <f t="shared" si="1209"/>
        <v>8124.0996095836035</v>
      </c>
    </row>
    <row r="44" spans="1:214">
      <c r="A44" s="83" t="str">
        <f>'CEA-4 Constant DCF'!A44</f>
        <v>NextEra Energy, Inc.</v>
      </c>
      <c r="B44" s="103" t="str">
        <f>'CEA-4 Constant DCF'!B44</f>
        <v>NEE</v>
      </c>
      <c r="C44" s="90">
        <f>'CEA-4 Constant DCF'!C44</f>
        <v>2.06</v>
      </c>
      <c r="D44" s="269">
        <f>'CEA-4 Constant DCF'!D44</f>
        <v>63.714777777777769</v>
      </c>
      <c r="E44" s="91">
        <f>'CEA-4 Constant DCF'!K44</f>
        <v>8.0024999999999999E-2</v>
      </c>
      <c r="F44" s="91">
        <f t="shared" si="607"/>
        <v>7.3420166666666675E-2</v>
      </c>
      <c r="G44" s="91">
        <f t="shared" si="608"/>
        <v>6.6815333333333365E-2</v>
      </c>
      <c r="H44" s="91">
        <f t="shared" si="609"/>
        <v>6.0210500000000049E-2</v>
      </c>
      <c r="I44" s="91">
        <f t="shared" si="610"/>
        <v>5.3605666666666732E-2</v>
      </c>
      <c r="J44" s="91">
        <f t="shared" si="611"/>
        <v>4.7000833333333415E-2</v>
      </c>
      <c r="K44" s="142">
        <f t="shared" si="1013"/>
        <v>4.0396000000000098E-2</v>
      </c>
      <c r="L44" s="91">
        <f t="shared" si="1014"/>
        <v>8.5168895125389096E-2</v>
      </c>
      <c r="M44" s="325" t="str">
        <f>'CEA-4 Constant DCF'!O44</f>
        <v>Excl.</v>
      </c>
      <c r="N44" s="111">
        <f t="shared" ref="N44:N50" si="1210">-D44</f>
        <v>-63.714777777777769</v>
      </c>
      <c r="O44" s="111">
        <f t="shared" si="613"/>
        <v>2.2248515000000002</v>
      </c>
      <c r="P44" s="111">
        <f t="shared" ref="P44:P50" si="1211">O44*(1+$E44)</f>
        <v>2.4028952412875002</v>
      </c>
      <c r="Q44" s="111">
        <f t="shared" ref="Q44:Q50" si="1212">P44*(1+$E44)</f>
        <v>2.5951869329715325</v>
      </c>
      <c r="R44" s="111">
        <f t="shared" ref="R44:R50" si="1213">Q44*(1+$E44)</f>
        <v>2.8028667672825796</v>
      </c>
      <c r="S44" s="111">
        <f t="shared" ref="S44:S50" si="1214">R44*(1+$E44)</f>
        <v>3.0271661803343681</v>
      </c>
      <c r="T44" s="111">
        <f t="shared" ref="T44:T50" si="1215">S44*(1+F44)</f>
        <v>3.2494212258222142</v>
      </c>
      <c r="U44" s="111">
        <f t="shared" ref="U44:U50" si="1216">T44*(1+G44)</f>
        <v>3.4665323881659345</v>
      </c>
      <c r="V44" s="111">
        <f t="shared" ref="V44:V50" si="1217">U44*(1+H44)</f>
        <v>3.6752540365235991</v>
      </c>
      <c r="W44" s="111">
        <f t="shared" ref="W44:W50" si="1218">V44*(1+I44)</f>
        <v>3.8722684793208044</v>
      </c>
      <c r="X44" s="111">
        <f t="shared" ref="X44:X50" si="1219">W44*(1+J44)</f>
        <v>4.0542683247392821</v>
      </c>
      <c r="Y44" s="111">
        <f t="shared" ref="Y44:Y50" si="1220">X44*(1+$K44)</f>
        <v>4.2180445479854507</v>
      </c>
      <c r="Z44" s="111">
        <f t="shared" ref="Z44:Z50" si="1221">Y44*(1+$K44)</f>
        <v>4.3884366755458712</v>
      </c>
      <c r="AA44" s="111">
        <f t="shared" ref="AA44:AA50" si="1222">Z44*(1+$K44)</f>
        <v>4.5657119634912231</v>
      </c>
      <c r="AB44" s="111">
        <f t="shared" ref="AB44:AB50" si="1223">AA44*(1+$K44)</f>
        <v>4.7501484639684151</v>
      </c>
      <c r="AC44" s="111">
        <f t="shared" ref="AC44:AC50" si="1224">AB44*(1+$K44)</f>
        <v>4.9420354613188833</v>
      </c>
      <c r="AD44" s="111">
        <f t="shared" ref="AD44:AD50" si="1225">AC44*(1+$K44)</f>
        <v>5.1416739258143211</v>
      </c>
      <c r="AE44" s="111">
        <f t="shared" ref="AE44:AE50" si="1226">AD44*(1+$K44)</f>
        <v>5.3493769857215172</v>
      </c>
      <c r="AF44" s="111">
        <f t="shared" ref="AF44:AF50" si="1227">AE44*(1+$K44)</f>
        <v>5.5654704184367239</v>
      </c>
      <c r="AG44" s="111">
        <f t="shared" ref="AG44:AG50" si="1228">AF44*(1+$K44)</f>
        <v>5.7902931614598945</v>
      </c>
      <c r="AH44" s="111">
        <f t="shared" ref="AH44:AH50" si="1229">AG44*(1+$K44)</f>
        <v>6.0241978440102288</v>
      </c>
      <c r="AI44" s="111">
        <f t="shared" ref="AI44:AI50" si="1230">AH44*(1+$K44)</f>
        <v>6.2675513401168663</v>
      </c>
      <c r="AJ44" s="111">
        <f t="shared" ref="AJ44:AJ50" si="1231">AI44*(1+$K44)</f>
        <v>6.5207353440522278</v>
      </c>
      <c r="AK44" s="111">
        <f t="shared" ref="AK44:AK50" si="1232">AJ44*(1+$K44)</f>
        <v>6.7841469690105622</v>
      </c>
      <c r="AL44" s="111">
        <f t="shared" ref="AL44:AL50" si="1233">AK44*(1+$K44)</f>
        <v>7.0581993699707137</v>
      </c>
      <c r="AM44" s="111">
        <f t="shared" ref="AM44:AM50" si="1234">AL44*(1+$K44)</f>
        <v>7.3433223917200516</v>
      </c>
      <c r="AN44" s="111">
        <f t="shared" ref="AN44:AN50" si="1235">AM44*(1+$K44)</f>
        <v>7.6399632430559752</v>
      </c>
      <c r="AO44" s="111">
        <f t="shared" ref="AO44:AO50" si="1236">AN44*(1+$K44)</f>
        <v>7.948587198222465</v>
      </c>
      <c r="AP44" s="111">
        <f t="shared" ref="AP44:AP50" si="1237">AO44*(1+$K44)</f>
        <v>8.269678326681861</v>
      </c>
      <c r="AQ44" s="111">
        <f t="shared" ref="AQ44:AQ50" si="1238">AP44*(1+$K44)</f>
        <v>8.603740252366503</v>
      </c>
      <c r="AR44" s="111">
        <f t="shared" ref="AR44:AR50" si="1239">AQ44*(1+$K44)</f>
        <v>8.9512969436011005</v>
      </c>
      <c r="AS44" s="111">
        <f t="shared" ref="AS44:AS50" si="1240">AR44*(1+$K44)</f>
        <v>9.3128935349348119</v>
      </c>
      <c r="AT44" s="111">
        <f t="shared" ref="AT44:AT50" si="1241">AS44*(1+$K44)</f>
        <v>9.6890971821720395</v>
      </c>
      <c r="AU44" s="111">
        <f t="shared" ref="AU44:AU50" si="1242">AT44*(1+$K44)</f>
        <v>10.080497951943062</v>
      </c>
      <c r="AV44" s="111">
        <f t="shared" ref="AV44:AV50" si="1243">AU44*(1+$K44)</f>
        <v>10.487709747209756</v>
      </c>
      <c r="AW44" s="111">
        <f t="shared" ref="AW44:AW50" si="1244">AV44*(1+$K44)</f>
        <v>10.911371270158043</v>
      </c>
      <c r="AX44" s="111">
        <f t="shared" ref="AX44:AX50" si="1245">AW44*(1+$K44)</f>
        <v>11.352147023987348</v>
      </c>
      <c r="AY44" s="111">
        <f t="shared" ref="AY44:AY50" si="1246">AX44*(1+$K44)</f>
        <v>11.810728355168342</v>
      </c>
      <c r="AZ44" s="111">
        <f t="shared" ref="AZ44:AZ50" si="1247">AY44*(1+$K44)</f>
        <v>12.287834537803723</v>
      </c>
      <c r="BA44" s="111">
        <f t="shared" ref="BA44:BA50" si="1248">AZ44*(1+$K44)</f>
        <v>12.784213901792844</v>
      </c>
      <c r="BB44" s="111">
        <f t="shared" ref="BB44:BB50" si="1249">BA44*(1+$K44)</f>
        <v>13.300645006569669</v>
      </c>
      <c r="BC44" s="111">
        <f t="shared" ref="BC44:BC50" si="1250">BB44*(1+$K44)</f>
        <v>13.837937862255059</v>
      </c>
      <c r="BD44" s="111">
        <f t="shared" ref="BD44:BD50" si="1251">BC44*(1+$K44)</f>
        <v>14.396935200138715</v>
      </c>
      <c r="BE44" s="111">
        <f t="shared" ref="BE44:BE50" si="1252">BD44*(1+$K44)</f>
        <v>14.97851379448352</v>
      </c>
      <c r="BF44" s="111">
        <f t="shared" ref="BF44:BF50" si="1253">BE44*(1+$K44)</f>
        <v>15.583585837725478</v>
      </c>
      <c r="BG44" s="111">
        <f t="shared" ref="BG44:BG50" si="1254">BF44*(1+$K44)</f>
        <v>16.213100371226236</v>
      </c>
      <c r="BH44" s="111">
        <f t="shared" ref="BH44:BH50" si="1255">BG44*(1+$K44)</f>
        <v>16.868044773822295</v>
      </c>
      <c r="BI44" s="111">
        <f t="shared" ref="BI44:BI50" si="1256">BH44*(1+$K44)</f>
        <v>17.549446310505623</v>
      </c>
      <c r="BJ44" s="111">
        <f t="shared" ref="BJ44:BJ50" si="1257">BI44*(1+$K44)</f>
        <v>18.258373743664809</v>
      </c>
      <c r="BK44" s="111">
        <f t="shared" ref="BK44:BK50" si="1258">BJ44*(1+$K44)</f>
        <v>18.995939009413895</v>
      </c>
      <c r="BL44" s="111">
        <f t="shared" ref="BL44:BL50" si="1259">BK44*(1+$K44)</f>
        <v>19.763298961638181</v>
      </c>
      <c r="BM44" s="111">
        <f t="shared" ref="BM44:BM50" si="1260">BL44*(1+$K44)</f>
        <v>20.561657186492518</v>
      </c>
      <c r="BN44" s="111">
        <f t="shared" ref="BN44:BN50" si="1261">BM44*(1+$K44)</f>
        <v>21.392265890198072</v>
      </c>
      <c r="BO44" s="111">
        <f t="shared" ref="BO44:BO50" si="1262">BN44*(1+$K44)</f>
        <v>22.256427863098516</v>
      </c>
      <c r="BP44" s="111">
        <f t="shared" ref="BP44:BP50" si="1263">BO44*(1+$K44)</f>
        <v>23.155498523056245</v>
      </c>
      <c r="BQ44" s="111">
        <f t="shared" ref="BQ44:BQ50" si="1264">BP44*(1+$K44)</f>
        <v>24.090888041393626</v>
      </c>
      <c r="BR44" s="111">
        <f t="shared" ref="BR44:BR50" si="1265">BQ44*(1+$K44)</f>
        <v>25.064063554713766</v>
      </c>
      <c r="BS44" s="111">
        <f t="shared" ref="BS44:BS50" si="1266">BR44*(1+$K44)</f>
        <v>26.076551466069986</v>
      </c>
      <c r="BT44" s="111">
        <f t="shared" ref="BT44:BT50" si="1267">BS44*(1+$K44)</f>
        <v>27.129939839093353</v>
      </c>
      <c r="BU44" s="111">
        <f t="shared" ref="BU44:BU50" si="1268">BT44*(1+$K44)</f>
        <v>28.22588088883337</v>
      </c>
      <c r="BV44" s="111">
        <f t="shared" ref="BV44:BV50" si="1269">BU44*(1+$K44)</f>
        <v>29.366093573218684</v>
      </c>
      <c r="BW44" s="111">
        <f t="shared" ref="BW44:BW50" si="1270">BV44*(1+$K44)</f>
        <v>30.552366289202428</v>
      </c>
      <c r="BX44" s="111">
        <f t="shared" ref="BX44:BX50" si="1271">BW44*(1+$K44)</f>
        <v>31.786559677821053</v>
      </c>
      <c r="BY44" s="111">
        <f t="shared" ref="BY44:BY50" si="1272">BX44*(1+$K44)</f>
        <v>33.070609542566316</v>
      </c>
      <c r="BZ44" s="111">
        <f t="shared" ref="BZ44:BZ50" si="1273">BY44*(1+$K44)</f>
        <v>34.406529885647828</v>
      </c>
      <c r="CA44" s="111">
        <f t="shared" ref="CA44:CA50" si="1274">BZ44*(1+$K44)</f>
        <v>35.796416066908463</v>
      </c>
      <c r="CB44" s="111">
        <f t="shared" ref="CB44:CB50" si="1275">CA44*(1+$K44)</f>
        <v>37.242448090347303</v>
      </c>
      <c r="CC44" s="111">
        <f t="shared" ref="CC44:CC50" si="1276">CB44*(1+$K44)</f>
        <v>38.746894023404977</v>
      </c>
      <c r="CD44" s="111">
        <f t="shared" ref="CD44:CD50" si="1277">CC44*(1+$K44)</f>
        <v>40.312113554374449</v>
      </c>
      <c r="CE44" s="111">
        <f t="shared" ref="CE44:CE50" si="1278">CD44*(1+$K44)</f>
        <v>41.940561693516962</v>
      </c>
      <c r="CF44" s="111">
        <f t="shared" ref="CF44:CF50" si="1279">CE44*(1+$K44)</f>
        <v>43.634792623688277</v>
      </c>
      <c r="CG44" s="111">
        <f t="shared" ref="CG44:CG50" si="1280">CF44*(1+$K44)</f>
        <v>45.397463706514792</v>
      </c>
      <c r="CH44" s="111">
        <f t="shared" ref="CH44:CH50" si="1281">CG44*(1+$K44)</f>
        <v>47.231339650403164</v>
      </c>
      <c r="CI44" s="111">
        <f t="shared" ref="CI44:CI50" si="1282">CH44*(1+$K44)</f>
        <v>49.139296846920857</v>
      </c>
      <c r="CJ44" s="111">
        <f t="shared" ref="CJ44:CJ50" si="1283">CI44*(1+$K44)</f>
        <v>51.124327882349078</v>
      </c>
      <c r="CK44" s="111">
        <f t="shared" ref="CK44:CK50" si="1284">CJ44*(1+$K44)</f>
        <v>53.189546231484456</v>
      </c>
      <c r="CL44" s="111">
        <f t="shared" ref="CL44:CL50" si="1285">CK44*(1+$K44)</f>
        <v>55.33819114105151</v>
      </c>
      <c r="CM44" s="111">
        <f t="shared" ref="CM44:CM50" si="1286">CL44*(1+$K44)</f>
        <v>57.573632710385432</v>
      </c>
      <c r="CN44" s="111">
        <f t="shared" ref="CN44:CN50" si="1287">CM44*(1+$K44)</f>
        <v>59.899377177354168</v>
      </c>
      <c r="CO44" s="111">
        <f t="shared" ref="CO44:CO50" si="1288">CN44*(1+$K44)</f>
        <v>62.319072417810574</v>
      </c>
      <c r="CP44" s="111">
        <f t="shared" ref="CP44:CP50" si="1289">CO44*(1+$K44)</f>
        <v>64.83651366720045</v>
      </c>
      <c r="CQ44" s="111">
        <f t="shared" ref="CQ44:CQ50" si="1290">CP44*(1+$K44)</f>
        <v>67.455649473300682</v>
      </c>
      <c r="CR44" s="111">
        <f t="shared" ref="CR44:CR50" si="1291">CQ44*(1+$K44)</f>
        <v>70.180587889424146</v>
      </c>
      <c r="CS44" s="111">
        <f t="shared" ref="CS44:CS50" si="1292">CR44*(1+$K44)</f>
        <v>73.015602917805325</v>
      </c>
      <c r="CT44" s="111">
        <f t="shared" ref="CT44:CT50" si="1293">CS44*(1+$K44)</f>
        <v>75.965141213273</v>
      </c>
      <c r="CU44" s="111">
        <f t="shared" ref="CU44:CU50" si="1294">CT44*(1+$K44)</f>
        <v>79.03382905772439</v>
      </c>
      <c r="CV44" s="111">
        <f t="shared" ref="CV44:CV50" si="1295">CU44*(1+$K44)</f>
        <v>82.226479616340228</v>
      </c>
      <c r="CW44" s="111">
        <f t="shared" ref="CW44:CW50" si="1296">CV44*(1+$K44)</f>
        <v>85.548100486921911</v>
      </c>
      <c r="CX44" s="111">
        <f t="shared" ref="CX44:CX50" si="1297">CW44*(1+$K44)</f>
        <v>89.003901554191614</v>
      </c>
      <c r="CY44" s="111">
        <f t="shared" ref="CY44:CY50" si="1298">CX44*(1+$K44)</f>
        <v>92.599303161374749</v>
      </c>
      <c r="CZ44" s="111">
        <f t="shared" ref="CZ44:CZ50" si="1299">CY44*(1+$K44)</f>
        <v>96.339944611881648</v>
      </c>
      <c r="DA44" s="111">
        <f t="shared" ref="DA44:DA50" si="1300">CZ44*(1+$K44)</f>
        <v>100.23169301442323</v>
      </c>
      <c r="DB44" s="111">
        <f t="shared" ref="DB44:DB50" si="1301">DA44*(1+$K44)</f>
        <v>104.28065248543388</v>
      </c>
      <c r="DC44" s="111">
        <f t="shared" ref="DC44:DC50" si="1302">DB44*(1+$K44)</f>
        <v>108.49317372323547</v>
      </c>
      <c r="DD44" s="111">
        <f t="shared" ref="DD44:DD50" si="1303">DC44*(1+$K44)</f>
        <v>112.87586396895931</v>
      </c>
      <c r="DE44" s="111">
        <f t="shared" ref="DE44:DE50" si="1304">DD44*(1+$K44)</f>
        <v>117.4355973698494</v>
      </c>
      <c r="DF44" s="111">
        <f t="shared" ref="DF44:DF50" si="1305">DE44*(1+$K44)</f>
        <v>122.17952576120186</v>
      </c>
      <c r="DG44" s="111">
        <f t="shared" ref="DG44:DG50" si="1306">DF44*(1+$K44)</f>
        <v>127.11508988385138</v>
      </c>
      <c r="DH44" s="111">
        <f t="shared" ref="DH44:DH50" si="1307">DG44*(1+$K44)</f>
        <v>132.25003105479945</v>
      </c>
      <c r="DI44" s="111">
        <f t="shared" ref="DI44:DI50" si="1308">DH44*(1+$K44)</f>
        <v>137.59240330928915</v>
      </c>
      <c r="DJ44" s="111">
        <f t="shared" ref="DJ44:DJ50" si="1309">DI44*(1+$K44)</f>
        <v>143.15058603337121</v>
      </c>
      <c r="DK44" s="111">
        <f t="shared" ref="DK44:DK50" si="1310">DJ44*(1+$K44)</f>
        <v>148.93329710677529</v>
      </c>
      <c r="DL44" s="111">
        <f t="shared" ref="DL44:DL50" si="1311">DK44*(1+$K44)</f>
        <v>154.9496065767006</v>
      </c>
      <c r="DM44" s="111">
        <f t="shared" ref="DM44:DM50" si="1312">DL44*(1+$K44)</f>
        <v>161.20895088397302</v>
      </c>
      <c r="DN44" s="111">
        <f t="shared" ref="DN44:DN50" si="1313">DM44*(1+$K44)</f>
        <v>167.72114766388199</v>
      </c>
      <c r="DO44" s="111">
        <f t="shared" ref="DO44:DO50" si="1314">DN44*(1+$K44)</f>
        <v>174.49641114491217</v>
      </c>
      <c r="DP44" s="111">
        <f t="shared" ref="DP44:DP50" si="1315">DO44*(1+$K44)</f>
        <v>181.54536816952205</v>
      </c>
      <c r="DQ44" s="111">
        <f t="shared" ref="DQ44:DQ50" si="1316">DP44*(1+$K44)</f>
        <v>188.87907486209809</v>
      </c>
      <c r="DR44" s="111">
        <f t="shared" ref="DR44:DR50" si="1317">DQ44*(1+$K44)</f>
        <v>196.50903397022742</v>
      </c>
      <c r="DS44" s="111">
        <f t="shared" ref="DS44:DS50" si="1318">DR44*(1+$K44)</f>
        <v>204.44721290648874</v>
      </c>
      <c r="DT44" s="111">
        <f t="shared" ref="DT44:DT50" si="1319">DS44*(1+$K44)</f>
        <v>212.70606251905929</v>
      </c>
      <c r="DU44" s="111">
        <f t="shared" ref="DU44:DU50" si="1320">DT44*(1+$K44)</f>
        <v>221.29853662057923</v>
      </c>
      <c r="DV44" s="111">
        <f t="shared" ref="DV44:DV50" si="1321">DU44*(1+$K44)</f>
        <v>230.23811230590417</v>
      </c>
      <c r="DW44" s="111">
        <f t="shared" ref="DW44:DW50" si="1322">DV44*(1+$K44)</f>
        <v>239.53881109061351</v>
      </c>
      <c r="DX44" s="111">
        <f t="shared" ref="DX44:DX50" si="1323">DW44*(1+$K44)</f>
        <v>249.21522090342995</v>
      </c>
      <c r="DY44" s="111">
        <f t="shared" ref="DY44:DY50" si="1324">DX44*(1+$K44)</f>
        <v>259.28251896704495</v>
      </c>
      <c r="DZ44" s="111">
        <f t="shared" ref="DZ44:DZ50" si="1325">DY44*(1+$K44)</f>
        <v>269.75649560323774</v>
      </c>
      <c r="EA44" s="111">
        <f t="shared" ref="EA44:EA50" si="1326">DZ44*(1+$K44)</f>
        <v>280.65357899962618</v>
      </c>
      <c r="EB44" s="111">
        <f t="shared" ref="EB44:EB50" si="1327">EA44*(1+$K44)</f>
        <v>291.99086097689508</v>
      </c>
      <c r="EC44" s="111">
        <f t="shared" ref="EC44:EC50" si="1328">EB44*(1+$K44)</f>
        <v>303.78612379691776</v>
      </c>
      <c r="ED44" s="111">
        <f t="shared" ref="ED44:ED50" si="1329">EC44*(1+$K44)</f>
        <v>316.05786805381808</v>
      </c>
      <c r="EE44" s="111">
        <f t="shared" ref="EE44:EE50" si="1330">ED44*(1+$K44)</f>
        <v>328.82534169172015</v>
      </c>
      <c r="EF44" s="111">
        <f t="shared" ref="EF44:EF50" si="1331">EE44*(1+$K44)</f>
        <v>342.10857019469893</v>
      </c>
      <c r="EG44" s="111">
        <f t="shared" ref="EG44:EG50" si="1332">EF44*(1+$K44)</f>
        <v>355.92838799628402</v>
      </c>
      <c r="EH44" s="111">
        <f t="shared" ref="EH44:EH50" si="1333">EG44*(1+$K44)</f>
        <v>370.30647115778191</v>
      </c>
      <c r="EI44" s="111">
        <f t="shared" ref="EI44:EI50" si="1334">EH44*(1+$K44)</f>
        <v>385.26537136667173</v>
      </c>
      <c r="EJ44" s="111">
        <f t="shared" ref="EJ44:EJ50" si="1335">EI44*(1+$K44)</f>
        <v>400.82855130839982</v>
      </c>
      <c r="EK44" s="111">
        <f t="shared" ref="EK44:EK50" si="1336">EJ44*(1+$K44)</f>
        <v>417.02042146705401</v>
      </c>
      <c r="EL44" s="111">
        <f t="shared" ref="EL44:EL50" si="1337">EK44*(1+$K44)</f>
        <v>433.86637841263718</v>
      </c>
      <c r="EM44" s="111">
        <f t="shared" ref="EM44:EM50" si="1338">EL44*(1+$K44)</f>
        <v>451.39284463499411</v>
      </c>
      <c r="EN44" s="111">
        <f t="shared" ref="EN44:EN50" si="1339">EM44*(1+$K44)</f>
        <v>469.62730998686936</v>
      </c>
      <c r="EO44" s="111">
        <f t="shared" ref="EO44:EO50" si="1340">EN44*(1+$K44)</f>
        <v>488.598374801099</v>
      </c>
      <c r="EP44" s="111">
        <f t="shared" ref="EP44:EP50" si="1341">EO44*(1+$K44)</f>
        <v>508.33579474956423</v>
      </c>
      <c r="EQ44" s="111">
        <f t="shared" ref="EQ44:EQ50" si="1342">EP44*(1+$K44)</f>
        <v>528.87052751426768</v>
      </c>
      <c r="ER44" s="111">
        <f t="shared" ref="ER44:ER50" si="1343">EQ44*(1+$K44)</f>
        <v>550.23478134373408</v>
      </c>
      <c r="ES44" s="111">
        <f t="shared" ref="ES44:ES50" si="1344">ER44*(1+$K44)</f>
        <v>572.46206557089567</v>
      </c>
      <c r="ET44" s="111">
        <f t="shared" ref="ET44:ET50" si="1345">ES44*(1+$K44)</f>
        <v>595.58724317169765</v>
      </c>
      <c r="EU44" s="111">
        <f t="shared" ref="EU44:EU50" si="1346">ET44*(1+$K44)</f>
        <v>619.64658544686165</v>
      </c>
      <c r="EV44" s="111">
        <f t="shared" ref="EV44:EV50" si="1347">EU44*(1+$K44)</f>
        <v>644.67782891257309</v>
      </c>
      <c r="EW44" s="111">
        <f t="shared" ref="EW44:EW50" si="1348">EV44*(1+$K44)</f>
        <v>670.72023448932543</v>
      </c>
      <c r="EX44" s="111">
        <f t="shared" ref="EX44:EX50" si="1349">EW44*(1+$K44)</f>
        <v>697.81464908175633</v>
      </c>
      <c r="EY44" s="111">
        <f t="shared" ref="EY44:EY50" si="1350">EX44*(1+$K44)</f>
        <v>726.00356964606306</v>
      </c>
      <c r="EZ44" s="111">
        <f t="shared" ref="EZ44:EZ50" si="1351">EY44*(1+$K44)</f>
        <v>755.33120984548555</v>
      </c>
      <c r="FA44" s="111">
        <f t="shared" ref="FA44:FA50" si="1352">EZ44*(1+$K44)</f>
        <v>785.84356939840382</v>
      </c>
      <c r="FB44" s="111">
        <f t="shared" ref="FB44:FB50" si="1353">FA44*(1+$K44)</f>
        <v>817.58850622782177</v>
      </c>
      <c r="FC44" s="111">
        <f t="shared" ref="FC44:FC50" si="1354">FB44*(1+$K44)</f>
        <v>850.61581152540089</v>
      </c>
      <c r="FD44" s="111">
        <f t="shared" ref="FD44:FD50" si="1355">FC44*(1+$K44)</f>
        <v>884.9772878477811</v>
      </c>
      <c r="FE44" s="111">
        <f t="shared" ref="FE44:FE50" si="1356">FD44*(1+$K44)</f>
        <v>920.72683036768012</v>
      </c>
      <c r="FF44" s="111">
        <f t="shared" ref="FF44:FF50" si="1357">FE44*(1+$K44)</f>
        <v>957.92051140721298</v>
      </c>
      <c r="FG44" s="111">
        <f t="shared" ref="FG44:FG50" si="1358">FF44*(1+$K44)</f>
        <v>996.61666838601889</v>
      </c>
      <c r="FH44" s="111">
        <f t="shared" ref="FH44:FH50" si="1359">FG44*(1+$K44)</f>
        <v>1036.8759953221406</v>
      </c>
      <c r="FI44" s="111">
        <f t="shared" ref="FI44:FI50" si="1360">FH44*(1+$K44)</f>
        <v>1078.7616380291738</v>
      </c>
      <c r="FJ44" s="111">
        <f t="shared" ref="FJ44:FJ50" si="1361">FI44*(1+$K44)</f>
        <v>1122.3392931590004</v>
      </c>
      <c r="FK44" s="111">
        <f t="shared" ref="FK44:FK50" si="1362">FJ44*(1+$K44)</f>
        <v>1167.6773112454514</v>
      </c>
      <c r="FL44" s="111">
        <f t="shared" ref="FL44:FL50" si="1363">FK44*(1+$K44)</f>
        <v>1214.8468039105228</v>
      </c>
      <c r="FM44" s="111">
        <f t="shared" ref="FM44:FM50" si="1364">FL44*(1+$K44)</f>
        <v>1263.9217554012923</v>
      </c>
      <c r="FN44" s="111">
        <f t="shared" ref="FN44:FN50" si="1365">FM44*(1+$K44)</f>
        <v>1314.979138632483</v>
      </c>
      <c r="FO44" s="111">
        <f t="shared" ref="FO44:FO50" si="1366">FN44*(1+$K44)</f>
        <v>1368.0990359166808</v>
      </c>
      <c r="FP44" s="111">
        <f t="shared" ref="FP44:FP50" si="1367">FO44*(1+$K44)</f>
        <v>1423.3647645715712</v>
      </c>
      <c r="FQ44" s="111">
        <f t="shared" ref="FQ44:FQ50" si="1368">FP44*(1+$K44)</f>
        <v>1480.8630076012046</v>
      </c>
      <c r="FR44" s="111">
        <f t="shared" ref="FR44:FR50" si="1369">FQ44*(1+$K44)</f>
        <v>1540.6839496562629</v>
      </c>
      <c r="FS44" s="111">
        <f t="shared" ref="FS44:FS50" si="1370">FR44*(1+$K44)</f>
        <v>1602.9214184865775</v>
      </c>
      <c r="FT44" s="111">
        <f t="shared" ref="FT44:FT50" si="1371">FS44*(1+$K44)</f>
        <v>1667.6730321077614</v>
      </c>
      <c r="FU44" s="111">
        <f t="shared" ref="FU44:FU50" si="1372">FT44*(1+$K44)</f>
        <v>1735.0403519127867</v>
      </c>
      <c r="FV44" s="111">
        <f t="shared" ref="FV44:FV50" si="1373">FU44*(1+$K44)</f>
        <v>1805.1290419686559</v>
      </c>
      <c r="FW44" s="111">
        <f t="shared" ref="FW44:FW50" si="1374">FV44*(1+$K44)</f>
        <v>1878.049034748022</v>
      </c>
      <c r="FX44" s="111">
        <f t="shared" ref="FX44:FX50" si="1375">FW44*(1+$K44)</f>
        <v>1953.9147035557032</v>
      </c>
      <c r="FY44" s="111">
        <f t="shared" ref="FY44:FY50" si="1376">FX44*(1+$K44)</f>
        <v>2032.8450419205396</v>
      </c>
      <c r="FZ44" s="111">
        <f t="shared" ref="FZ44:FZ50" si="1377">FY44*(1+$K44)</f>
        <v>2114.9638502339621</v>
      </c>
      <c r="GA44" s="111">
        <f t="shared" ref="GA44:GA50" si="1378">FZ44*(1+$K44)</f>
        <v>2200.3999299280135</v>
      </c>
      <c r="GB44" s="111">
        <f t="shared" ref="GB44:GB50" si="1379">GA44*(1+$K44)</f>
        <v>2289.2872854973857</v>
      </c>
      <c r="GC44" s="111">
        <f t="shared" ref="GC44:GC50" si="1380">GB44*(1+$K44)</f>
        <v>2381.7653346823381</v>
      </c>
      <c r="GD44" s="111">
        <f t="shared" ref="GD44:GD50" si="1381">GC44*(1+$K44)</f>
        <v>2477.9791271421659</v>
      </c>
      <c r="GE44" s="111">
        <f t="shared" ref="GE44:GE50" si="1382">GD44*(1+$K44)</f>
        <v>2578.079571962201</v>
      </c>
      <c r="GF44" s="111">
        <f t="shared" ref="GF44:GF50" si="1383">GE44*(1+$K44)</f>
        <v>2682.2236743511862</v>
      </c>
      <c r="GG44" s="111">
        <f t="shared" ref="GG44:GG50" si="1384">GF44*(1+$K44)</f>
        <v>2790.5747819002768</v>
      </c>
      <c r="GH44" s="111">
        <f t="shared" ref="GH44:GH50" si="1385">GG44*(1+$K44)</f>
        <v>2903.3028407899205</v>
      </c>
      <c r="GI44" s="111">
        <f t="shared" ref="GI44:GI50" si="1386">GH44*(1+$K44)</f>
        <v>3020.5846623464704</v>
      </c>
      <c r="GJ44" s="111">
        <f t="shared" ref="GJ44:GJ50" si="1387">GI44*(1+$K44)</f>
        <v>3142.6042003666189</v>
      </c>
      <c r="GK44" s="111">
        <f t="shared" ref="GK44:GK50" si="1388">GJ44*(1+$K44)</f>
        <v>3269.5528396446293</v>
      </c>
      <c r="GL44" s="111">
        <f t="shared" ref="GL44:GL50" si="1389">GK44*(1+$K44)</f>
        <v>3401.6296961549142</v>
      </c>
      <c r="GM44" s="111">
        <f t="shared" ref="GM44:GM50" si="1390">GL44*(1+$K44)</f>
        <v>3539.0419293607883</v>
      </c>
      <c r="GN44" s="111">
        <f t="shared" ref="GN44:GN50" si="1391">GM44*(1+$K44)</f>
        <v>3682.0050671392469</v>
      </c>
      <c r="GO44" s="111">
        <f t="shared" ref="GO44:GO50" si="1392">GN44*(1+$K44)</f>
        <v>3830.7433438314042</v>
      </c>
      <c r="GP44" s="111">
        <f t="shared" ref="GP44:GP50" si="1393">GO44*(1+$K44)</f>
        <v>3985.4900519488178</v>
      </c>
      <c r="GQ44" s="111">
        <f t="shared" ref="GQ44:GQ50" si="1394">GP44*(1+$K44)</f>
        <v>4146.4879080873425</v>
      </c>
      <c r="GR44" s="111">
        <f t="shared" ref="GR44:GR50" si="1395">GQ44*(1+$K44)</f>
        <v>4313.9894336224388</v>
      </c>
      <c r="GS44" s="111">
        <f t="shared" ref="GS44:GS50" si="1396">GR44*(1+$K44)</f>
        <v>4488.2573507830512</v>
      </c>
      <c r="GT44" s="111">
        <f t="shared" ref="GT44:GT50" si="1397">GS44*(1+$K44)</f>
        <v>4669.5649947252841</v>
      </c>
      <c r="GU44" s="111">
        <f t="shared" ref="GU44:GU50" si="1398">GT44*(1+$K44)</f>
        <v>4858.1967422522075</v>
      </c>
      <c r="GV44" s="111">
        <f t="shared" ref="GV44:GV50" si="1399">GU44*(1+$K44)</f>
        <v>5054.4484578522279</v>
      </c>
      <c r="GW44" s="111">
        <f t="shared" ref="GW44:GW50" si="1400">GV44*(1+$K44)</f>
        <v>5258.627957755627</v>
      </c>
      <c r="GX44" s="111">
        <f t="shared" ref="GX44:GX50" si="1401">GW44*(1+$K44)</f>
        <v>5471.055492737124</v>
      </c>
      <c r="GY44" s="111">
        <f t="shared" ref="GY44:GY50" si="1402">GX44*(1+$K44)</f>
        <v>5692.064250421733</v>
      </c>
      <c r="GZ44" s="111">
        <f t="shared" ref="GZ44:GZ50" si="1403">GY44*(1+$K44)</f>
        <v>5922.0008778817701</v>
      </c>
      <c r="HA44" s="111">
        <f t="shared" ref="HA44:HA50" si="1404">GZ44*(1+$K44)</f>
        <v>6161.226025344683</v>
      </c>
      <c r="HB44" s="111">
        <f t="shared" ref="HB44:HB50" si="1405">HA44*(1+$K44)</f>
        <v>6410.1149118645071</v>
      </c>
      <c r="HC44" s="111">
        <f t="shared" ref="HC44:HC50" si="1406">HB44*(1+$K44)</f>
        <v>6669.0579138441863</v>
      </c>
      <c r="HD44" s="111">
        <f t="shared" ref="HD44:HD50" si="1407">HC44*(1+$K44)</f>
        <v>6938.4611773318366</v>
      </c>
      <c r="HE44" s="111">
        <f t="shared" ref="HE44:HE50" si="1408">HD44*(1+$K44)</f>
        <v>7218.7472550513339</v>
      </c>
      <c r="HF44" s="111">
        <f t="shared" ref="HF44:HF50" si="1409">HE44*(1+$K44)</f>
        <v>7510.3557691663882</v>
      </c>
    </row>
    <row r="45" spans="1:214">
      <c r="A45" s="83" t="str">
        <f>'CEA-4 Constant DCF'!A45</f>
        <v>OGE Energy Corporation</v>
      </c>
      <c r="B45" s="103" t="str">
        <f>'CEA-4 Constant DCF'!B45</f>
        <v>OGE</v>
      </c>
      <c r="C45" s="90">
        <f>'CEA-4 Constant DCF'!C45</f>
        <v>1.6728000000000001</v>
      </c>
      <c r="D45" s="269">
        <f>'CEA-4 Constant DCF'!D45</f>
        <v>34.094333333333324</v>
      </c>
      <c r="E45" s="91">
        <f>'CEA-4 Constant DCF'!K45</f>
        <v>5.5E-2</v>
      </c>
      <c r="F45" s="91">
        <f t="shared" si="607"/>
        <v>5.2566000000000015E-2</v>
      </c>
      <c r="G45" s="91">
        <f t="shared" si="608"/>
        <v>5.0132000000000031E-2</v>
      </c>
      <c r="H45" s="91">
        <f t="shared" si="609"/>
        <v>4.7698000000000046E-2</v>
      </c>
      <c r="I45" s="91">
        <f t="shared" si="610"/>
        <v>4.5264000000000061E-2</v>
      </c>
      <c r="J45" s="91">
        <f t="shared" si="611"/>
        <v>4.2830000000000076E-2</v>
      </c>
      <c r="K45" s="142">
        <f t="shared" si="1013"/>
        <v>4.0396000000000098E-2</v>
      </c>
      <c r="L45" s="91">
        <f t="shared" si="1014"/>
        <v>9.8745948076248202E-2</v>
      </c>
      <c r="M45" s="325" t="str">
        <f>'CEA-4 Constant DCF'!O45</f>
        <v>Excl.</v>
      </c>
      <c r="N45" s="111">
        <f t="shared" si="1210"/>
        <v>-34.094333333333324</v>
      </c>
      <c r="O45" s="111">
        <f t="shared" si="613"/>
        <v>1.764804</v>
      </c>
      <c r="P45" s="111">
        <f t="shared" si="1211"/>
        <v>1.8618682199999999</v>
      </c>
      <c r="Q45" s="111">
        <f t="shared" si="1212"/>
        <v>1.9642709720999998</v>
      </c>
      <c r="R45" s="111">
        <f t="shared" si="1213"/>
        <v>2.0723058755654997</v>
      </c>
      <c r="S45" s="111">
        <f t="shared" si="1214"/>
        <v>2.1862826987216022</v>
      </c>
      <c r="T45" s="111">
        <f t="shared" si="1215"/>
        <v>2.3012068350626023</v>
      </c>
      <c r="U45" s="111">
        <f t="shared" si="1216"/>
        <v>2.4165709361179606</v>
      </c>
      <c r="V45" s="111">
        <f t="shared" si="1217"/>
        <v>2.5318365366289153</v>
      </c>
      <c r="W45" s="111">
        <f t="shared" si="1218"/>
        <v>2.6464375856228863</v>
      </c>
      <c r="X45" s="111">
        <f t="shared" si="1219"/>
        <v>2.7597845074151151</v>
      </c>
      <c r="Y45" s="111">
        <f t="shared" si="1220"/>
        <v>2.8712687623766562</v>
      </c>
      <c r="Z45" s="111">
        <f t="shared" si="1221"/>
        <v>2.9872565353016238</v>
      </c>
      <c r="AA45" s="111">
        <f t="shared" si="1222"/>
        <v>3.1079297503016687</v>
      </c>
      <c r="AB45" s="111">
        <f t="shared" si="1223"/>
        <v>3.2334776804948553</v>
      </c>
      <c r="AC45" s="111">
        <f t="shared" si="1224"/>
        <v>3.3640972448761257</v>
      </c>
      <c r="AD45" s="111">
        <f t="shared" si="1225"/>
        <v>3.4999933171801421</v>
      </c>
      <c r="AE45" s="111">
        <f t="shared" si="1226"/>
        <v>3.6413790472209513</v>
      </c>
      <c r="AF45" s="111">
        <f t="shared" si="1227"/>
        <v>3.788476195212489</v>
      </c>
      <c r="AG45" s="111">
        <f t="shared" si="1228"/>
        <v>3.941515479594293</v>
      </c>
      <c r="AH45" s="111">
        <f t="shared" si="1229"/>
        <v>4.1007369389079846</v>
      </c>
      <c r="AI45" s="111">
        <f t="shared" si="1230"/>
        <v>4.2663903082921122</v>
      </c>
      <c r="AJ45" s="111">
        <f t="shared" si="1231"/>
        <v>4.4387354111858803</v>
      </c>
      <c r="AK45" s="111">
        <f t="shared" si="1232"/>
        <v>4.618042566856146</v>
      </c>
      <c r="AL45" s="111">
        <f t="shared" si="1233"/>
        <v>4.8045930143868674</v>
      </c>
      <c r="AM45" s="111">
        <f t="shared" si="1234"/>
        <v>4.9986793537960397</v>
      </c>
      <c r="AN45" s="111">
        <f t="shared" si="1235"/>
        <v>5.2006060049719851</v>
      </c>
      <c r="AO45" s="111">
        <f t="shared" si="1236"/>
        <v>5.4106896851488342</v>
      </c>
      <c r="AP45" s="111">
        <f t="shared" si="1237"/>
        <v>5.6292599056701071</v>
      </c>
      <c r="AQ45" s="111">
        <f t="shared" si="1238"/>
        <v>5.8566594888195578</v>
      </c>
      <c r="AR45" s="111">
        <f t="shared" si="1239"/>
        <v>6.0932451055299133</v>
      </c>
      <c r="AS45" s="111">
        <f t="shared" si="1240"/>
        <v>6.3393878348129</v>
      </c>
      <c r="AT45" s="111">
        <f t="shared" si="1241"/>
        <v>6.5954737457880022</v>
      </c>
      <c r="AU45" s="111">
        <f t="shared" si="1242"/>
        <v>6.8619045032228554</v>
      </c>
      <c r="AV45" s="111">
        <f t="shared" si="1243"/>
        <v>7.1390979975350461</v>
      </c>
      <c r="AW45" s="111">
        <f t="shared" si="1244"/>
        <v>7.4274890002434724</v>
      </c>
      <c r="AX45" s="111">
        <f t="shared" si="1245"/>
        <v>7.7275298458973083</v>
      </c>
      <c r="AY45" s="111">
        <f t="shared" si="1246"/>
        <v>8.0396911415521775</v>
      </c>
      <c r="AZ45" s="111">
        <f t="shared" si="1247"/>
        <v>8.3644625049063208</v>
      </c>
      <c r="BA45" s="111">
        <f t="shared" si="1248"/>
        <v>8.7023533322545177</v>
      </c>
      <c r="BB45" s="111">
        <f t="shared" si="1249"/>
        <v>9.0538935974642722</v>
      </c>
      <c r="BC45" s="111">
        <f t="shared" si="1250"/>
        <v>9.4196346832274394</v>
      </c>
      <c r="BD45" s="111">
        <f t="shared" si="1251"/>
        <v>9.8001502458910963</v>
      </c>
      <c r="BE45" s="111">
        <f t="shared" si="1252"/>
        <v>10.196037115224113</v>
      </c>
      <c r="BF45" s="111">
        <f t="shared" si="1253"/>
        <v>10.607916230530707</v>
      </c>
      <c r="BG45" s="111">
        <f t="shared" si="1254"/>
        <v>11.036433614579227</v>
      </c>
      <c r="BH45" s="111">
        <f t="shared" si="1255"/>
        <v>11.482261386873772</v>
      </c>
      <c r="BI45" s="111">
        <f t="shared" si="1256"/>
        <v>11.946098817857926</v>
      </c>
      <c r="BJ45" s="111">
        <f t="shared" si="1257"/>
        <v>12.428673425704117</v>
      </c>
      <c r="BK45" s="111">
        <f t="shared" si="1258"/>
        <v>12.930742117408862</v>
      </c>
      <c r="BL45" s="111">
        <f t="shared" si="1259"/>
        <v>13.453092375983712</v>
      </c>
      <c r="BM45" s="111">
        <f t="shared" si="1260"/>
        <v>13.996543495603952</v>
      </c>
      <c r="BN45" s="111">
        <f t="shared" si="1261"/>
        <v>14.561947866652369</v>
      </c>
      <c r="BO45" s="111">
        <f t="shared" si="1262"/>
        <v>15.15019231267366</v>
      </c>
      <c r="BP45" s="111">
        <f t="shared" si="1263"/>
        <v>15.762199481336427</v>
      </c>
      <c r="BQ45" s="111">
        <f t="shared" si="1264"/>
        <v>16.398929291584494</v>
      </c>
      <c r="BR45" s="111">
        <f t="shared" si="1265"/>
        <v>17.061380439247344</v>
      </c>
      <c r="BS45" s="111">
        <f t="shared" si="1266"/>
        <v>17.75059196347118</v>
      </c>
      <c r="BT45" s="111">
        <f t="shared" si="1267"/>
        <v>18.467644876427563</v>
      </c>
      <c r="BU45" s="111">
        <f t="shared" si="1268"/>
        <v>19.213663858855732</v>
      </c>
      <c r="BV45" s="111">
        <f t="shared" si="1269"/>
        <v>19.989819024098068</v>
      </c>
      <c r="BW45" s="111">
        <f t="shared" si="1270"/>
        <v>20.797327753395535</v>
      </c>
      <c r="BX45" s="111">
        <f t="shared" si="1271"/>
        <v>21.637456605321702</v>
      </c>
      <c r="BY45" s="111">
        <f t="shared" si="1272"/>
        <v>22.51152330235028</v>
      </c>
      <c r="BZ45" s="111">
        <f t="shared" si="1273"/>
        <v>23.420898797672024</v>
      </c>
      <c r="CA45" s="111">
        <f t="shared" si="1274"/>
        <v>24.367009425502786</v>
      </c>
      <c r="CB45" s="111">
        <f t="shared" si="1275"/>
        <v>25.351339138255398</v>
      </c>
      <c r="CC45" s="111">
        <f t="shared" si="1276"/>
        <v>26.375431834084367</v>
      </c>
      <c r="CD45" s="111">
        <f t="shared" si="1277"/>
        <v>27.44089377845404</v>
      </c>
      <c r="CE45" s="111">
        <f t="shared" si="1278"/>
        <v>28.549396123528471</v>
      </c>
      <c r="CF45" s="111">
        <f t="shared" si="1279"/>
        <v>29.70267752933453</v>
      </c>
      <c r="CG45" s="111">
        <f t="shared" si="1280"/>
        <v>30.902546890809528</v>
      </c>
      <c r="CH45" s="111">
        <f t="shared" si="1281"/>
        <v>32.150886175010676</v>
      </c>
      <c r="CI45" s="111">
        <f t="shared" si="1282"/>
        <v>33.44965337293641</v>
      </c>
      <c r="CJ45" s="111">
        <f t="shared" si="1283"/>
        <v>34.80088557058955</v>
      </c>
      <c r="CK45" s="111">
        <f t="shared" si="1284"/>
        <v>36.20670214409909</v>
      </c>
      <c r="CL45" s="111">
        <f t="shared" si="1285"/>
        <v>37.669308083912121</v>
      </c>
      <c r="CM45" s="111">
        <f t="shared" si="1286"/>
        <v>39.190997453269837</v>
      </c>
      <c r="CN45" s="111">
        <f t="shared" si="1287"/>
        <v>40.774156986392128</v>
      </c>
      <c r="CO45" s="111">
        <f t="shared" si="1288"/>
        <v>42.421269832014431</v>
      </c>
      <c r="CP45" s="111">
        <f t="shared" si="1289"/>
        <v>44.134919448148487</v>
      </c>
      <c r="CQ45" s="111">
        <f t="shared" si="1290"/>
        <v>45.917793654175895</v>
      </c>
      <c r="CR45" s="111">
        <f t="shared" si="1291"/>
        <v>47.77268884662999</v>
      </c>
      <c r="CS45" s="111">
        <f t="shared" si="1292"/>
        <v>49.702514385278462</v>
      </c>
      <c r="CT45" s="111">
        <f t="shared" si="1293"/>
        <v>51.710297156386176</v>
      </c>
      <c r="CU45" s="111">
        <f t="shared" si="1294"/>
        <v>53.799186320315556</v>
      </c>
      <c r="CV45" s="111">
        <f t="shared" si="1295"/>
        <v>55.972458250911032</v>
      </c>
      <c r="CW45" s="111">
        <f t="shared" si="1296"/>
        <v>58.233521674414838</v>
      </c>
      <c r="CX45" s="111">
        <f t="shared" si="1297"/>
        <v>60.585923015974508</v>
      </c>
      <c r="CY45" s="111">
        <f t="shared" si="1298"/>
        <v>63.033351962127817</v>
      </c>
      <c r="CZ45" s="111">
        <f t="shared" si="1299"/>
        <v>65.579647247989939</v>
      </c>
      <c r="DA45" s="111">
        <f t="shared" si="1300"/>
        <v>68.228802678219751</v>
      </c>
      <c r="DB45" s="111">
        <f t="shared" si="1301"/>
        <v>70.984973391209124</v>
      </c>
      <c r="DC45" s="111">
        <f t="shared" si="1302"/>
        <v>73.85248237632041</v>
      </c>
      <c r="DD45" s="111">
        <f t="shared" si="1303"/>
        <v>76.83582725439426</v>
      </c>
      <c r="DE45" s="111">
        <f t="shared" si="1304"/>
        <v>79.939687332162777</v>
      </c>
      <c r="DF45" s="111">
        <f t="shared" si="1305"/>
        <v>83.168930941632837</v>
      </c>
      <c r="DG45" s="111">
        <f t="shared" si="1306"/>
        <v>86.528623075951046</v>
      </c>
      <c r="DH45" s="111">
        <f t="shared" si="1307"/>
        <v>90.024033333727175</v>
      </c>
      <c r="DI45" s="111">
        <f t="shared" si="1308"/>
        <v>93.660644184276421</v>
      </c>
      <c r="DJ45" s="111">
        <f t="shared" si="1309"/>
        <v>97.44415956674446</v>
      </c>
      <c r="DK45" s="111">
        <f t="shared" si="1310"/>
        <v>101.38051383660267</v>
      </c>
      <c r="DL45" s="111">
        <f t="shared" si="1311"/>
        <v>105.47588107354609</v>
      </c>
      <c r="DM45" s="111">
        <f t="shared" si="1312"/>
        <v>109.73668476539306</v>
      </c>
      <c r="DN45" s="111">
        <f t="shared" si="1313"/>
        <v>114.1696078831759</v>
      </c>
      <c r="DO45" s="111">
        <f t="shared" si="1314"/>
        <v>118.78160336322469</v>
      </c>
      <c r="DP45" s="111">
        <f t="shared" si="1315"/>
        <v>123.57990501268553</v>
      </c>
      <c r="DQ45" s="111">
        <f t="shared" si="1316"/>
        <v>128.57203885557797</v>
      </c>
      <c r="DR45" s="111">
        <f t="shared" si="1317"/>
        <v>133.76583493718792</v>
      </c>
      <c r="DS45" s="111">
        <f t="shared" si="1318"/>
        <v>139.16943960531057</v>
      </c>
      <c r="DT45" s="111">
        <f t="shared" si="1319"/>
        <v>144.79132828760672</v>
      </c>
      <c r="DU45" s="111">
        <f t="shared" si="1320"/>
        <v>150.6403187851129</v>
      </c>
      <c r="DV45" s="111">
        <f t="shared" si="1321"/>
        <v>156.72558510275633</v>
      </c>
      <c r="DW45" s="111">
        <f t="shared" si="1322"/>
        <v>163.0566718385673</v>
      </c>
      <c r="DX45" s="111">
        <f t="shared" si="1323"/>
        <v>169.64350915415807</v>
      </c>
      <c r="DY45" s="111">
        <f t="shared" si="1324"/>
        <v>176.49642834994944</v>
      </c>
      <c r="DZ45" s="111">
        <f t="shared" si="1325"/>
        <v>183.62617806957402</v>
      </c>
      <c r="EA45" s="111">
        <f t="shared" si="1326"/>
        <v>191.04394115887254</v>
      </c>
      <c r="EB45" s="111">
        <f t="shared" si="1327"/>
        <v>198.76135220592639</v>
      </c>
      <c r="EC45" s="111">
        <f t="shared" si="1328"/>
        <v>206.790515789637</v>
      </c>
      <c r="ED45" s="111">
        <f t="shared" si="1329"/>
        <v>215.14402546547518</v>
      </c>
      <c r="EE45" s="111">
        <f t="shared" si="1330"/>
        <v>223.83498351817855</v>
      </c>
      <c r="EF45" s="111">
        <f t="shared" si="1331"/>
        <v>232.87702151237892</v>
      </c>
      <c r="EG45" s="111">
        <f t="shared" si="1332"/>
        <v>242.28432167339301</v>
      </c>
      <c r="EH45" s="111">
        <f t="shared" si="1333"/>
        <v>252.07163913171141</v>
      </c>
      <c r="EI45" s="111">
        <f t="shared" si="1334"/>
        <v>262.25432506607604</v>
      </c>
      <c r="EJ45" s="111">
        <f t="shared" si="1335"/>
        <v>272.84835078144528</v>
      </c>
      <c r="EK45" s="111">
        <f t="shared" si="1336"/>
        <v>283.87033275961255</v>
      </c>
      <c r="EL45" s="111">
        <f t="shared" si="1337"/>
        <v>295.33755872176988</v>
      </c>
      <c r="EM45" s="111">
        <f t="shared" si="1338"/>
        <v>307.26801474389453</v>
      </c>
      <c r="EN45" s="111">
        <f t="shared" si="1339"/>
        <v>319.6804134674889</v>
      </c>
      <c r="EO45" s="111">
        <f t="shared" si="1340"/>
        <v>332.59422344992163</v>
      </c>
      <c r="EP45" s="111">
        <f t="shared" si="1341"/>
        <v>346.02969970040471</v>
      </c>
      <c r="EQ45" s="111">
        <f t="shared" si="1342"/>
        <v>360.00791544950226</v>
      </c>
      <c r="ER45" s="111">
        <f t="shared" si="1343"/>
        <v>374.55079520200042</v>
      </c>
      <c r="ES45" s="111">
        <f t="shared" si="1344"/>
        <v>389.68114912498044</v>
      </c>
      <c r="ET45" s="111">
        <f t="shared" si="1345"/>
        <v>405.42270882503317</v>
      </c>
      <c r="EU45" s="111">
        <f t="shared" si="1346"/>
        <v>421.80016457072924</v>
      </c>
      <c r="EV45" s="111">
        <f t="shared" si="1347"/>
        <v>438.83920401872848</v>
      </c>
      <c r="EW45" s="111">
        <f t="shared" si="1348"/>
        <v>456.56655250426905</v>
      </c>
      <c r="EX45" s="111">
        <f t="shared" si="1349"/>
        <v>475.01001495923157</v>
      </c>
      <c r="EY45" s="111">
        <f t="shared" si="1350"/>
        <v>494.19851952352474</v>
      </c>
      <c r="EZ45" s="111">
        <f t="shared" si="1351"/>
        <v>514.16216291819705</v>
      </c>
      <c r="FA45" s="111">
        <f t="shared" si="1352"/>
        <v>534.93225765144064</v>
      </c>
      <c r="FB45" s="111">
        <f t="shared" si="1353"/>
        <v>556.54138113152828</v>
      </c>
      <c r="FC45" s="111">
        <f t="shared" si="1354"/>
        <v>579.02342676371757</v>
      </c>
      <c r="FD45" s="111">
        <f t="shared" si="1355"/>
        <v>602.4136571112648</v>
      </c>
      <c r="FE45" s="111">
        <f t="shared" si="1356"/>
        <v>626.74875920393151</v>
      </c>
      <c r="FF45" s="111">
        <f t="shared" si="1357"/>
        <v>652.0669020807336</v>
      </c>
      <c r="FG45" s="111">
        <f t="shared" si="1358"/>
        <v>678.40779665718696</v>
      </c>
      <c r="FH45" s="111">
        <f t="shared" si="1359"/>
        <v>705.8127580109508</v>
      </c>
      <c r="FI45" s="111">
        <f t="shared" si="1360"/>
        <v>734.32477018356121</v>
      </c>
      <c r="FJ45" s="111">
        <f t="shared" si="1361"/>
        <v>763.98855359989648</v>
      </c>
      <c r="FK45" s="111">
        <f t="shared" si="1362"/>
        <v>794.85063521111795</v>
      </c>
      <c r="FL45" s="111">
        <f t="shared" si="1363"/>
        <v>826.95942147110634</v>
      </c>
      <c r="FM45" s="111">
        <f t="shared" si="1364"/>
        <v>860.3652742608532</v>
      </c>
      <c r="FN45" s="111">
        <f t="shared" si="1365"/>
        <v>895.12058987989474</v>
      </c>
      <c r="FO45" s="111">
        <f t="shared" si="1366"/>
        <v>931.27988122868305</v>
      </c>
      <c r="FP45" s="111">
        <f t="shared" si="1367"/>
        <v>968.89986331079706</v>
      </c>
      <c r="FQ45" s="111">
        <f t="shared" si="1368"/>
        <v>1008.0395421891001</v>
      </c>
      <c r="FR45" s="111">
        <f t="shared" si="1369"/>
        <v>1048.7603075353711</v>
      </c>
      <c r="FS45" s="111">
        <f t="shared" si="1370"/>
        <v>1091.12602891857</v>
      </c>
      <c r="FT45" s="111">
        <f t="shared" si="1371"/>
        <v>1135.2031559827647</v>
      </c>
      <c r="FU45" s="111">
        <f t="shared" si="1372"/>
        <v>1181.0608226718446</v>
      </c>
      <c r="FV45" s="111">
        <f t="shared" si="1373"/>
        <v>1228.7709556644966</v>
      </c>
      <c r="FW45" s="111">
        <f t="shared" si="1374"/>
        <v>1278.4083871895198</v>
      </c>
      <c r="FX45" s="111">
        <f t="shared" si="1375"/>
        <v>1330.0509723984278</v>
      </c>
      <c r="FY45" s="111">
        <f t="shared" si="1376"/>
        <v>1383.7797114794348</v>
      </c>
      <c r="FZ45" s="111">
        <f t="shared" si="1377"/>
        <v>1439.6788767043581</v>
      </c>
      <c r="GA45" s="111">
        <f t="shared" si="1378"/>
        <v>1497.8361446077074</v>
      </c>
      <c r="GB45" s="111">
        <f t="shared" si="1379"/>
        <v>1558.3427335052804</v>
      </c>
      <c r="GC45" s="111">
        <f t="shared" si="1380"/>
        <v>1621.29354656796</v>
      </c>
      <c r="GD45" s="111">
        <f t="shared" si="1381"/>
        <v>1686.7873206751194</v>
      </c>
      <c r="GE45" s="111">
        <f t="shared" si="1382"/>
        <v>1754.9267812811117</v>
      </c>
      <c r="GF45" s="111">
        <f t="shared" si="1383"/>
        <v>1825.8188035377436</v>
      </c>
      <c r="GG45" s="111">
        <f t="shared" si="1384"/>
        <v>1899.5745799254546</v>
      </c>
      <c r="GH45" s="111">
        <f t="shared" si="1385"/>
        <v>1976.3097946561234</v>
      </c>
      <c r="GI45" s="111">
        <f t="shared" si="1386"/>
        <v>2056.1448051210523</v>
      </c>
      <c r="GJ45" s="111">
        <f t="shared" si="1387"/>
        <v>2139.2048306687225</v>
      </c>
      <c r="GK45" s="111">
        <f t="shared" si="1388"/>
        <v>2225.6201490084163</v>
      </c>
      <c r="GL45" s="111">
        <f t="shared" si="1389"/>
        <v>2315.5263005477605</v>
      </c>
      <c r="GM45" s="111">
        <f t="shared" si="1390"/>
        <v>2409.0643009846881</v>
      </c>
      <c r="GN45" s="111">
        <f t="shared" si="1391"/>
        <v>2506.3808624872659</v>
      </c>
      <c r="GO45" s="111">
        <f t="shared" si="1392"/>
        <v>2607.6286238083017</v>
      </c>
      <c r="GP45" s="111">
        <f t="shared" si="1393"/>
        <v>2712.9663896956622</v>
      </c>
      <c r="GQ45" s="111">
        <f t="shared" si="1394"/>
        <v>2822.5593799738085</v>
      </c>
      <c r="GR45" s="111">
        <f t="shared" si="1395"/>
        <v>2936.5794886872309</v>
      </c>
      <c r="GS45" s="111">
        <f t="shared" si="1396"/>
        <v>3055.2055537122405</v>
      </c>
      <c r="GT45" s="111">
        <f t="shared" si="1397"/>
        <v>3178.6236372600006</v>
      </c>
      <c r="GU45" s="111">
        <f t="shared" si="1398"/>
        <v>3307.0273177107561</v>
      </c>
      <c r="GV45" s="111">
        <f t="shared" si="1399"/>
        <v>3440.6179932370001</v>
      </c>
      <c r="GW45" s="111">
        <f t="shared" si="1400"/>
        <v>3579.6051976918025</v>
      </c>
      <c r="GX45" s="111">
        <f t="shared" si="1401"/>
        <v>3724.2069292577607</v>
      </c>
      <c r="GY45" s="111">
        <f t="shared" si="1402"/>
        <v>3874.6499923720576</v>
      </c>
      <c r="GZ45" s="111">
        <f t="shared" si="1403"/>
        <v>4031.1703534639196</v>
      </c>
      <c r="HA45" s="111">
        <f t="shared" si="1404"/>
        <v>4194.0135110624487</v>
      </c>
      <c r="HB45" s="111">
        <f t="shared" si="1405"/>
        <v>4363.4348808553277</v>
      </c>
      <c r="HC45" s="111">
        <f t="shared" si="1406"/>
        <v>4539.7001963023604</v>
      </c>
      <c r="HD45" s="111">
        <f t="shared" si="1407"/>
        <v>4723.0859254321913</v>
      </c>
      <c r="HE45" s="111">
        <f t="shared" si="1408"/>
        <v>4913.8797044759503</v>
      </c>
      <c r="HF45" s="111">
        <f t="shared" si="1409"/>
        <v>5112.3807890179614</v>
      </c>
    </row>
    <row r="46" spans="1:214">
      <c r="A46" s="83" t="str">
        <f>'CEA-4 Constant DCF'!A46</f>
        <v>Pinnacle West Capital Corporation</v>
      </c>
      <c r="B46" s="103" t="str">
        <f>'CEA-4 Constant DCF'!B46</f>
        <v>PNW</v>
      </c>
      <c r="C46" s="90">
        <f>'CEA-4 Constant DCF'!C46</f>
        <v>3.52</v>
      </c>
      <c r="D46" s="269">
        <f>'CEA-4 Constant DCF'!D46</f>
        <v>72.504555555555584</v>
      </c>
      <c r="E46" s="91">
        <f>'CEA-4 Constant DCF'!K46</f>
        <v>6.6625000000000004E-2</v>
      </c>
      <c r="F46" s="91">
        <f t="shared" si="607"/>
        <v>6.2253500000000017E-2</v>
      </c>
      <c r="G46" s="91">
        <f t="shared" si="608"/>
        <v>5.7882000000000031E-2</v>
      </c>
      <c r="H46" s="91">
        <f t="shared" si="609"/>
        <v>5.3510500000000044E-2</v>
      </c>
      <c r="I46" s="91">
        <f t="shared" si="610"/>
        <v>4.9139000000000058E-2</v>
      </c>
      <c r="J46" s="91">
        <f t="shared" si="611"/>
        <v>4.4767500000000071E-2</v>
      </c>
      <c r="K46" s="142">
        <f t="shared" si="1013"/>
        <v>4.0396000000000098E-2</v>
      </c>
      <c r="L46" s="91">
        <f t="shared" si="1014"/>
        <v>0.10230961441993713</v>
      </c>
      <c r="M46" s="325" t="str">
        <f>'CEA-4 Constant DCF'!O46</f>
        <v>Excl.</v>
      </c>
      <c r="N46" s="111">
        <f t="shared" si="1210"/>
        <v>-72.504555555555584</v>
      </c>
      <c r="O46" s="111">
        <f t="shared" si="613"/>
        <v>3.7545199999999999</v>
      </c>
      <c r="P46" s="111">
        <f t="shared" si="1211"/>
        <v>4.0046648949999994</v>
      </c>
      <c r="Q46" s="111">
        <f t="shared" si="1212"/>
        <v>4.2714756936293741</v>
      </c>
      <c r="R46" s="111">
        <f t="shared" si="1213"/>
        <v>4.5560627617174312</v>
      </c>
      <c r="S46" s="111">
        <f t="shared" si="1214"/>
        <v>4.8596104432168543</v>
      </c>
      <c r="T46" s="111">
        <f t="shared" si="1215"/>
        <v>5.1621382019436544</v>
      </c>
      <c r="U46" s="111">
        <f t="shared" si="1216"/>
        <v>5.4609330853485565</v>
      </c>
      <c r="V46" s="111">
        <f t="shared" si="1217"/>
        <v>5.7531503452121004</v>
      </c>
      <c r="W46" s="111">
        <f t="shared" si="1218"/>
        <v>6.0358544000254781</v>
      </c>
      <c r="X46" s="111">
        <f t="shared" si="1219"/>
        <v>6.3060645118786187</v>
      </c>
      <c r="Y46" s="111">
        <f t="shared" si="1220"/>
        <v>6.5608042939004676</v>
      </c>
      <c r="Z46" s="111">
        <f t="shared" si="1221"/>
        <v>6.825834544156872</v>
      </c>
      <c r="AA46" s="111">
        <f t="shared" si="1222"/>
        <v>7.1015709564026333</v>
      </c>
      <c r="AB46" s="111">
        <f t="shared" si="1223"/>
        <v>7.3884460167574746</v>
      </c>
      <c r="AC46" s="111">
        <f t="shared" si="1224"/>
        <v>7.6869096820504099</v>
      </c>
      <c r="AD46" s="111">
        <f t="shared" si="1225"/>
        <v>7.9974300855665188</v>
      </c>
      <c r="AE46" s="111">
        <f t="shared" si="1226"/>
        <v>8.3204942713030654</v>
      </c>
      <c r="AF46" s="111">
        <f t="shared" si="1227"/>
        <v>8.6566089578866254</v>
      </c>
      <c r="AG46" s="111">
        <f t="shared" si="1228"/>
        <v>9.0063013333494144</v>
      </c>
      <c r="AH46" s="111">
        <f t="shared" si="1229"/>
        <v>9.370119882011398</v>
      </c>
      <c r="AI46" s="111">
        <f t="shared" si="1230"/>
        <v>9.748635244765131</v>
      </c>
      <c r="AJ46" s="111">
        <f t="shared" si="1231"/>
        <v>10.142441114112664</v>
      </c>
      <c r="AK46" s="111">
        <f t="shared" si="1232"/>
        <v>10.552155165358361</v>
      </c>
      <c r="AL46" s="111">
        <f t="shared" si="1233"/>
        <v>10.978420025418178</v>
      </c>
      <c r="AM46" s="111">
        <f t="shared" si="1234"/>
        <v>11.421904280764972</v>
      </c>
      <c r="AN46" s="111">
        <f t="shared" si="1235"/>
        <v>11.883303526090755</v>
      </c>
      <c r="AO46" s="111">
        <f t="shared" si="1236"/>
        <v>12.363341455330717</v>
      </c>
      <c r="AP46" s="111">
        <f t="shared" si="1237"/>
        <v>12.862770996760258</v>
      </c>
      <c r="AQ46" s="111">
        <f t="shared" si="1238"/>
        <v>13.382375493945386</v>
      </c>
      <c r="AR46" s="111">
        <f t="shared" si="1239"/>
        <v>13.922969934398806</v>
      </c>
      <c r="AS46" s="111">
        <f t="shared" si="1240"/>
        <v>14.48540222786878</v>
      </c>
      <c r="AT46" s="111">
        <f t="shared" si="1241"/>
        <v>15.070554536265769</v>
      </c>
      <c r="AU46" s="111">
        <f t="shared" si="1242"/>
        <v>15.679344657312763</v>
      </c>
      <c r="AV46" s="111">
        <f t="shared" si="1243"/>
        <v>16.312727464089569</v>
      </c>
      <c r="AW46" s="111">
        <f t="shared" si="1244"/>
        <v>16.971696402728934</v>
      </c>
      <c r="AX46" s="111">
        <f t="shared" si="1245"/>
        <v>17.657285050613574</v>
      </c>
      <c r="AY46" s="111">
        <f t="shared" si="1246"/>
        <v>18.370568737518163</v>
      </c>
      <c r="AZ46" s="111">
        <f t="shared" si="1247"/>
        <v>19.112666232238947</v>
      </c>
      <c r="BA46" s="111">
        <f t="shared" si="1248"/>
        <v>19.884741497356472</v>
      </c>
      <c r="BB46" s="111">
        <f t="shared" si="1249"/>
        <v>20.688005514883688</v>
      </c>
      <c r="BC46" s="111">
        <f t="shared" si="1250"/>
        <v>21.523718185662933</v>
      </c>
      <c r="BD46" s="111">
        <f t="shared" si="1251"/>
        <v>22.393190305490975</v>
      </c>
      <c r="BE46" s="111">
        <f t="shared" si="1252"/>
        <v>23.29778562107159</v>
      </c>
      <c r="BF46" s="111">
        <f t="shared" si="1253"/>
        <v>24.2389229690204</v>
      </c>
      <c r="BG46" s="111">
        <f t="shared" si="1254"/>
        <v>25.218078501276953</v>
      </c>
      <c r="BH46" s="111">
        <f t="shared" si="1255"/>
        <v>26.236788000414538</v>
      </c>
      <c r="BI46" s="111">
        <f t="shared" si="1256"/>
        <v>27.296649288479287</v>
      </c>
      <c r="BJ46" s="111">
        <f t="shared" si="1257"/>
        <v>28.399324733136698</v>
      </c>
      <c r="BK46" s="111">
        <f t="shared" si="1258"/>
        <v>29.546543855056491</v>
      </c>
      <c r="BL46" s="111">
        <f t="shared" si="1259"/>
        <v>30.740106040625356</v>
      </c>
      <c r="BM46" s="111">
        <f t="shared" si="1260"/>
        <v>31.98188336424246</v>
      </c>
      <c r="BN46" s="111">
        <f t="shared" si="1261"/>
        <v>33.273823524624405</v>
      </c>
      <c r="BO46" s="111">
        <f t="shared" si="1262"/>
        <v>34.617952899725132</v>
      </c>
      <c r="BP46" s="111">
        <f t="shared" si="1263"/>
        <v>36.016379725062436</v>
      </c>
      <c r="BQ46" s="111">
        <f t="shared" si="1264"/>
        <v>37.471297400436065</v>
      </c>
      <c r="BR46" s="111">
        <f t="shared" si="1265"/>
        <v>38.984987930224086</v>
      </c>
      <c r="BS46" s="111">
        <f t="shared" si="1266"/>
        <v>40.559825502653425</v>
      </c>
      <c r="BT46" s="111">
        <f t="shared" si="1267"/>
        <v>42.198280213658613</v>
      </c>
      <c r="BU46" s="111">
        <f t="shared" si="1268"/>
        <v>43.902921941169573</v>
      </c>
      <c r="BV46" s="111">
        <f t="shared" si="1269"/>
        <v>45.676424375905064</v>
      </c>
      <c r="BW46" s="111">
        <f t="shared" si="1270"/>
        <v>47.52156921499413</v>
      </c>
      <c r="BX46" s="111">
        <f t="shared" si="1271"/>
        <v>49.441250525003035</v>
      </c>
      <c r="BY46" s="111">
        <f t="shared" si="1272"/>
        <v>51.438479281211059</v>
      </c>
      <c r="BZ46" s="111">
        <f t="shared" si="1273"/>
        <v>53.516388090254864</v>
      </c>
      <c r="CA46" s="111">
        <f t="shared" si="1274"/>
        <v>55.678236103548805</v>
      </c>
      <c r="CB46" s="111">
        <f t="shared" si="1275"/>
        <v>57.927414129187767</v>
      </c>
      <c r="CC46" s="111">
        <f t="shared" si="1276"/>
        <v>60.267449950350439</v>
      </c>
      <c r="CD46" s="111">
        <f t="shared" si="1277"/>
        <v>62.702013858544802</v>
      </c>
      <c r="CE46" s="111">
        <f t="shared" si="1278"/>
        <v>65.234924410374589</v>
      </c>
      <c r="CF46" s="111">
        <f t="shared" si="1279"/>
        <v>67.870154416856082</v>
      </c>
      <c r="CG46" s="111">
        <f t="shared" si="1280"/>
        <v>70.611837174679408</v>
      </c>
      <c r="CH46" s="111">
        <f t="shared" si="1281"/>
        <v>73.464272949187759</v>
      </c>
      <c r="CI46" s="111">
        <f t="shared" si="1282"/>
        <v>76.431935719243157</v>
      </c>
      <c r="CJ46" s="111">
        <f t="shared" si="1283"/>
        <v>79.519480194557715</v>
      </c>
      <c r="CK46" s="111">
        <f t="shared" si="1284"/>
        <v>82.73174911649707</v>
      </c>
      <c r="CL46" s="111">
        <f t="shared" si="1285"/>
        <v>86.073780853807094</v>
      </c>
      <c r="CM46" s="111">
        <f t="shared" si="1286"/>
        <v>89.550817305177489</v>
      </c>
      <c r="CN46" s="111">
        <f t="shared" si="1287"/>
        <v>93.168312121037445</v>
      </c>
      <c r="CO46" s="111">
        <f t="shared" si="1288"/>
        <v>96.931939257478888</v>
      </c>
      <c r="CP46" s="111">
        <f t="shared" si="1289"/>
        <v>100.84760187572401</v>
      </c>
      <c r="CQ46" s="111">
        <f t="shared" si="1290"/>
        <v>104.92144160109576</v>
      </c>
      <c r="CR46" s="111">
        <f t="shared" si="1291"/>
        <v>109.15984815601364</v>
      </c>
      <c r="CS46" s="111">
        <f t="shared" si="1292"/>
        <v>113.56946938212397</v>
      </c>
      <c r="CT46" s="111">
        <f t="shared" si="1293"/>
        <v>118.15722166728426</v>
      </c>
      <c r="CU46" s="111">
        <f t="shared" si="1294"/>
        <v>122.93030079375589</v>
      </c>
      <c r="CV46" s="111">
        <f t="shared" si="1295"/>
        <v>127.89619322462046</v>
      </c>
      <c r="CW46" s="111">
        <f t="shared" si="1296"/>
        <v>133.06268784612223</v>
      </c>
      <c r="CX46" s="111">
        <f t="shared" si="1297"/>
        <v>138.43788818435419</v>
      </c>
      <c r="CY46" s="111">
        <f t="shared" si="1298"/>
        <v>144.03022511544938</v>
      </c>
      <c r="CZ46" s="111">
        <f t="shared" si="1299"/>
        <v>149.84847008921309</v>
      </c>
      <c r="DA46" s="111">
        <f t="shared" si="1300"/>
        <v>155.90174888693696</v>
      </c>
      <c r="DB46" s="111">
        <f t="shared" si="1301"/>
        <v>162.19955593497369</v>
      </c>
      <c r="DC46" s="111">
        <f t="shared" si="1302"/>
        <v>168.7517691965229</v>
      </c>
      <c r="DD46" s="111">
        <f t="shared" si="1303"/>
        <v>175.56866566498564</v>
      </c>
      <c r="DE46" s="111">
        <f t="shared" si="1304"/>
        <v>182.66093748318843</v>
      </c>
      <c r="DF46" s="111">
        <f t="shared" si="1305"/>
        <v>190.03970871375932</v>
      </c>
      <c r="DG46" s="111">
        <f t="shared" si="1306"/>
        <v>197.71655278696036</v>
      </c>
      <c r="DH46" s="111">
        <f t="shared" si="1307"/>
        <v>205.70351065334242</v>
      </c>
      <c r="DI46" s="111">
        <f t="shared" si="1308"/>
        <v>214.01310966969487</v>
      </c>
      <c r="DJ46" s="111">
        <f t="shared" si="1309"/>
        <v>222.65838324791187</v>
      </c>
      <c r="DK46" s="111">
        <f t="shared" si="1310"/>
        <v>231.65289129759455</v>
      </c>
      <c r="DL46" s="111">
        <f t="shared" si="1311"/>
        <v>241.01074149445219</v>
      </c>
      <c r="DM46" s="111">
        <f t="shared" si="1312"/>
        <v>250.7466114078621</v>
      </c>
      <c r="DN46" s="111">
        <f t="shared" si="1313"/>
        <v>260.87577152229414</v>
      </c>
      <c r="DO46" s="111">
        <f t="shared" si="1314"/>
        <v>271.41410918870878</v>
      </c>
      <c r="DP46" s="111">
        <f t="shared" si="1315"/>
        <v>282.3781535434959</v>
      </c>
      <c r="DQ46" s="111">
        <f t="shared" si="1316"/>
        <v>293.78510143403901</v>
      </c>
      <c r="DR46" s="111">
        <f t="shared" si="1317"/>
        <v>305.65284439156846</v>
      </c>
      <c r="DS46" s="111">
        <f t="shared" si="1318"/>
        <v>317.99999669361029</v>
      </c>
      <c r="DT46" s="111">
        <f t="shared" si="1319"/>
        <v>330.84592456004538</v>
      </c>
      <c r="DU46" s="111">
        <f t="shared" si="1320"/>
        <v>344.21077652857298</v>
      </c>
      <c r="DV46" s="111">
        <f t="shared" si="1321"/>
        <v>358.11551505722127</v>
      </c>
      <c r="DW46" s="111">
        <f t="shared" si="1322"/>
        <v>372.58194940347283</v>
      </c>
      <c r="DX46" s="111">
        <f t="shared" si="1323"/>
        <v>387.63276983157556</v>
      </c>
      <c r="DY46" s="111">
        <f t="shared" si="1324"/>
        <v>403.29158320169194</v>
      </c>
      <c r="DZ46" s="111">
        <f t="shared" si="1325"/>
        <v>419.5829499967075</v>
      </c>
      <c r="EA46" s="111">
        <f t="shared" si="1326"/>
        <v>436.53242284477454</v>
      </c>
      <c r="EB46" s="111">
        <f t="shared" si="1327"/>
        <v>454.16658659801209</v>
      </c>
      <c r="EC46" s="111">
        <f t="shared" si="1328"/>
        <v>472.51310003022542</v>
      </c>
      <c r="ED46" s="111">
        <f t="shared" si="1329"/>
        <v>491.60073921904643</v>
      </c>
      <c r="EE46" s="111">
        <f t="shared" si="1330"/>
        <v>511.4594426805391</v>
      </c>
      <c r="EF46" s="111">
        <f t="shared" si="1331"/>
        <v>532.12035832706215</v>
      </c>
      <c r="EG46" s="111">
        <f t="shared" si="1332"/>
        <v>553.61589232204221</v>
      </c>
      <c r="EH46" s="111">
        <f t="shared" si="1333"/>
        <v>575.97975990828354</v>
      </c>
      <c r="EI46" s="111">
        <f t="shared" si="1334"/>
        <v>599.24703828953864</v>
      </c>
      <c r="EJ46" s="111">
        <f t="shared" si="1335"/>
        <v>623.4542216482829</v>
      </c>
      <c r="EK46" s="111">
        <f t="shared" si="1336"/>
        <v>648.63927838598704</v>
      </c>
      <c r="EL46" s="111">
        <f t="shared" si="1337"/>
        <v>674.8417106756674</v>
      </c>
      <c r="EM46" s="111">
        <f t="shared" si="1338"/>
        <v>702.10261642012176</v>
      </c>
      <c r="EN46" s="111">
        <f t="shared" si="1339"/>
        <v>730.46475371302904</v>
      </c>
      <c r="EO46" s="111">
        <f t="shared" si="1340"/>
        <v>759.97260790402061</v>
      </c>
      <c r="EP46" s="111">
        <f t="shared" si="1341"/>
        <v>790.67246137291147</v>
      </c>
      <c r="EQ46" s="111">
        <f t="shared" si="1342"/>
        <v>822.61246612253171</v>
      </c>
      <c r="ER46" s="111">
        <f t="shared" si="1343"/>
        <v>855.84271930401758</v>
      </c>
      <c r="ES46" s="111">
        <f t="shared" si="1344"/>
        <v>890.41534179302278</v>
      </c>
      <c r="ET46" s="111">
        <f t="shared" si="1345"/>
        <v>926.38455994009382</v>
      </c>
      <c r="EU46" s="111">
        <f t="shared" si="1346"/>
        <v>963.80679062343393</v>
      </c>
      <c r="EV46" s="111">
        <f t="shared" si="1347"/>
        <v>1002.7407297374583</v>
      </c>
      <c r="EW46" s="111">
        <f t="shared" si="1348"/>
        <v>1043.2474442559328</v>
      </c>
      <c r="EX46" s="111">
        <f t="shared" si="1349"/>
        <v>1085.3904680140956</v>
      </c>
      <c r="EY46" s="111">
        <f t="shared" si="1350"/>
        <v>1129.2359013599932</v>
      </c>
      <c r="EZ46" s="111">
        <f t="shared" si="1351"/>
        <v>1174.8525148313317</v>
      </c>
      <c r="FA46" s="111">
        <f t="shared" si="1352"/>
        <v>1222.3118570204583</v>
      </c>
      <c r="FB46" s="111">
        <f t="shared" si="1353"/>
        <v>1271.688366796657</v>
      </c>
      <c r="FC46" s="111">
        <f t="shared" si="1354"/>
        <v>1323.0594900617748</v>
      </c>
      <c r="FD46" s="111">
        <f t="shared" si="1355"/>
        <v>1376.5058012223103</v>
      </c>
      <c r="FE46" s="111">
        <f t="shared" si="1356"/>
        <v>1432.1111295684868</v>
      </c>
      <c r="FF46" s="111">
        <f t="shared" si="1357"/>
        <v>1489.9626907585355</v>
      </c>
      <c r="FG46" s="111">
        <f t="shared" si="1358"/>
        <v>1550.1512236144174</v>
      </c>
      <c r="FH46" s="111">
        <f t="shared" si="1359"/>
        <v>1612.7711324435456</v>
      </c>
      <c r="FI46" s="111">
        <f t="shared" si="1360"/>
        <v>1677.9206351097353</v>
      </c>
      <c r="FJ46" s="111">
        <f t="shared" si="1361"/>
        <v>1745.7019170856283</v>
      </c>
      <c r="FK46" s="111">
        <f t="shared" si="1362"/>
        <v>1816.2212917282195</v>
      </c>
      <c r="FL46" s="111">
        <f t="shared" si="1363"/>
        <v>1889.5893670288729</v>
      </c>
      <c r="FM46" s="111">
        <f t="shared" si="1364"/>
        <v>1965.9212190993715</v>
      </c>
      <c r="FN46" s="111">
        <f t="shared" si="1365"/>
        <v>2045.3365726661098</v>
      </c>
      <c r="FO46" s="111">
        <f t="shared" si="1366"/>
        <v>2127.9599888555304</v>
      </c>
      <c r="FP46" s="111">
        <f t="shared" si="1367"/>
        <v>2213.9210605653384</v>
      </c>
      <c r="FQ46" s="111">
        <f t="shared" si="1368"/>
        <v>2303.3546157279361</v>
      </c>
      <c r="FR46" s="111">
        <f t="shared" si="1369"/>
        <v>2396.4009287848821</v>
      </c>
      <c r="FS46" s="111">
        <f t="shared" si="1370"/>
        <v>2493.2059407040765</v>
      </c>
      <c r="FT46" s="111">
        <f t="shared" si="1371"/>
        <v>2593.9214878847588</v>
      </c>
      <c r="FU46" s="111">
        <f t="shared" si="1372"/>
        <v>2698.7055403093518</v>
      </c>
      <c r="FV46" s="111">
        <f t="shared" si="1373"/>
        <v>2807.7224493156887</v>
      </c>
      <c r="FW46" s="111">
        <f t="shared" si="1374"/>
        <v>2921.1432053782455</v>
      </c>
      <c r="FX46" s="111">
        <f t="shared" si="1375"/>
        <v>3039.1457063027055</v>
      </c>
      <c r="FY46" s="111">
        <f t="shared" si="1376"/>
        <v>3161.9150362545101</v>
      </c>
      <c r="FZ46" s="111">
        <f t="shared" si="1377"/>
        <v>3289.6437560590475</v>
      </c>
      <c r="GA46" s="111">
        <f t="shared" si="1378"/>
        <v>3422.5322052288093</v>
      </c>
      <c r="GB46" s="111">
        <f t="shared" si="1379"/>
        <v>3560.7888161912324</v>
      </c>
      <c r="GC46" s="111">
        <f t="shared" si="1380"/>
        <v>3704.630441210094</v>
      </c>
      <c r="GD46" s="111">
        <f t="shared" si="1381"/>
        <v>3854.2826925132172</v>
      </c>
      <c r="GE46" s="111">
        <f t="shared" si="1382"/>
        <v>4009.9802961599817</v>
      </c>
      <c r="GF46" s="111">
        <f t="shared" si="1383"/>
        <v>4171.9674602036603</v>
      </c>
      <c r="GG46" s="111">
        <f t="shared" si="1384"/>
        <v>4340.498257726048</v>
      </c>
      <c r="GH46" s="111">
        <f t="shared" si="1385"/>
        <v>4515.8370253451494</v>
      </c>
      <c r="GI46" s="111">
        <f t="shared" si="1386"/>
        <v>4698.2587778209927</v>
      </c>
      <c r="GJ46" s="111">
        <f t="shared" si="1387"/>
        <v>4888.04963940985</v>
      </c>
      <c r="GK46" s="111">
        <f t="shared" si="1388"/>
        <v>5085.5072926434505</v>
      </c>
      <c r="GL46" s="111">
        <f t="shared" si="1389"/>
        <v>5290.9414452370756</v>
      </c>
      <c r="GM46" s="111">
        <f t="shared" si="1390"/>
        <v>5504.6743158588733</v>
      </c>
      <c r="GN46" s="111">
        <f t="shared" si="1391"/>
        <v>5727.0411395223091</v>
      </c>
      <c r="GO46" s="111">
        <f t="shared" si="1392"/>
        <v>5958.3906933944527</v>
      </c>
      <c r="GP46" s="111">
        <f t="shared" si="1393"/>
        <v>6199.0858438448158</v>
      </c>
      <c r="GQ46" s="111">
        <f t="shared" si="1394"/>
        <v>6449.504115592772</v>
      </c>
      <c r="GR46" s="111">
        <f t="shared" si="1395"/>
        <v>6710.0382838462583</v>
      </c>
      <c r="GS46" s="111">
        <f t="shared" si="1396"/>
        <v>6981.0969903605128</v>
      </c>
      <c r="GT46" s="111">
        <f t="shared" si="1397"/>
        <v>7263.1053843831169</v>
      </c>
      <c r="GU46" s="111">
        <f t="shared" si="1398"/>
        <v>7556.5057894906577</v>
      </c>
      <c r="GV46" s="111">
        <f t="shared" si="1399"/>
        <v>7861.7583973629235</v>
      </c>
      <c r="GW46" s="111">
        <f t="shared" si="1400"/>
        <v>8179.3419895827965</v>
      </c>
      <c r="GX46" s="111">
        <f t="shared" si="1401"/>
        <v>8509.7546885939846</v>
      </c>
      <c r="GY46" s="111">
        <f t="shared" si="1402"/>
        <v>8853.5147389944286</v>
      </c>
      <c r="GZ46" s="111">
        <f t="shared" si="1403"/>
        <v>9211.1613203908491</v>
      </c>
      <c r="HA46" s="111">
        <f t="shared" si="1404"/>
        <v>9583.2553930893591</v>
      </c>
      <c r="HB46" s="111">
        <f t="shared" si="1405"/>
        <v>9970.3805779485974</v>
      </c>
      <c r="HC46" s="111">
        <f t="shared" si="1406"/>
        <v>10373.14407177541</v>
      </c>
      <c r="HD46" s="111">
        <f t="shared" si="1407"/>
        <v>10792.177599698851</v>
      </c>
      <c r="HE46" s="111">
        <f t="shared" si="1408"/>
        <v>11228.138406016287</v>
      </c>
      <c r="HF46" s="111">
        <f t="shared" si="1409"/>
        <v>11681.710285065723</v>
      </c>
    </row>
    <row r="47" spans="1:214">
      <c r="A47" s="83" t="str">
        <f>'CEA-4 Constant DCF'!A47</f>
        <v>PPL Corporation</v>
      </c>
      <c r="B47" s="103" t="s">
        <v>31</v>
      </c>
      <c r="C47" s="90">
        <f>'CEA-4 Constant DCF'!C47</f>
        <v>1.03</v>
      </c>
      <c r="D47" s="269">
        <f>'CEA-4 Constant DCF'!D47</f>
        <v>27.219777777777779</v>
      </c>
      <c r="E47" s="91">
        <f>'CEA-4 Constant DCF'!K47</f>
        <v>6.9791174999999997E-2</v>
      </c>
      <c r="F47" s="91">
        <f t="shared" ref="F47" si="1410">IFERROR(E47-($E47-$K47)/6, "")</f>
        <v>6.4891979166666683E-2</v>
      </c>
      <c r="G47" s="91">
        <f t="shared" ref="G47" si="1411">IFERROR(F47-($E47-$K47)/6, "")</f>
        <v>5.9992783333333369E-2</v>
      </c>
      <c r="H47" s="91">
        <f t="shared" ref="H47" si="1412">IFERROR(G47-($E47-$K47)/6, "")</f>
        <v>5.5093587500000055E-2</v>
      </c>
      <c r="I47" s="91">
        <f t="shared" ref="I47" si="1413">IFERROR(H47-($E47-$K47)/6, "")</f>
        <v>5.0194391666666741E-2</v>
      </c>
      <c r="J47" s="91">
        <f t="shared" ref="J47" si="1414">IFERROR(I47-($E47-$K47)/6, "")</f>
        <v>4.5295195833333426E-2</v>
      </c>
      <c r="K47" s="142">
        <f t="shared" si="1013"/>
        <v>4.0396000000000098E-2</v>
      </c>
      <c r="L47" s="91">
        <f>IFERROR(XIRR($N47:$HF47,$N$35:$HF$35),"")</f>
        <v>8.9578226208686842E-2</v>
      </c>
      <c r="M47" s="325" t="str">
        <f>'CEA-4 Constant DCF'!O47</f>
        <v>Excl.</v>
      </c>
      <c r="N47" s="111">
        <f t="shared" ref="N47" si="1415">-D47</f>
        <v>-27.219777777777779</v>
      </c>
      <c r="O47" s="111">
        <f t="shared" si="613"/>
        <v>1.1018849102499999</v>
      </c>
      <c r="P47" s="111">
        <f t="shared" ref="P47" si="1416">O47*(1+$E47)</f>
        <v>1.1787867528511169</v>
      </c>
      <c r="Q47" s="111">
        <f t="shared" ref="Q47" si="1417">P47*(1+$E47)</f>
        <v>1.2610556654070308</v>
      </c>
      <c r="R47" s="111">
        <f t="shared" ref="R47" si="1418">Q47*(1+$E47)</f>
        <v>1.3490662220361944</v>
      </c>
      <c r="S47" s="111">
        <f t="shared" ref="S47" si="1419">R47*(1+$E47)</f>
        <v>1.4432191388249114</v>
      </c>
      <c r="T47" s="111">
        <f t="shared" ref="T47" si="1420">S47*(1+F47)</f>
        <v>1.5368724851144722</v>
      </c>
      <c r="U47" s="111">
        <f t="shared" ref="U47" si="1421">T47*(1+G47)</f>
        <v>1.6290737431249063</v>
      </c>
      <c r="V47" s="111">
        <f t="shared" ref="V47" si="1422">U47*(1+H47)</f>
        <v>1.7188252599357108</v>
      </c>
      <c r="W47" s="111">
        <f t="shared" ref="W47" si="1423">V47*(1+I47)</f>
        <v>1.805100648239484</v>
      </c>
      <c r="X47" s="111">
        <f t="shared" ref="X47" si="1424">W47*(1+J47)</f>
        <v>1.8868630356003686</v>
      </c>
      <c r="Y47" s="111">
        <f t="shared" ref="Y47" si="1425">X47*(1+$K47)</f>
        <v>1.9630847547864814</v>
      </c>
      <c r="Z47" s="111">
        <f t="shared" ref="Z47" si="1426">Y47*(1+$K47)</f>
        <v>2.0423855265408362</v>
      </c>
      <c r="AA47" s="111">
        <f t="shared" ref="AA47" si="1427">Z47*(1+$K47)</f>
        <v>2.1248897322709799</v>
      </c>
      <c r="AB47" s="111">
        <f t="shared" ref="AB47" si="1428">AA47*(1+$K47)</f>
        <v>2.2107267778957986</v>
      </c>
      <c r="AC47" s="111">
        <f t="shared" ref="AC47" si="1429">AB47*(1+$K47)</f>
        <v>2.3000312968156775</v>
      </c>
      <c r="AD47" s="111">
        <f t="shared" ref="AD47" si="1430">AC47*(1+$K47)</f>
        <v>2.3929433610818438</v>
      </c>
      <c r="AE47" s="111">
        <f t="shared" ref="AE47" si="1431">AD47*(1+$K47)</f>
        <v>2.4896087010961061</v>
      </c>
      <c r="AF47" s="111">
        <f t="shared" ref="AF47" si="1432">AE47*(1+$K47)</f>
        <v>2.5901789341855848</v>
      </c>
      <c r="AG47" s="111">
        <f t="shared" ref="AG47" si="1433">AF47*(1+$K47)</f>
        <v>2.6948118024109458</v>
      </c>
      <c r="AH47" s="111">
        <f t="shared" ref="AH47" si="1434">AG47*(1+$K47)</f>
        <v>2.8036714199811388</v>
      </c>
      <c r="AI47" s="111">
        <f t="shared" ref="AI47" si="1435">AH47*(1+$K47)</f>
        <v>2.9169285306626973</v>
      </c>
      <c r="AJ47" s="111">
        <f t="shared" ref="AJ47" si="1436">AI47*(1+$K47)</f>
        <v>3.034760775587348</v>
      </c>
      <c r="AK47" s="111">
        <f t="shared" ref="AK47" si="1437">AJ47*(1+$K47)</f>
        <v>3.1573529718779749</v>
      </c>
      <c r="AL47" s="111">
        <f t="shared" ref="AL47" si="1438">AK47*(1+$K47)</f>
        <v>3.2848974025299578</v>
      </c>
      <c r="AM47" s="111">
        <f t="shared" ref="AM47" si="1439">AL47*(1+$K47)</f>
        <v>3.4175941180025582</v>
      </c>
      <c r="AN47" s="111">
        <f t="shared" ref="AN47" si="1440">AM47*(1+$K47)</f>
        <v>3.5556512499933897</v>
      </c>
      <c r="AO47" s="111">
        <f t="shared" ref="AO47" si="1441">AN47*(1+$K47)</f>
        <v>3.699285337888123</v>
      </c>
      <c r="AP47" s="111">
        <f t="shared" ref="AP47" si="1442">AO47*(1+$K47)</f>
        <v>3.8487216683974519</v>
      </c>
      <c r="AQ47" s="111">
        <f t="shared" ref="AQ47" si="1443">AP47*(1+$K47)</f>
        <v>4.0041946289140355</v>
      </c>
      <c r="AR47" s="111">
        <f t="shared" ref="AR47" si="1444">AQ47*(1+$K47)</f>
        <v>4.1659480751436471</v>
      </c>
      <c r="AS47" s="111">
        <f t="shared" ref="AS47" si="1445">AR47*(1+$K47)</f>
        <v>4.3342357135871499</v>
      </c>
      <c r="AT47" s="111">
        <f t="shared" ref="AT47" si="1446">AS47*(1+$K47)</f>
        <v>4.5093214994732165</v>
      </c>
      <c r="AU47" s="111">
        <f t="shared" ref="AU47" si="1447">AT47*(1+$K47)</f>
        <v>4.6914800507659367</v>
      </c>
      <c r="AV47" s="111">
        <f t="shared" ref="AV47" si="1448">AU47*(1+$K47)</f>
        <v>4.8809970788966783</v>
      </c>
      <c r="AW47" s="111">
        <f t="shared" ref="AW47" si="1449">AV47*(1+$K47)</f>
        <v>5.078169836895789</v>
      </c>
      <c r="AX47" s="111">
        <f t="shared" ref="AX47" si="1450">AW47*(1+$K47)</f>
        <v>5.283307585627032</v>
      </c>
      <c r="AY47" s="111">
        <f t="shared" ref="AY47" si="1451">AX47*(1+$K47)</f>
        <v>5.4967320788560219</v>
      </c>
      <c r="AZ47" s="111">
        <f t="shared" ref="AZ47" si="1452">AY47*(1+$K47)</f>
        <v>5.7187780679134903</v>
      </c>
      <c r="BA47" s="111">
        <f t="shared" ref="BA47" si="1453">AZ47*(1+$K47)</f>
        <v>5.9497938267449246</v>
      </c>
      <c r="BB47" s="111">
        <f t="shared" ref="BB47" si="1454">BA47*(1+$K47)</f>
        <v>6.1901416981701134</v>
      </c>
      <c r="BC47" s="111">
        <f t="shared" ref="BC47" si="1455">BB47*(1+$K47)</f>
        <v>6.4401986622093936</v>
      </c>
      <c r="BD47" s="111">
        <f t="shared" ref="BD47" si="1456">BC47*(1+$K47)</f>
        <v>6.7003569273680048</v>
      </c>
      <c r="BE47" s="111">
        <f t="shared" ref="BE47" si="1457">BD47*(1+$K47)</f>
        <v>6.971024545805963</v>
      </c>
      <c r="BF47" s="111">
        <f t="shared" ref="BF47" si="1458">BE47*(1+$K47)</f>
        <v>7.2526260533583411</v>
      </c>
      <c r="BG47" s="111">
        <f t="shared" ref="BG47" si="1459">BF47*(1+$K47)</f>
        <v>7.545603135409805</v>
      </c>
      <c r="BH47" s="111">
        <f t="shared" ref="BH47" si="1460">BG47*(1+$K47)</f>
        <v>7.8504153196678201</v>
      </c>
      <c r="BI47" s="111">
        <f t="shared" ref="BI47" si="1461">BH47*(1+$K47)</f>
        <v>8.1675406969211224</v>
      </c>
      <c r="BJ47" s="111">
        <f t="shared" ref="BJ47" si="1462">BI47*(1+$K47)</f>
        <v>8.4974766709139491</v>
      </c>
      <c r="BK47" s="111">
        <f t="shared" ref="BK47" si="1463">BJ47*(1+$K47)</f>
        <v>8.8407407385121903</v>
      </c>
      <c r="BL47" s="111">
        <f t="shared" ref="BL47" si="1464">BK47*(1+$K47)</f>
        <v>9.1978713013851294</v>
      </c>
      <c r="BM47" s="111">
        <f t="shared" ref="BM47" si="1465">BL47*(1+$K47)</f>
        <v>9.5694285104758841</v>
      </c>
      <c r="BN47" s="111">
        <f t="shared" ref="BN47" si="1466">BM47*(1+$K47)</f>
        <v>9.955995144585069</v>
      </c>
      <c r="BO47" s="111">
        <f t="shared" ref="BO47" si="1467">BN47*(1+$K47)</f>
        <v>10.358177524445729</v>
      </c>
      <c r="BP47" s="111">
        <f t="shared" ref="BP47" si="1468">BO47*(1+$K47)</f>
        <v>10.77660646372324</v>
      </c>
      <c r="BQ47" s="111">
        <f t="shared" ref="BQ47" si="1469">BP47*(1+$K47)</f>
        <v>11.211938258431806</v>
      </c>
      <c r="BR47" s="111">
        <f t="shared" ref="BR47" si="1470">BQ47*(1+$K47)</f>
        <v>11.664855716319417</v>
      </c>
      <c r="BS47" s="111">
        <f t="shared" ref="BS47" si="1471">BR47*(1+$K47)</f>
        <v>12.136069227835858</v>
      </c>
      <c r="BT47" s="111">
        <f t="shared" ref="BT47" si="1472">BS47*(1+$K47)</f>
        <v>12.626317880363516</v>
      </c>
      <c r="BU47" s="111">
        <f t="shared" ref="BU47" si="1473">BT47*(1+$K47)</f>
        <v>13.136370617458681</v>
      </c>
      <c r="BV47" s="111">
        <f t="shared" ref="BV47" si="1474">BU47*(1+$K47)</f>
        <v>13.667027444921542</v>
      </c>
      <c r="BW47" s="111">
        <f t="shared" ref="BW47" si="1475">BV47*(1+$K47)</f>
        <v>14.219120685586594</v>
      </c>
      <c r="BX47" s="111">
        <f t="shared" ref="BX47" si="1476">BW47*(1+$K47)</f>
        <v>14.793516284801552</v>
      </c>
      <c r="BY47" s="111">
        <f t="shared" ref="BY47" si="1477">BX47*(1+$K47)</f>
        <v>15.391115168642397</v>
      </c>
      <c r="BZ47" s="111">
        <f t="shared" ref="BZ47" si="1478">BY47*(1+$K47)</f>
        <v>16.012854656994875</v>
      </c>
      <c r="CA47" s="111">
        <f t="shared" ref="CA47" si="1479">BZ47*(1+$K47)</f>
        <v>16.65970993371884</v>
      </c>
      <c r="CB47" s="111">
        <f t="shared" ref="CB47" si="1480">CA47*(1+$K47)</f>
        <v>17.332695576201349</v>
      </c>
      <c r="CC47" s="111">
        <f t="shared" ref="CC47" si="1481">CB47*(1+$K47)</f>
        <v>18.03286714669758</v>
      </c>
      <c r="CD47" s="111">
        <f t="shared" ref="CD47" si="1482">CC47*(1+$K47)</f>
        <v>18.761322847955576</v>
      </c>
      <c r="CE47" s="111">
        <f t="shared" ref="CE47" si="1483">CD47*(1+$K47)</f>
        <v>19.51920524572159</v>
      </c>
      <c r="CF47" s="111">
        <f t="shared" ref="CF47" si="1484">CE47*(1+$K47)</f>
        <v>20.307703060827762</v>
      </c>
      <c r="CG47" s="111">
        <f t="shared" ref="CG47" si="1485">CF47*(1+$K47)</f>
        <v>21.128053033672963</v>
      </c>
      <c r="CH47" s="111">
        <f t="shared" ref="CH47" si="1486">CG47*(1+$K47)</f>
        <v>21.981541864021217</v>
      </c>
      <c r="CI47" s="111">
        <f t="shared" ref="CI47" si="1487">CH47*(1+$K47)</f>
        <v>22.869508229160221</v>
      </c>
      <c r="CJ47" s="111">
        <f t="shared" ref="CJ47" si="1488">CI47*(1+$K47)</f>
        <v>23.79334488358538</v>
      </c>
      <c r="CK47" s="111">
        <f t="shared" ref="CK47" si="1489">CJ47*(1+$K47)</f>
        <v>24.754500843502697</v>
      </c>
      <c r="CL47" s="111">
        <f t="shared" ref="CL47" si="1490">CK47*(1+$K47)</f>
        <v>25.754483659576834</v>
      </c>
      <c r="CM47" s="111">
        <f t="shared" ref="CM47" si="1491">CL47*(1+$K47)</f>
        <v>26.794861781489104</v>
      </c>
      <c r="CN47" s="111">
        <f t="shared" ref="CN47" si="1492">CM47*(1+$K47)</f>
        <v>27.877267018014141</v>
      </c>
      <c r="CO47" s="111">
        <f t="shared" ref="CO47" si="1493">CN47*(1+$K47)</f>
        <v>29.003397096473844</v>
      </c>
      <c r="CP47" s="111">
        <f t="shared" ref="CP47" si="1494">CO47*(1+$K47)</f>
        <v>30.175018325583004</v>
      </c>
      <c r="CQ47" s="111">
        <f t="shared" ref="CQ47" si="1495">CP47*(1+$K47)</f>
        <v>31.393968365863259</v>
      </c>
      <c r="CR47" s="111">
        <f t="shared" ref="CR47" si="1496">CQ47*(1+$K47)</f>
        <v>32.662159111970674</v>
      </c>
      <c r="CS47" s="111">
        <f t="shared" ref="CS47" si="1497">CR47*(1+$K47)</f>
        <v>33.981579691457846</v>
      </c>
      <c r="CT47" s="111">
        <f t="shared" ref="CT47" si="1498">CS47*(1+$K47)</f>
        <v>35.354299584673981</v>
      </c>
      <c r="CU47" s="111">
        <f t="shared" ref="CU47" si="1499">CT47*(1+$K47)</f>
        <v>36.782471870696476</v>
      </c>
      <c r="CV47" s="111">
        <f t="shared" ref="CV47" si="1500">CU47*(1+$K47)</f>
        <v>38.268336604385134</v>
      </c>
      <c r="CW47" s="111">
        <f t="shared" ref="CW47" si="1501">CV47*(1+$K47)</f>
        <v>39.814224329855882</v>
      </c>
      <c r="CX47" s="111">
        <f t="shared" ref="CX47" si="1502">CW47*(1+$K47)</f>
        <v>41.422559735884747</v>
      </c>
      <c r="CY47" s="111">
        <f t="shared" ref="CY47" si="1503">CX47*(1+$K47)</f>
        <v>43.095865458975553</v>
      </c>
      <c r="CZ47" s="111">
        <f t="shared" ref="CZ47" si="1504">CY47*(1+$K47)</f>
        <v>44.836766040056332</v>
      </c>
      <c r="DA47" s="111">
        <f t="shared" ref="DA47" si="1505">CZ47*(1+$K47)</f>
        <v>46.647992041010454</v>
      </c>
      <c r="DB47" s="111">
        <f t="shared" ref="DB47" si="1506">DA47*(1+$K47)</f>
        <v>48.532384327499116</v>
      </c>
      <c r="DC47" s="111">
        <f t="shared" ref="DC47" si="1507">DB47*(1+$K47)</f>
        <v>50.492898524792778</v>
      </c>
      <c r="DD47" s="111">
        <f t="shared" ref="DD47" si="1508">DC47*(1+$K47)</f>
        <v>52.532609653600311</v>
      </c>
      <c r="DE47" s="111">
        <f t="shared" ref="DE47" si="1509">DD47*(1+$K47)</f>
        <v>54.654716953167153</v>
      </c>
      <c r="DF47" s="111">
        <f t="shared" ref="DF47" si="1510">DE47*(1+$K47)</f>
        <v>56.862548899207297</v>
      </c>
      <c r="DG47" s="111">
        <f t="shared" ref="DG47" si="1511">DF47*(1+$K47)</f>
        <v>59.159568424539678</v>
      </c>
      <c r="DH47" s="111">
        <f t="shared" ref="DH47" si="1512">DG47*(1+$K47)</f>
        <v>61.549378350617388</v>
      </c>
      <c r="DI47" s="111">
        <f t="shared" ref="DI47" si="1513">DH47*(1+$K47)</f>
        <v>64.035727038468934</v>
      </c>
      <c r="DJ47" s="111">
        <f t="shared" ref="DJ47" si="1514">DI47*(1+$K47)</f>
        <v>66.622514267914937</v>
      </c>
      <c r="DK47" s="111">
        <f t="shared" ref="DK47" si="1515">DJ47*(1+$K47)</f>
        <v>69.313797354281633</v>
      </c>
      <c r="DL47" s="111">
        <f t="shared" ref="DL47" si="1516">DK47*(1+$K47)</f>
        <v>72.113797512205196</v>
      </c>
      <c r="DM47" s="111">
        <f t="shared" ref="DM47" si="1517">DL47*(1+$K47)</f>
        <v>75.026906476508245</v>
      </c>
      <c r="DN47" s="111">
        <f t="shared" ref="DN47" si="1518">DM47*(1+$K47)</f>
        <v>78.057693390533274</v>
      </c>
      <c r="DO47" s="111">
        <f t="shared" ref="DO47" si="1519">DN47*(1+$K47)</f>
        <v>81.210911972737264</v>
      </c>
      <c r="DP47" s="111">
        <f t="shared" ref="DP47" si="1520">DO47*(1+$K47)</f>
        <v>84.491507972787971</v>
      </c>
      <c r="DQ47" s="111">
        <f t="shared" ref="DQ47" si="1521">DP47*(1+$K47)</f>
        <v>87.904626928856729</v>
      </c>
      <c r="DR47" s="111">
        <f t="shared" ref="DR47" si="1522">DQ47*(1+$K47)</f>
        <v>91.455622238274827</v>
      </c>
      <c r="DS47" s="111">
        <f t="shared" ref="DS47" si="1523">DR47*(1+$K47)</f>
        <v>95.150063554212181</v>
      </c>
      <c r="DT47" s="111">
        <f t="shared" ref="DT47" si="1524">DS47*(1+$K47)</f>
        <v>98.993745521548149</v>
      </c>
      <c r="DU47" s="111">
        <f t="shared" ref="DU47" si="1525">DT47*(1+$K47)</f>
        <v>102.99269686563662</v>
      </c>
      <c r="DV47" s="111">
        <f t="shared" ref="DV47" si="1526">DU47*(1+$K47)</f>
        <v>107.15318984822089</v>
      </c>
      <c r="DW47" s="111">
        <f t="shared" ref="DW47" si="1527">DV47*(1+$K47)</f>
        <v>111.48175010532964</v>
      </c>
      <c r="DX47" s="111">
        <f t="shared" ref="DX47" si="1528">DW47*(1+$K47)</f>
        <v>115.98516688258455</v>
      </c>
      <c r="DY47" s="111">
        <f t="shared" ref="DY47" si="1529">DX47*(1+$K47)</f>
        <v>120.67050368397345</v>
      </c>
      <c r="DZ47" s="111">
        <f t="shared" ref="DZ47" si="1530">DY47*(1+$K47)</f>
        <v>125.54510935079125</v>
      </c>
      <c r="EA47" s="111">
        <f t="shared" ref="EA47" si="1531">DZ47*(1+$K47)</f>
        <v>130.61662958812582</v>
      </c>
      <c r="EB47" s="111">
        <f t="shared" ref="EB47" si="1532">EA47*(1+$K47)</f>
        <v>135.89301895696775</v>
      </c>
      <c r="EC47" s="111">
        <f t="shared" ref="EC47" si="1533">EB47*(1+$K47)</f>
        <v>141.38255335075343</v>
      </c>
      <c r="ED47" s="111">
        <f t="shared" ref="ED47" si="1534">EC47*(1+$K47)</f>
        <v>147.09384297591046</v>
      </c>
      <c r="EE47" s="111">
        <f t="shared" ref="EE47" si="1535">ED47*(1+$K47)</f>
        <v>153.03584585676535</v>
      </c>
      <c r="EF47" s="111">
        <f t="shared" ref="EF47" si="1536">EE47*(1+$K47)</f>
        <v>159.21788188599527</v>
      </c>
      <c r="EG47" s="111">
        <f t="shared" ref="EG47" si="1537">EF47*(1+$K47)</f>
        <v>165.64964744266194</v>
      </c>
      <c r="EH47" s="111">
        <f t="shared" ref="EH47" si="1538">EG47*(1+$K47)</f>
        <v>172.34123060075572</v>
      </c>
      <c r="EI47" s="111">
        <f t="shared" ref="EI47" si="1539">EH47*(1+$K47)</f>
        <v>179.30312695210387</v>
      </c>
      <c r="EJ47" s="111">
        <f t="shared" ref="EJ47" si="1540">EI47*(1+$K47)</f>
        <v>186.54625606846108</v>
      </c>
      <c r="EK47" s="111">
        <f t="shared" ref="EK47" si="1541">EJ47*(1+$K47)</f>
        <v>194.08197862860266</v>
      </c>
      <c r="EL47" s="111">
        <f t="shared" ref="EL47" si="1542">EK47*(1+$K47)</f>
        <v>201.92211423728369</v>
      </c>
      <c r="EM47" s="111">
        <f t="shared" ref="EM47" si="1543">EL47*(1+$K47)</f>
        <v>210.07895996401302</v>
      </c>
      <c r="EN47" s="111">
        <f t="shared" ref="EN47" si="1544">EM47*(1+$K47)</f>
        <v>218.56530963071933</v>
      </c>
      <c r="EO47" s="111">
        <f t="shared" ref="EO47" si="1545">EN47*(1+$K47)</f>
        <v>227.39447387856188</v>
      </c>
      <c r="EP47" s="111">
        <f t="shared" ref="EP47" si="1546">EO47*(1+$K47)</f>
        <v>236.5803010453603</v>
      </c>
      <c r="EQ47" s="111">
        <f t="shared" ref="EQ47" si="1547">EP47*(1+$K47)</f>
        <v>246.13719888638869</v>
      </c>
      <c r="ER47" s="111">
        <f t="shared" ref="ER47" si="1548">EQ47*(1+$K47)</f>
        <v>256.08015717260326</v>
      </c>
      <c r="ES47" s="111">
        <f t="shared" ref="ES47" si="1549">ER47*(1+$K47)</f>
        <v>266.42477120174777</v>
      </c>
      <c r="ET47" s="111">
        <f t="shared" ref="ET47" si="1550">ES47*(1+$K47)</f>
        <v>277.18726625921363</v>
      </c>
      <c r="EU47" s="111">
        <f t="shared" ref="EU47" si="1551">ET47*(1+$K47)</f>
        <v>288.38452306702084</v>
      </c>
      <c r="EV47" s="111">
        <f t="shared" ref="EV47" si="1552">EU47*(1+$K47)</f>
        <v>300.03410426083622</v>
      </c>
      <c r="EW47" s="111">
        <f t="shared" ref="EW47" si="1553">EV47*(1+$K47)</f>
        <v>312.15428193655697</v>
      </c>
      <c r="EX47" s="111">
        <f t="shared" ref="EX47" si="1554">EW47*(1+$K47)</f>
        <v>324.76406630966613</v>
      </c>
      <c r="EY47" s="111">
        <f t="shared" ref="EY47" si="1555">EX47*(1+$K47)</f>
        <v>337.88323553231146</v>
      </c>
      <c r="EZ47" s="111">
        <f t="shared" ref="EZ47" si="1556">EY47*(1+$K47)</f>
        <v>351.53236671487474</v>
      </c>
      <c r="FA47" s="111">
        <f t="shared" ref="FA47" si="1557">EZ47*(1+$K47)</f>
        <v>365.73286820068887</v>
      </c>
      <c r="FB47" s="111">
        <f t="shared" ref="FB47" si="1558">FA47*(1+$K47)</f>
        <v>380.50701314452391</v>
      </c>
      <c r="FC47" s="111">
        <f t="shared" ref="FC47" si="1559">FB47*(1+$K47)</f>
        <v>395.87797444751016</v>
      </c>
      <c r="FD47" s="111">
        <f t="shared" ref="FD47" si="1560">FC47*(1+$K47)</f>
        <v>411.86986110329184</v>
      </c>
      <c r="FE47" s="111">
        <f t="shared" ref="FE47" si="1561">FD47*(1+$K47)</f>
        <v>428.50775601242043</v>
      </c>
      <c r="FF47" s="111">
        <f t="shared" ref="FF47" si="1562">FE47*(1+$K47)</f>
        <v>445.81775532429822</v>
      </c>
      <c r="FG47" s="111">
        <f t="shared" ref="FG47" si="1563">FF47*(1+$K47)</f>
        <v>463.82700936837864</v>
      </c>
      <c r="FH47" s="111">
        <f t="shared" ref="FH47" si="1564">FG47*(1+$K47)</f>
        <v>482.56376523882369</v>
      </c>
      <c r="FI47" s="111">
        <f t="shared" ref="FI47" si="1565">FH47*(1+$K47)</f>
        <v>502.05741109941124</v>
      </c>
      <c r="FJ47" s="111">
        <f t="shared" ref="FJ47" si="1566">FI47*(1+$K47)</f>
        <v>522.33852227818306</v>
      </c>
      <c r="FK47" s="111">
        <f t="shared" ref="FK47" si="1567">FJ47*(1+$K47)</f>
        <v>543.43890922413254</v>
      </c>
      <c r="FL47" s="111">
        <f t="shared" ref="FL47" si="1568">FK47*(1+$K47)</f>
        <v>565.3916674011507</v>
      </c>
      <c r="FM47" s="111">
        <f t="shared" ref="FM47" si="1569">FL47*(1+$K47)</f>
        <v>588.23122919748766</v>
      </c>
      <c r="FN47" s="111">
        <f t="shared" ref="FN47" si="1570">FM47*(1+$K47)</f>
        <v>611.99341793214944</v>
      </c>
      <c r="FO47" s="111">
        <f t="shared" ref="FO47" si="1571">FN47*(1+$K47)</f>
        <v>636.71550404293657</v>
      </c>
      <c r="FP47" s="111">
        <f t="shared" ref="FP47" si="1572">FO47*(1+$K47)</f>
        <v>662.4362635442551</v>
      </c>
      <c r="FQ47" s="111">
        <f t="shared" ref="FQ47" si="1573">FP47*(1+$K47)</f>
        <v>689.19603884638889</v>
      </c>
      <c r="FR47" s="111">
        <f t="shared" ref="FR47" si="1574">FQ47*(1+$K47)</f>
        <v>717.03680203162764</v>
      </c>
      <c r="FS47" s="111">
        <f t="shared" ref="FS47" si="1575">FR47*(1+$K47)</f>
        <v>746.00222068649737</v>
      </c>
      <c r="FT47" s="111">
        <f t="shared" ref="FT47" si="1576">FS47*(1+$K47)</f>
        <v>776.13772639334923</v>
      </c>
      <c r="FU47" s="111">
        <f t="shared" ref="FU47" si="1577">FT47*(1+$K47)</f>
        <v>807.49058598873501</v>
      </c>
      <c r="FV47" s="111">
        <f t="shared" ref="FV47" si="1578">FU47*(1+$K47)</f>
        <v>840.10997570033601</v>
      </c>
      <c r="FW47" s="111">
        <f t="shared" ref="FW47" si="1579">FV47*(1+$K47)</f>
        <v>874.04705827872681</v>
      </c>
      <c r="FX47" s="111">
        <f t="shared" ref="FX47" si="1580">FW47*(1+$K47)</f>
        <v>909.35506324495429</v>
      </c>
      <c r="FY47" s="111">
        <f t="shared" ref="FY47" si="1581">FX47*(1+$K47)</f>
        <v>946.08937037979751</v>
      </c>
      <c r="FZ47" s="111">
        <f t="shared" ref="FZ47" si="1582">FY47*(1+$K47)</f>
        <v>984.30759658565989</v>
      </c>
      <c r="GA47" s="111">
        <f t="shared" ref="GA47" si="1583">FZ47*(1+$K47)</f>
        <v>1024.0696862573343</v>
      </c>
      <c r="GB47" s="111">
        <f t="shared" ref="GB47" si="1584">GA47*(1+$K47)</f>
        <v>1065.4380053033856</v>
      </c>
      <c r="GC47" s="111">
        <f t="shared" ref="GC47" si="1585">GB47*(1+$K47)</f>
        <v>1108.4774389656213</v>
      </c>
      <c r="GD47" s="111">
        <f t="shared" ref="GD47" si="1586">GC47*(1+$K47)</f>
        <v>1153.2554935900766</v>
      </c>
      <c r="GE47" s="111">
        <f t="shared" ref="GE47" si="1587">GD47*(1+$K47)</f>
        <v>1199.8424025091415</v>
      </c>
      <c r="GF47" s="111">
        <f t="shared" ref="GF47" si="1588">GE47*(1+$K47)</f>
        <v>1248.3112362009008</v>
      </c>
      <c r="GG47" s="111">
        <f t="shared" ref="GG47" si="1589">GF47*(1+$K47)</f>
        <v>1298.7380168984726</v>
      </c>
      <c r="GH47" s="111">
        <f t="shared" ref="GH47" si="1590">GG47*(1+$K47)</f>
        <v>1351.2018378291034</v>
      </c>
      <c r="GI47" s="111">
        <f t="shared" ref="GI47" si="1591">GH47*(1+$K47)</f>
        <v>1405.7849872700481</v>
      </c>
      <c r="GJ47" s="111">
        <f t="shared" ref="GJ47" si="1592">GI47*(1+$K47)</f>
        <v>1462.5730776158091</v>
      </c>
      <c r="GK47" s="111">
        <f t="shared" ref="GK47" si="1593">GJ47*(1+$K47)</f>
        <v>1521.6551796591775</v>
      </c>
      <c r="GL47" s="111">
        <f t="shared" ref="GL47" si="1594">GK47*(1+$K47)</f>
        <v>1583.1239622966898</v>
      </c>
      <c r="GM47" s="111">
        <f t="shared" ref="GM47" si="1595">GL47*(1+$K47)</f>
        <v>1647.075837877627</v>
      </c>
      <c r="GN47" s="111">
        <f t="shared" ref="GN47" si="1596">GM47*(1+$K47)</f>
        <v>1713.6111134245318</v>
      </c>
      <c r="GO47" s="111">
        <f t="shared" ref="GO47" si="1597">GN47*(1+$K47)</f>
        <v>1782.8341479624294</v>
      </c>
      <c r="GP47" s="111">
        <f t="shared" ref="GP47" si="1598">GO47*(1+$K47)</f>
        <v>1854.8535162035198</v>
      </c>
      <c r="GQ47" s="111">
        <f t="shared" ref="GQ47" si="1599">GP47*(1+$K47)</f>
        <v>1929.7821788440774</v>
      </c>
      <c r="GR47" s="111">
        <f t="shared" ref="GR47" si="1600">GQ47*(1+$K47)</f>
        <v>2007.737659740663</v>
      </c>
      <c r="GS47" s="111">
        <f t="shared" ref="GS47" si="1601">GR47*(1+$K47)</f>
        <v>2088.842230243547</v>
      </c>
      <c r="GT47" s="111">
        <f t="shared" ref="GT47" si="1602">GS47*(1+$K47)</f>
        <v>2173.2231009764655</v>
      </c>
      <c r="GU47" s="111">
        <f t="shared" ref="GU47" si="1603">GT47*(1+$K47)</f>
        <v>2261.0126213635112</v>
      </c>
      <c r="GV47" s="111">
        <f t="shared" ref="GV47" si="1604">GU47*(1+$K47)</f>
        <v>2352.3484872161121</v>
      </c>
      <c r="GW47" s="111">
        <f t="shared" ref="GW47" si="1605">GV47*(1+$K47)</f>
        <v>2447.3739567056946</v>
      </c>
      <c r="GX47" s="111">
        <f t="shared" ref="GX47" si="1606">GW47*(1+$K47)</f>
        <v>2546.2380750607781</v>
      </c>
      <c r="GY47" s="111">
        <f t="shared" ref="GY47" si="1607">GX47*(1+$K47)</f>
        <v>2649.0959083409334</v>
      </c>
      <c r="GZ47" s="111">
        <f t="shared" ref="GZ47" si="1608">GY47*(1+$K47)</f>
        <v>2756.1087866542739</v>
      </c>
      <c r="HA47" s="111">
        <f t="shared" ref="HA47" si="1609">GZ47*(1+$K47)</f>
        <v>2867.4445571999604</v>
      </c>
      <c r="HB47" s="111">
        <f t="shared" ref="HB47" si="1610">HA47*(1+$K47)</f>
        <v>2983.2778475326104</v>
      </c>
      <c r="HC47" s="111">
        <f t="shared" ref="HC47" si="1611">HB47*(1+$K47)</f>
        <v>3103.7903394615382</v>
      </c>
      <c r="HD47" s="111">
        <f t="shared" ref="HD47" si="1612">HC47*(1+$K47)</f>
        <v>3229.1710540144268</v>
      </c>
      <c r="HE47" s="111">
        <f t="shared" ref="HE47" si="1613">HD47*(1+$K47)</f>
        <v>3359.616647912394</v>
      </c>
      <c r="HF47" s="111">
        <f t="shared" ref="HF47" si="1614">HE47*(1+$K47)</f>
        <v>3495.3317220214635</v>
      </c>
    </row>
    <row r="48" spans="1:214">
      <c r="A48" s="83" t="str">
        <f>'CEA-4 Constant DCF'!A48</f>
        <v>Portland General Electric Company</v>
      </c>
      <c r="B48" s="103" t="str">
        <f>'CEA-4 Constant DCF'!B48</f>
        <v>POR</v>
      </c>
      <c r="C48" s="90">
        <f>'CEA-4 Constant DCF'!C48</f>
        <v>1.9</v>
      </c>
      <c r="D48" s="269">
        <f>'CEA-4 Constant DCF'!D48</f>
        <v>41.932333333333332</v>
      </c>
      <c r="E48" s="91">
        <f>'CEA-4 Constant DCF'!K48</f>
        <v>9.1333333333333336E-2</v>
      </c>
      <c r="F48" s="91">
        <f t="shared" si="607"/>
        <v>8.2843777777777794E-2</v>
      </c>
      <c r="G48" s="91">
        <f t="shared" si="608"/>
        <v>7.4354222222222252E-2</v>
      </c>
      <c r="H48" s="91">
        <f t="shared" si="609"/>
        <v>6.586466666666671E-2</v>
      </c>
      <c r="I48" s="91">
        <f t="shared" si="610"/>
        <v>5.7375111111111168E-2</v>
      </c>
      <c r="J48" s="91">
        <f t="shared" si="611"/>
        <v>4.8885555555555626E-2</v>
      </c>
      <c r="K48" s="142">
        <f>K46</f>
        <v>4.0396000000000098E-2</v>
      </c>
      <c r="L48" s="91">
        <f t="shared" si="1014"/>
        <v>0.10716611742973328</v>
      </c>
      <c r="M48" s="325" t="str">
        <f>'CEA-4 Constant DCF'!O48</f>
        <v>Excl.</v>
      </c>
      <c r="N48" s="111">
        <f t="shared" si="1210"/>
        <v>-41.932333333333332</v>
      </c>
      <c r="O48" s="111">
        <f t="shared" si="613"/>
        <v>2.0735333333333332</v>
      </c>
      <c r="P48" s="111">
        <f t="shared" si="1211"/>
        <v>2.2629160444444443</v>
      </c>
      <c r="Q48" s="111">
        <f t="shared" si="1212"/>
        <v>2.4695957098370367</v>
      </c>
      <c r="R48" s="111">
        <f t="shared" si="1213"/>
        <v>2.6951521180021527</v>
      </c>
      <c r="S48" s="111">
        <f t="shared" si="1214"/>
        <v>2.9413093447796825</v>
      </c>
      <c r="T48" s="111">
        <f t="shared" si="1215"/>
        <v>3.1849785225143115</v>
      </c>
      <c r="U48" s="111">
        <f t="shared" si="1216"/>
        <v>3.4217951233503454</v>
      </c>
      <c r="V48" s="111">
        <f t="shared" si="1217"/>
        <v>3.6471705185514414</v>
      </c>
      <c r="W48" s="111">
        <f t="shared" si="1218"/>
        <v>3.8564273322944991</v>
      </c>
      <c r="X48" s="111">
        <f t="shared" si="1219"/>
        <v>4.0449509248933451</v>
      </c>
      <c r="Y48" s="111">
        <f t="shared" si="1220"/>
        <v>4.2083507624553373</v>
      </c>
      <c r="Z48" s="111">
        <f t="shared" si="1221"/>
        <v>4.3783512998554839</v>
      </c>
      <c r="AA48" s="111">
        <f t="shared" si="1222"/>
        <v>4.5552191789644461</v>
      </c>
      <c r="AB48" s="111">
        <f t="shared" si="1223"/>
        <v>4.7392318129178941</v>
      </c>
      <c r="AC48" s="111">
        <f t="shared" si="1224"/>
        <v>4.9306778212325257</v>
      </c>
      <c r="AD48" s="111">
        <f t="shared" si="1225"/>
        <v>5.1298574824990357</v>
      </c>
      <c r="AE48" s="111">
        <f t="shared" si="1226"/>
        <v>5.3370832053620676</v>
      </c>
      <c r="AF48" s="111">
        <f t="shared" si="1227"/>
        <v>5.5526800185258738</v>
      </c>
      <c r="AG48" s="111">
        <f t="shared" si="1228"/>
        <v>5.7769860805542459</v>
      </c>
      <c r="AH48" s="111">
        <f t="shared" si="1229"/>
        <v>6.0103532102643156</v>
      </c>
      <c r="AI48" s="111">
        <f t="shared" si="1230"/>
        <v>6.2531474385461534</v>
      </c>
      <c r="AJ48" s="111">
        <f t="shared" si="1231"/>
        <v>6.5057495824736646</v>
      </c>
      <c r="AK48" s="111">
        <f t="shared" si="1232"/>
        <v>6.7685558426072712</v>
      </c>
      <c r="AL48" s="111">
        <f t="shared" si="1233"/>
        <v>7.0419784244252348</v>
      </c>
      <c r="AM48" s="111">
        <f t="shared" si="1234"/>
        <v>7.3264461848583169</v>
      </c>
      <c r="AN48" s="111">
        <f t="shared" si="1235"/>
        <v>7.6224053049418545</v>
      </c>
      <c r="AO48" s="111">
        <f t="shared" si="1236"/>
        <v>7.9303199896402861</v>
      </c>
      <c r="AP48" s="111">
        <f t="shared" si="1237"/>
        <v>8.2506731959417952</v>
      </c>
      <c r="AQ48" s="111">
        <f t="shared" si="1238"/>
        <v>8.5839673903650606</v>
      </c>
      <c r="AR48" s="111">
        <f t="shared" si="1239"/>
        <v>8.9307253370662476</v>
      </c>
      <c r="AS48" s="111">
        <f t="shared" si="1240"/>
        <v>9.2914909177823759</v>
      </c>
      <c r="AT48" s="111">
        <f t="shared" si="1241"/>
        <v>9.6668299848971131</v>
      </c>
      <c r="AU48" s="111">
        <f t="shared" si="1242"/>
        <v>10.057331248967017</v>
      </c>
      <c r="AV48" s="111">
        <f t="shared" si="1243"/>
        <v>10.46360720210029</v>
      </c>
      <c r="AW48" s="111">
        <f t="shared" si="1244"/>
        <v>10.886295078636333</v>
      </c>
      <c r="AX48" s="111">
        <f t="shared" si="1245"/>
        <v>11.326057854632928</v>
      </c>
      <c r="AY48" s="111">
        <f t="shared" si="1246"/>
        <v>11.783585287728682</v>
      </c>
      <c r="AZ48" s="111">
        <f t="shared" si="1247"/>
        <v>12.259594999011771</v>
      </c>
      <c r="BA48" s="111">
        <f t="shared" si="1248"/>
        <v>12.754833598591851</v>
      </c>
      <c r="BB48" s="111">
        <f t="shared" si="1249"/>
        <v>13.270077856640569</v>
      </c>
      <c r="BC48" s="111">
        <f t="shared" si="1250"/>
        <v>13.806135921737422</v>
      </c>
      <c r="BD48" s="111">
        <f t="shared" si="1251"/>
        <v>14.363848588431928</v>
      </c>
      <c r="BE48" s="111">
        <f t="shared" si="1252"/>
        <v>14.944090616010225</v>
      </c>
      <c r="BF48" s="111">
        <f t="shared" si="1253"/>
        <v>15.547772100534576</v>
      </c>
      <c r="BG48" s="111">
        <f t="shared" si="1254"/>
        <v>16.175839902307771</v>
      </c>
      <c r="BH48" s="111">
        <f t="shared" si="1255"/>
        <v>16.829279131001396</v>
      </c>
      <c r="BI48" s="111">
        <f t="shared" si="1256"/>
        <v>17.509114690777331</v>
      </c>
      <c r="BJ48" s="111">
        <f t="shared" si="1257"/>
        <v>18.216412887825975</v>
      </c>
      <c r="BK48" s="111">
        <f t="shared" si="1258"/>
        <v>18.952283102842593</v>
      </c>
      <c r="BL48" s="111">
        <f t="shared" si="1259"/>
        <v>19.717879531065023</v>
      </c>
      <c r="BM48" s="111">
        <f t="shared" si="1260"/>
        <v>20.514402992601926</v>
      </c>
      <c r="BN48" s="111">
        <f t="shared" si="1261"/>
        <v>21.343102815891076</v>
      </c>
      <c r="BO48" s="111">
        <f t="shared" si="1262"/>
        <v>22.205278797241814</v>
      </c>
      <c r="BP48" s="111">
        <f t="shared" si="1263"/>
        <v>23.102283239535197</v>
      </c>
      <c r="BQ48" s="111">
        <f t="shared" si="1264"/>
        <v>24.035523073279464</v>
      </c>
      <c r="BR48" s="111">
        <f t="shared" si="1265"/>
        <v>25.006462063347662</v>
      </c>
      <c r="BS48" s="111">
        <f t="shared" si="1266"/>
        <v>26.016623104858656</v>
      </c>
      <c r="BT48" s="111">
        <f t="shared" si="1267"/>
        <v>27.06759061180253</v>
      </c>
      <c r="BU48" s="111">
        <f t="shared" si="1268"/>
        <v>28.161013002156906</v>
      </c>
      <c r="BV48" s="111">
        <f t="shared" si="1269"/>
        <v>29.298605283392039</v>
      </c>
      <c r="BW48" s="111">
        <f t="shared" si="1270"/>
        <v>30.482151742419948</v>
      </c>
      <c r="BX48" s="111">
        <f t="shared" si="1271"/>
        <v>31.713508744206749</v>
      </c>
      <c r="BY48" s="111">
        <f t="shared" si="1272"/>
        <v>32.994607643437725</v>
      </c>
      <c r="BZ48" s="111">
        <f t="shared" si="1273"/>
        <v>34.327457813802042</v>
      </c>
      <c r="CA48" s="111">
        <f t="shared" si="1274"/>
        <v>35.714149799648389</v>
      </c>
      <c r="CB48" s="111">
        <f t="shared" si="1275"/>
        <v>37.15685859495499</v>
      </c>
      <c r="CC48" s="111">
        <f t="shared" si="1276"/>
        <v>38.657847054756793</v>
      </c>
      <c r="CD48" s="111">
        <f t="shared" si="1277"/>
        <v>40.219469444380749</v>
      </c>
      <c r="CE48" s="111">
        <f t="shared" si="1278"/>
        <v>41.844175132055959</v>
      </c>
      <c r="CF48" s="111">
        <f t="shared" si="1279"/>
        <v>43.534512430690498</v>
      </c>
      <c r="CG48" s="111">
        <f t="shared" si="1280"/>
        <v>45.293132594840678</v>
      </c>
      <c r="CH48" s="111">
        <f t="shared" si="1281"/>
        <v>47.122793979141868</v>
      </c>
      <c r="CI48" s="111">
        <f t="shared" si="1282"/>
        <v>49.026366364723287</v>
      </c>
      <c r="CJ48" s="111">
        <f t="shared" si="1283"/>
        <v>51.006835460392651</v>
      </c>
      <c r="CK48" s="111">
        <f t="shared" si="1284"/>
        <v>53.067307585650674</v>
      </c>
      <c r="CL48" s="111">
        <f t="shared" si="1285"/>
        <v>55.211014542880626</v>
      </c>
      <c r="CM48" s="111">
        <f t="shared" si="1286"/>
        <v>57.44131868635484</v>
      </c>
      <c r="CN48" s="111">
        <f t="shared" si="1287"/>
        <v>59.761718196008836</v>
      </c>
      <c r="CO48" s="111">
        <f t="shared" si="1288"/>
        <v>62.175852564254818</v>
      </c>
      <c r="CP48" s="111">
        <f t="shared" si="1289"/>
        <v>64.687508304440456</v>
      </c>
      <c r="CQ48" s="111">
        <f t="shared" si="1290"/>
        <v>67.300624889906643</v>
      </c>
      <c r="CR48" s="111">
        <f t="shared" si="1291"/>
        <v>70.019300932959325</v>
      </c>
      <c r="CS48" s="111">
        <f t="shared" si="1292"/>
        <v>72.847800613447163</v>
      </c>
      <c r="CT48" s="111">
        <f t="shared" si="1293"/>
        <v>75.790560367027979</v>
      </c>
      <c r="CU48" s="111">
        <f t="shared" si="1294"/>
        <v>78.852195843614453</v>
      </c>
      <c r="CV48" s="111">
        <f t="shared" si="1295"/>
        <v>82.037509146913109</v>
      </c>
      <c r="CW48" s="111">
        <f t="shared" si="1296"/>
        <v>85.351496366411823</v>
      </c>
      <c r="CX48" s="111">
        <f t="shared" si="1297"/>
        <v>88.799355413629399</v>
      </c>
      <c r="CY48" s="111">
        <f t="shared" si="1298"/>
        <v>92.386494174918383</v>
      </c>
      <c r="CZ48" s="111">
        <f t="shared" si="1299"/>
        <v>96.118538993608396</v>
      </c>
      <c r="DA48" s="111">
        <f t="shared" si="1300"/>
        <v>100.00134349479421</v>
      </c>
      <c r="DB48" s="111">
        <f t="shared" si="1301"/>
        <v>104.04099776660993</v>
      </c>
      <c r="DC48" s="111">
        <f t="shared" si="1302"/>
        <v>108.24383791238992</v>
      </c>
      <c r="DD48" s="111">
        <f t="shared" si="1303"/>
        <v>112.61645598869883</v>
      </c>
      <c r="DE48" s="111">
        <f t="shared" si="1304"/>
        <v>117.16571034481832</v>
      </c>
      <c r="DF48" s="111">
        <f t="shared" si="1305"/>
        <v>121.89873637990762</v>
      </c>
      <c r="DG48" s="111">
        <f t="shared" si="1306"/>
        <v>126.82295773471037</v>
      </c>
      <c r="DH48" s="111">
        <f t="shared" si="1307"/>
        <v>131.94609793536173</v>
      </c>
      <c r="DI48" s="111">
        <f t="shared" si="1308"/>
        <v>137.27619250755862</v>
      </c>
      <c r="DJ48" s="111">
        <f t="shared" si="1309"/>
        <v>142.82160158009398</v>
      </c>
      <c r="DK48" s="111">
        <f t="shared" si="1310"/>
        <v>148.59102299752348</v>
      </c>
      <c r="DL48" s="111">
        <f t="shared" si="1311"/>
        <v>154.59350596253145</v>
      </c>
      <c r="DM48" s="111">
        <f t="shared" si="1312"/>
        <v>160.83846522939388</v>
      </c>
      <c r="DN48" s="111">
        <f t="shared" si="1313"/>
        <v>167.33569587080049</v>
      </c>
      <c r="DO48" s="111">
        <f t="shared" si="1314"/>
        <v>174.09538864119736</v>
      </c>
      <c r="DP48" s="111">
        <f t="shared" si="1315"/>
        <v>181.12814596074719</v>
      </c>
      <c r="DQ48" s="111">
        <f t="shared" si="1316"/>
        <v>188.44499854497755</v>
      </c>
      <c r="DR48" s="111">
        <f t="shared" si="1317"/>
        <v>196.05742270620047</v>
      </c>
      <c r="DS48" s="111">
        <f t="shared" si="1318"/>
        <v>203.97735835384017</v>
      </c>
      <c r="DT48" s="111">
        <f t="shared" si="1319"/>
        <v>212.21722772190193</v>
      </c>
      <c r="DU48" s="111">
        <f t="shared" si="1320"/>
        <v>220.7899548529559</v>
      </c>
      <c r="DV48" s="111">
        <f t="shared" si="1321"/>
        <v>229.70898586919594</v>
      </c>
      <c r="DW48" s="111">
        <f t="shared" si="1322"/>
        <v>238.98831006236801</v>
      </c>
      <c r="DX48" s="111">
        <f t="shared" si="1323"/>
        <v>248.64248183564746</v>
      </c>
      <c r="DY48" s="111">
        <f t="shared" si="1324"/>
        <v>258.68664353188029</v>
      </c>
      <c r="DZ48" s="111">
        <f t="shared" si="1325"/>
        <v>269.13654918399413</v>
      </c>
      <c r="EA48" s="111">
        <f t="shared" si="1326"/>
        <v>280.00858922483081</v>
      </c>
      <c r="EB48" s="111">
        <f t="shared" si="1327"/>
        <v>291.3198161951571</v>
      </c>
      <c r="EC48" s="111">
        <f t="shared" si="1328"/>
        <v>303.0879714901767</v>
      </c>
      <c r="ED48" s="111">
        <f t="shared" si="1329"/>
        <v>315.33151318649391</v>
      </c>
      <c r="EE48" s="111">
        <f t="shared" si="1330"/>
        <v>328.06964499317553</v>
      </c>
      <c r="EF48" s="111">
        <f t="shared" si="1331"/>
        <v>341.32234637231988</v>
      </c>
      <c r="EG48" s="111">
        <f t="shared" si="1332"/>
        <v>355.11040387637615</v>
      </c>
      <c r="EH48" s="111">
        <f t="shared" si="1333"/>
        <v>369.45544375136626</v>
      </c>
      <c r="EI48" s="111">
        <f t="shared" si="1334"/>
        <v>384.37996585714649</v>
      </c>
      <c r="EJ48" s="111">
        <f t="shared" si="1335"/>
        <v>399.90737895791182</v>
      </c>
      <c r="EK48" s="111">
        <f t="shared" si="1336"/>
        <v>416.06203743829565</v>
      </c>
      <c r="EL48" s="111">
        <f t="shared" si="1337"/>
        <v>432.86927950265306</v>
      </c>
      <c r="EM48" s="111">
        <f t="shared" si="1338"/>
        <v>450.3554669174423</v>
      </c>
      <c r="EN48" s="111">
        <f t="shared" si="1339"/>
        <v>468.54802635903934</v>
      </c>
      <c r="EO48" s="111">
        <f t="shared" si="1340"/>
        <v>487.47549243183914</v>
      </c>
      <c r="EP48" s="111">
        <f t="shared" si="1341"/>
        <v>507.16755242411574</v>
      </c>
      <c r="EQ48" s="111">
        <f t="shared" si="1342"/>
        <v>527.65509287184034</v>
      </c>
      <c r="ER48" s="111">
        <f t="shared" si="1343"/>
        <v>548.97024800349129</v>
      </c>
      <c r="ES48" s="111">
        <f t="shared" si="1344"/>
        <v>571.14645014184043</v>
      </c>
      <c r="ET48" s="111">
        <f t="shared" si="1345"/>
        <v>594.21848214177032</v>
      </c>
      <c r="EU48" s="111">
        <f t="shared" si="1346"/>
        <v>618.22253194636937</v>
      </c>
      <c r="EV48" s="111">
        <f t="shared" si="1347"/>
        <v>643.19624934687499</v>
      </c>
      <c r="EW48" s="111">
        <f t="shared" si="1348"/>
        <v>669.17880503549145</v>
      </c>
      <c r="EX48" s="111">
        <f t="shared" si="1349"/>
        <v>696.21095204370522</v>
      </c>
      <c r="EY48" s="111">
        <f t="shared" si="1350"/>
        <v>724.33508966246279</v>
      </c>
      <c r="EZ48" s="111">
        <f t="shared" si="1351"/>
        <v>753.59532994446772</v>
      </c>
      <c r="FA48" s="111">
        <f t="shared" si="1352"/>
        <v>784.03756689290447</v>
      </c>
      <c r="FB48" s="111">
        <f t="shared" si="1353"/>
        <v>815.70954844511027</v>
      </c>
      <c r="FC48" s="111">
        <f t="shared" si="1354"/>
        <v>848.66095136409899</v>
      </c>
      <c r="FD48" s="111">
        <f t="shared" si="1355"/>
        <v>882.94345915540316</v>
      </c>
      <c r="FE48" s="111">
        <f t="shared" si="1356"/>
        <v>918.61084313144488</v>
      </c>
      <c r="FF48" s="111">
        <f t="shared" si="1357"/>
        <v>955.71904675058283</v>
      </c>
      <c r="FG48" s="111">
        <f t="shared" si="1358"/>
        <v>994.32627336311953</v>
      </c>
      <c r="FH48" s="111">
        <f t="shared" si="1359"/>
        <v>1034.4930775018961</v>
      </c>
      <c r="FI48" s="111">
        <f t="shared" si="1360"/>
        <v>1076.2824598606628</v>
      </c>
      <c r="FJ48" s="111">
        <f t="shared" si="1361"/>
        <v>1119.7599661091942</v>
      </c>
      <c r="FK48" s="111">
        <f t="shared" si="1362"/>
        <v>1164.9937897001414</v>
      </c>
      <c r="FL48" s="111">
        <f t="shared" si="1363"/>
        <v>1212.0548788288684</v>
      </c>
      <c r="FM48" s="111">
        <f t="shared" si="1364"/>
        <v>1261.0170477140396</v>
      </c>
      <c r="FN48" s="111">
        <f t="shared" si="1365"/>
        <v>1311.9570923734959</v>
      </c>
      <c r="FO48" s="111">
        <f t="shared" si="1366"/>
        <v>1364.9549110770158</v>
      </c>
      <c r="FP48" s="111">
        <f t="shared" si="1367"/>
        <v>1420.0936296648831</v>
      </c>
      <c r="FQ48" s="111">
        <f t="shared" si="1368"/>
        <v>1477.4597319288259</v>
      </c>
      <c r="FR48" s="111">
        <f t="shared" si="1369"/>
        <v>1537.143195259823</v>
      </c>
      <c r="FS48" s="111">
        <f t="shared" si="1370"/>
        <v>1599.2376317755388</v>
      </c>
      <c r="FT48" s="111">
        <f t="shared" si="1371"/>
        <v>1663.8404351487436</v>
      </c>
      <c r="FU48" s="111">
        <f t="shared" si="1372"/>
        <v>1731.0529333670124</v>
      </c>
      <c r="FV48" s="111">
        <f t="shared" si="1373"/>
        <v>1800.9805476633064</v>
      </c>
      <c r="FW48" s="111">
        <f t="shared" si="1374"/>
        <v>1873.7329578667136</v>
      </c>
      <c r="FX48" s="111">
        <f t="shared" si="1375"/>
        <v>1949.4242744326975</v>
      </c>
      <c r="FY48" s="111">
        <f t="shared" si="1376"/>
        <v>2028.1732174226809</v>
      </c>
      <c r="FZ48" s="111">
        <f t="shared" si="1377"/>
        <v>2110.1033027136878</v>
      </c>
      <c r="GA48" s="111">
        <f t="shared" si="1378"/>
        <v>2195.3430357301099</v>
      </c>
      <c r="GB48" s="111">
        <f t="shared" si="1379"/>
        <v>2284.0261130014637</v>
      </c>
      <c r="GC48" s="111">
        <f t="shared" si="1380"/>
        <v>2376.2916318622711</v>
      </c>
      <c r="GD48" s="111">
        <f t="shared" si="1381"/>
        <v>2472.2843086229796</v>
      </c>
      <c r="GE48" s="111">
        <f t="shared" si="1382"/>
        <v>2572.1547055541137</v>
      </c>
      <c r="GF48" s="111">
        <f t="shared" si="1383"/>
        <v>2676.0594670396781</v>
      </c>
      <c r="GG48" s="111">
        <f t="shared" si="1384"/>
        <v>2784.161565270213</v>
      </c>
      <c r="GH48" s="111">
        <f t="shared" si="1385"/>
        <v>2896.6305558608688</v>
      </c>
      <c r="GI48" s="111">
        <f t="shared" si="1386"/>
        <v>3013.6428437954246</v>
      </c>
      <c r="GJ48" s="111">
        <f t="shared" si="1387"/>
        <v>3135.381960113385</v>
      </c>
      <c r="GK48" s="111">
        <f t="shared" si="1388"/>
        <v>3262.0388497741255</v>
      </c>
      <c r="GL48" s="111">
        <f t="shared" si="1389"/>
        <v>3393.8121711496015</v>
      </c>
      <c r="GM48" s="111">
        <f t="shared" si="1390"/>
        <v>3530.9086076153612</v>
      </c>
      <c r="GN48" s="111">
        <f t="shared" si="1391"/>
        <v>3673.5431917285919</v>
      </c>
      <c r="GO48" s="111">
        <f t="shared" si="1392"/>
        <v>3821.9396425016603</v>
      </c>
      <c r="GP48" s="111">
        <f t="shared" si="1393"/>
        <v>3976.3307163001577</v>
      </c>
      <c r="GQ48" s="111">
        <f t="shared" si="1394"/>
        <v>4136.9585719158194</v>
      </c>
      <c r="GR48" s="111">
        <f t="shared" si="1395"/>
        <v>4304.0751503869315</v>
      </c>
      <c r="GS48" s="111">
        <f t="shared" si="1396"/>
        <v>4477.9425701619621</v>
      </c>
      <c r="GT48" s="111">
        <f t="shared" si="1397"/>
        <v>4658.8335382262248</v>
      </c>
      <c r="GU48" s="111">
        <f t="shared" si="1398"/>
        <v>4847.0317778364115</v>
      </c>
      <c r="GV48" s="111">
        <f t="shared" si="1399"/>
        <v>5042.832473533892</v>
      </c>
      <c r="GW48" s="111">
        <f t="shared" si="1400"/>
        <v>5246.5427341347677</v>
      </c>
      <c r="GX48" s="111">
        <f t="shared" si="1401"/>
        <v>5458.4820744228764</v>
      </c>
      <c r="GY48" s="111">
        <f t="shared" si="1402"/>
        <v>5678.9829163012637</v>
      </c>
      <c r="GZ48" s="111">
        <f t="shared" si="1403"/>
        <v>5908.3911101881704</v>
      </c>
      <c r="HA48" s="111">
        <f t="shared" si="1404"/>
        <v>6147.0664774753322</v>
      </c>
      <c r="HB48" s="111">
        <f t="shared" si="1405"/>
        <v>6395.3833748994266</v>
      </c>
      <c r="HC48" s="111">
        <f t="shared" si="1406"/>
        <v>6653.7312817118645</v>
      </c>
      <c r="HD48" s="111">
        <f t="shared" si="1407"/>
        <v>6922.5154105678976</v>
      </c>
      <c r="HE48" s="111">
        <f t="shared" si="1408"/>
        <v>7202.1573430931994</v>
      </c>
      <c r="HF48" s="111">
        <f t="shared" si="1409"/>
        <v>7493.0956911247931</v>
      </c>
    </row>
    <row r="49" spans="1:214">
      <c r="A49" s="83" t="str">
        <f>'CEA-4 Constant DCF'!A49</f>
        <v>Southern Company</v>
      </c>
      <c r="B49" s="103" t="str">
        <f>'CEA-4 Constant DCF'!B49</f>
        <v>SO</v>
      </c>
      <c r="C49" s="90">
        <f>'CEA-4 Constant DCF'!C49</f>
        <v>2.88</v>
      </c>
      <c r="D49" s="269">
        <f>'CEA-4 Constant DCF'!D49</f>
        <v>71.455444444444424</v>
      </c>
      <c r="E49" s="91">
        <f>'CEA-4 Constant DCF'!K49</f>
        <v>6.7649349999999997E-2</v>
      </c>
      <c r="F49" s="91">
        <f t="shared" si="607"/>
        <v>6.3107125000000014E-2</v>
      </c>
      <c r="G49" s="91">
        <f t="shared" si="608"/>
        <v>5.8564900000000031E-2</v>
      </c>
      <c r="H49" s="91">
        <f t="shared" si="609"/>
        <v>5.4022675000000048E-2</v>
      </c>
      <c r="I49" s="91">
        <f t="shared" si="610"/>
        <v>4.9480450000000065E-2</v>
      </c>
      <c r="J49" s="91">
        <f t="shared" si="611"/>
        <v>4.4938225000000082E-2</v>
      </c>
      <c r="K49" s="142">
        <f t="shared" si="1013"/>
        <v>4.0396000000000098E-2</v>
      </c>
      <c r="L49" s="91">
        <f t="shared" si="1014"/>
        <v>9.210040271282198E-2</v>
      </c>
      <c r="M49" s="325" t="str">
        <f>'CEA-4 Constant DCF'!O49</f>
        <v>Excl.</v>
      </c>
      <c r="N49" s="111">
        <f t="shared" si="1210"/>
        <v>-71.455444444444424</v>
      </c>
      <c r="O49" s="111">
        <f t="shared" si="613"/>
        <v>3.0748301279999999</v>
      </c>
      <c r="P49" s="111">
        <f t="shared" si="1211"/>
        <v>3.2828403875196166</v>
      </c>
      <c r="Q49" s="111">
        <f t="shared" si="1212"/>
        <v>3.5049224058890665</v>
      </c>
      <c r="R49" s="111">
        <f t="shared" si="1213"/>
        <v>3.7420281284478976</v>
      </c>
      <c r="S49" s="111">
        <f t="shared" si="1214"/>
        <v>3.9951738990191141</v>
      </c>
      <c r="T49" s="111">
        <f t="shared" si="1215"/>
        <v>4.2472978376612502</v>
      </c>
      <c r="U49" s="111">
        <f t="shared" si="1216"/>
        <v>4.4960404107940972</v>
      </c>
      <c r="V49" s="111">
        <f t="shared" si="1217"/>
        <v>4.7389285406932942</v>
      </c>
      <c r="W49" s="111">
        <f t="shared" si="1218"/>
        <v>4.9734128574046421</v>
      </c>
      <c r="X49" s="111">
        <f t="shared" si="1219"/>
        <v>5.1969092034085858</v>
      </c>
      <c r="Y49" s="111">
        <f t="shared" si="1220"/>
        <v>5.4068435475894798</v>
      </c>
      <c r="Z49" s="111">
        <f t="shared" si="1221"/>
        <v>5.6252583995379046</v>
      </c>
      <c r="AA49" s="111">
        <f t="shared" si="1222"/>
        <v>5.8524963378456381</v>
      </c>
      <c r="AB49" s="111">
        <f t="shared" si="1223"/>
        <v>6.0889137799092508</v>
      </c>
      <c r="AC49" s="111">
        <f t="shared" si="1224"/>
        <v>6.3348815409624653</v>
      </c>
      <c r="AD49" s="111">
        <f t="shared" si="1225"/>
        <v>6.5907854156911858</v>
      </c>
      <c r="AE49" s="111">
        <f t="shared" si="1226"/>
        <v>6.8570267833434473</v>
      </c>
      <c r="AF49" s="111">
        <f t="shared" si="1227"/>
        <v>7.1340232372833903</v>
      </c>
      <c r="AG49" s="111">
        <f t="shared" si="1228"/>
        <v>7.4222092399766906</v>
      </c>
      <c r="AH49" s="111">
        <f t="shared" si="1229"/>
        <v>7.72203680443479</v>
      </c>
      <c r="AI49" s="111">
        <f t="shared" si="1230"/>
        <v>8.0339762031867394</v>
      </c>
      <c r="AJ49" s="111">
        <f t="shared" si="1231"/>
        <v>8.358516705890672</v>
      </c>
      <c r="AK49" s="111">
        <f t="shared" si="1232"/>
        <v>8.6961673467418326</v>
      </c>
      <c r="AL49" s="111">
        <f t="shared" si="1233"/>
        <v>9.0474577228808162</v>
      </c>
      <c r="AM49" s="111">
        <f t="shared" si="1234"/>
        <v>9.4129388250543098</v>
      </c>
      <c r="AN49" s="111">
        <f t="shared" si="1235"/>
        <v>9.7931839018312044</v>
      </c>
      <c r="AO49" s="111">
        <f t="shared" si="1236"/>
        <v>10.188789358729579</v>
      </c>
      <c r="AP49" s="111">
        <f t="shared" si="1237"/>
        <v>10.600375693664819</v>
      </c>
      <c r="AQ49" s="111">
        <f t="shared" si="1238"/>
        <v>11.028588470186104</v>
      </c>
      <c r="AR49" s="111">
        <f t="shared" si="1239"/>
        <v>11.474099330027743</v>
      </c>
      <c r="AS49" s="111">
        <f t="shared" si="1240"/>
        <v>11.937607046563544</v>
      </c>
      <c r="AT49" s="111">
        <f t="shared" si="1241"/>
        <v>12.419838620816526</v>
      </c>
      <c r="AU49" s="111">
        <f t="shared" si="1242"/>
        <v>12.921550421743031</v>
      </c>
      <c r="AV49" s="111">
        <f t="shared" si="1243"/>
        <v>13.443529372579764</v>
      </c>
      <c r="AW49" s="111">
        <f t="shared" si="1244"/>
        <v>13.986594185114498</v>
      </c>
      <c r="AX49" s="111">
        <f t="shared" si="1245"/>
        <v>14.551596643816385</v>
      </c>
      <c r="AY49" s="111">
        <f t="shared" si="1246"/>
        <v>15.139422941839992</v>
      </c>
      <c r="AZ49" s="111">
        <f t="shared" si="1247"/>
        <v>15.750995070998561</v>
      </c>
      <c r="BA49" s="111">
        <f t="shared" si="1248"/>
        <v>16.387272267886623</v>
      </c>
      <c r="BB49" s="111">
        <f t="shared" si="1249"/>
        <v>17.049252518420172</v>
      </c>
      <c r="BC49" s="111">
        <f t="shared" si="1250"/>
        <v>17.737974123154274</v>
      </c>
      <c r="BD49" s="111">
        <f t="shared" si="1251"/>
        <v>18.454517325833216</v>
      </c>
      <c r="BE49" s="111">
        <f t="shared" si="1252"/>
        <v>19.200006007727577</v>
      </c>
      <c r="BF49" s="111">
        <f t="shared" si="1253"/>
        <v>19.975609450415742</v>
      </c>
      <c r="BG49" s="111">
        <f t="shared" si="1254"/>
        <v>20.782544169774738</v>
      </c>
      <c r="BH49" s="111">
        <f t="shared" si="1255"/>
        <v>21.62207582405696</v>
      </c>
      <c r="BI49" s="111">
        <f t="shared" si="1256"/>
        <v>22.495521199045566</v>
      </c>
      <c r="BJ49" s="111">
        <f t="shared" si="1257"/>
        <v>23.404250273402212</v>
      </c>
      <c r="BK49" s="111">
        <f t="shared" si="1258"/>
        <v>24.349688367446571</v>
      </c>
      <c r="BL49" s="111">
        <f t="shared" si="1259"/>
        <v>25.333318378737946</v>
      </c>
      <c r="BM49" s="111">
        <f t="shared" si="1260"/>
        <v>26.356683107965448</v>
      </c>
      <c r="BN49" s="111">
        <f t="shared" si="1261"/>
        <v>27.421387678794822</v>
      </c>
      <c r="BO49" s="111">
        <f t="shared" si="1262"/>
        <v>28.529102055467419</v>
      </c>
      <c r="BP49" s="111">
        <f t="shared" si="1263"/>
        <v>29.681563662100082</v>
      </c>
      <c r="BQ49" s="111">
        <f t="shared" si="1264"/>
        <v>30.88058010779428</v>
      </c>
      <c r="BR49" s="111">
        <f t="shared" si="1265"/>
        <v>32.128032021828744</v>
      </c>
      <c r="BS49" s="111">
        <f t="shared" si="1266"/>
        <v>33.425876003382541</v>
      </c>
      <c r="BT49" s="111">
        <f t="shared" si="1267"/>
        <v>34.776147690415186</v>
      </c>
      <c r="BU49" s="111">
        <f t="shared" si="1268"/>
        <v>36.180964952517201</v>
      </c>
      <c r="BV49" s="111">
        <f t="shared" si="1269"/>
        <v>37.642531212739087</v>
      </c>
      <c r="BW49" s="111">
        <f t="shared" si="1270"/>
        <v>39.163138903608896</v>
      </c>
      <c r="BX49" s="111">
        <f t="shared" si="1271"/>
        <v>40.745173062759086</v>
      </c>
      <c r="BY49" s="111">
        <f t="shared" si="1272"/>
        <v>42.391115073802304</v>
      </c>
      <c r="BZ49" s="111">
        <f t="shared" si="1273"/>
        <v>44.103546558323629</v>
      </c>
      <c r="CA49" s="111">
        <f t="shared" si="1274"/>
        <v>45.885153425093677</v>
      </c>
      <c r="CB49" s="111">
        <f t="shared" si="1275"/>
        <v>47.738730082853763</v>
      </c>
      <c r="CC49" s="111">
        <f t="shared" si="1276"/>
        <v>49.66718382328073</v>
      </c>
      <c r="CD49" s="111">
        <f t="shared" si="1277"/>
        <v>51.67353938100598</v>
      </c>
      <c r="CE49" s="111">
        <f t="shared" si="1278"/>
        <v>53.760943677841105</v>
      </c>
      <c r="CF49" s="111">
        <f t="shared" si="1279"/>
        <v>55.932670758651177</v>
      </c>
      <c r="CG49" s="111">
        <f t="shared" si="1280"/>
        <v>58.192126926617654</v>
      </c>
      <c r="CH49" s="111">
        <f t="shared" si="1281"/>
        <v>60.542856085945303</v>
      </c>
      <c r="CI49" s="111">
        <f t="shared" si="1282"/>
        <v>62.988545300393156</v>
      </c>
      <c r="CJ49" s="111">
        <f t="shared" si="1283"/>
        <v>65.533030576347841</v>
      </c>
      <c r="CK49" s="111">
        <f t="shared" si="1284"/>
        <v>68.180302879509995</v>
      </c>
      <c r="CL49" s="111">
        <f t="shared" si="1285"/>
        <v>70.934514394630682</v>
      </c>
      <c r="CM49" s="111">
        <f t="shared" si="1286"/>
        <v>73.799985038116191</v>
      </c>
      <c r="CN49" s="111">
        <f t="shared" si="1287"/>
        <v>76.781209233715941</v>
      </c>
      <c r="CO49" s="111">
        <f t="shared" si="1288"/>
        <v>79.882862961921134</v>
      </c>
      <c r="CP49" s="111">
        <f t="shared" si="1289"/>
        <v>83.109811094130905</v>
      </c>
      <c r="CQ49" s="111">
        <f t="shared" si="1290"/>
        <v>86.46711502308942</v>
      </c>
      <c r="CR49" s="111">
        <f t="shared" si="1291"/>
        <v>89.960040601562142</v>
      </c>
      <c r="CS49" s="111">
        <f t="shared" si="1292"/>
        <v>93.594066401702861</v>
      </c>
      <c r="CT49" s="111">
        <f t="shared" si="1293"/>
        <v>97.374892308066066</v>
      </c>
      <c r="CU49" s="111">
        <f t="shared" si="1294"/>
        <v>101.30844845774271</v>
      </c>
      <c r="CV49" s="111">
        <f t="shared" si="1295"/>
        <v>105.40090454164169</v>
      </c>
      <c r="CW49" s="111">
        <f t="shared" si="1296"/>
        <v>109.65867948150586</v>
      </c>
      <c r="CX49" s="111">
        <f t="shared" si="1297"/>
        <v>114.08845149784078</v>
      </c>
      <c r="CY49" s="111">
        <f t="shared" si="1298"/>
        <v>118.69716858454757</v>
      </c>
      <c r="CZ49" s="111">
        <f t="shared" si="1299"/>
        <v>123.49205940668897</v>
      </c>
      <c r="DA49" s="111">
        <f t="shared" si="1300"/>
        <v>128.48064463848158</v>
      </c>
      <c r="DB49" s="111">
        <f t="shared" si="1301"/>
        <v>133.67074875929768</v>
      </c>
      <c r="DC49" s="111">
        <f t="shared" si="1302"/>
        <v>139.07051232617829</v>
      </c>
      <c r="DD49" s="111">
        <f t="shared" si="1303"/>
        <v>144.6884047421066</v>
      </c>
      <c r="DE49" s="111">
        <f t="shared" si="1304"/>
        <v>150.53323754006874</v>
      </c>
      <c r="DF49" s="111">
        <f t="shared" si="1305"/>
        <v>156.61417820373737</v>
      </c>
      <c r="DG49" s="111">
        <f t="shared" si="1306"/>
        <v>162.94076454645557</v>
      </c>
      <c r="DH49" s="111">
        <f t="shared" si="1307"/>
        <v>169.52291967107419</v>
      </c>
      <c r="DI49" s="111">
        <f t="shared" si="1308"/>
        <v>176.37096753410691</v>
      </c>
      <c r="DJ49" s="111">
        <f t="shared" si="1309"/>
        <v>183.49564913861471</v>
      </c>
      <c r="DK49" s="111">
        <f t="shared" si="1310"/>
        <v>190.90813938121821</v>
      </c>
      <c r="DL49" s="111">
        <f t="shared" si="1311"/>
        <v>198.62006457966191</v>
      </c>
      <c r="DM49" s="111">
        <f t="shared" si="1312"/>
        <v>206.64352070842196</v>
      </c>
      <c r="DN49" s="111">
        <f t="shared" si="1313"/>
        <v>214.99109237095939</v>
      </c>
      <c r="DO49" s="111">
        <f t="shared" si="1314"/>
        <v>223.67587253837669</v>
      </c>
      <c r="DP49" s="111">
        <f t="shared" si="1315"/>
        <v>232.71148308543698</v>
      </c>
      <c r="DQ49" s="111">
        <f t="shared" si="1316"/>
        <v>242.11209615615633</v>
      </c>
      <c r="DR49" s="111">
        <f t="shared" si="1317"/>
        <v>251.89245639248045</v>
      </c>
      <c r="DS49" s="111">
        <f t="shared" si="1318"/>
        <v>262.06790406091113</v>
      </c>
      <c r="DT49" s="111">
        <f t="shared" si="1319"/>
        <v>272.65439911335574</v>
      </c>
      <c r="DU49" s="111">
        <f t="shared" si="1320"/>
        <v>283.66854621993889</v>
      </c>
      <c r="DV49" s="111">
        <f t="shared" si="1321"/>
        <v>295.12762081303958</v>
      </c>
      <c r="DW49" s="111">
        <f t="shared" si="1322"/>
        <v>307.04959618340314</v>
      </c>
      <c r="DX49" s="111">
        <f t="shared" si="1323"/>
        <v>319.45317167082794</v>
      </c>
      <c r="DY49" s="111">
        <f t="shared" si="1324"/>
        <v>332.35780199364274</v>
      </c>
      <c r="DZ49" s="111">
        <f t="shared" si="1325"/>
        <v>345.78372776297795</v>
      </c>
      <c r="EA49" s="111">
        <f t="shared" si="1326"/>
        <v>359.75200722969123</v>
      </c>
      <c r="EB49" s="111">
        <f t="shared" si="1327"/>
        <v>374.28454931374188</v>
      </c>
      <c r="EC49" s="111">
        <f t="shared" si="1328"/>
        <v>389.40414796781982</v>
      </c>
      <c r="ED49" s="111">
        <f t="shared" si="1329"/>
        <v>405.13451792912792</v>
      </c>
      <c r="EE49" s="111">
        <f t="shared" si="1330"/>
        <v>421.50033191539302</v>
      </c>
      <c r="EF49" s="111">
        <f t="shared" si="1331"/>
        <v>438.52725932344725</v>
      </c>
      <c r="EG49" s="111">
        <f t="shared" si="1332"/>
        <v>456.24200649107729</v>
      </c>
      <c r="EH49" s="111">
        <f t="shared" si="1333"/>
        <v>474.67235858529091</v>
      </c>
      <c r="EI49" s="111">
        <f t="shared" si="1334"/>
        <v>493.84722318270235</v>
      </c>
      <c r="EJ49" s="111">
        <f t="shared" si="1335"/>
        <v>513.79667561039082</v>
      </c>
      <c r="EK49" s="111">
        <f t="shared" si="1336"/>
        <v>534.55200611834823</v>
      </c>
      <c r="EL49" s="111">
        <f t="shared" si="1337"/>
        <v>556.14576895750508</v>
      </c>
      <c r="EM49" s="111">
        <f t="shared" si="1338"/>
        <v>578.61183344031247</v>
      </c>
      <c r="EN49" s="111">
        <f t="shared" si="1339"/>
        <v>601.98543706396742</v>
      </c>
      <c r="EO49" s="111">
        <f t="shared" si="1340"/>
        <v>626.30324077960347</v>
      </c>
      <c r="EP49" s="111">
        <f t="shared" si="1341"/>
        <v>651.60338649413643</v>
      </c>
      <c r="EQ49" s="111">
        <f t="shared" si="1342"/>
        <v>677.92555689495362</v>
      </c>
      <c r="ER49" s="111">
        <f t="shared" si="1343"/>
        <v>705.31103769128219</v>
      </c>
      <c r="ES49" s="111">
        <f t="shared" si="1344"/>
        <v>733.8027823698593</v>
      </c>
      <c r="ET49" s="111">
        <f t="shared" si="1345"/>
        <v>763.44547956647216</v>
      </c>
      <c r="EU49" s="111">
        <f t="shared" si="1346"/>
        <v>794.28562315903946</v>
      </c>
      <c r="EV49" s="111">
        <f t="shared" si="1347"/>
        <v>826.37158519217212</v>
      </c>
      <c r="EW49" s="111">
        <f t="shared" si="1348"/>
        <v>859.75369174759521</v>
      </c>
      <c r="EX49" s="111">
        <f t="shared" si="1349"/>
        <v>894.4843018794312</v>
      </c>
      <c r="EY49" s="111">
        <f t="shared" si="1350"/>
        <v>930.61788973815283</v>
      </c>
      <c r="EZ49" s="111">
        <f t="shared" si="1351"/>
        <v>968.21113001201536</v>
      </c>
      <c r="FA49" s="111">
        <f t="shared" si="1352"/>
        <v>1007.3229868199809</v>
      </c>
      <c r="FB49" s="111">
        <f t="shared" si="1353"/>
        <v>1048.0148061955608</v>
      </c>
      <c r="FC49" s="111">
        <f t="shared" si="1354"/>
        <v>1090.3504123066368</v>
      </c>
      <c r="FD49" s="111">
        <f t="shared" si="1355"/>
        <v>1134.3962075621757</v>
      </c>
      <c r="FE49" s="111">
        <f t="shared" si="1356"/>
        <v>1180.2212767628575</v>
      </c>
      <c r="FF49" s="111">
        <f t="shared" si="1357"/>
        <v>1227.8974954589701</v>
      </c>
      <c r="FG49" s="111">
        <f t="shared" si="1358"/>
        <v>1277.4996426855307</v>
      </c>
      <c r="FH49" s="111">
        <f t="shared" si="1359"/>
        <v>1329.1055182514556</v>
      </c>
      <c r="FI49" s="111">
        <f t="shared" si="1360"/>
        <v>1382.7960647667414</v>
      </c>
      <c r="FJ49" s="111">
        <f t="shared" si="1361"/>
        <v>1438.6554945990588</v>
      </c>
      <c r="FK49" s="111">
        <f t="shared" si="1362"/>
        <v>1496.7714219588825</v>
      </c>
      <c r="FL49" s="111">
        <f t="shared" si="1363"/>
        <v>1557.2350003203337</v>
      </c>
      <c r="FM49" s="111">
        <f t="shared" si="1364"/>
        <v>1620.1410653932742</v>
      </c>
      <c r="FN49" s="111">
        <f t="shared" si="1365"/>
        <v>1685.588283870901</v>
      </c>
      <c r="FO49" s="111">
        <f t="shared" si="1366"/>
        <v>1753.6793081861501</v>
      </c>
      <c r="FP49" s="111">
        <f t="shared" si="1367"/>
        <v>1824.520937519638</v>
      </c>
      <c r="FQ49" s="111">
        <f t="shared" si="1368"/>
        <v>1898.2242853116816</v>
      </c>
      <c r="FR49" s="111">
        <f t="shared" si="1369"/>
        <v>1974.9049535411325</v>
      </c>
      <c r="FS49" s="111">
        <f t="shared" si="1370"/>
        <v>2054.6832140443803</v>
      </c>
      <c r="FT49" s="111">
        <f t="shared" si="1371"/>
        <v>2137.6841971589174</v>
      </c>
      <c r="FU49" s="111">
        <f t="shared" si="1372"/>
        <v>2224.0380879873492</v>
      </c>
      <c r="FV49" s="111">
        <f t="shared" si="1373"/>
        <v>2313.8803305896863</v>
      </c>
      <c r="FW49" s="111">
        <f t="shared" si="1374"/>
        <v>2407.3518404241877</v>
      </c>
      <c r="FX49" s="111">
        <f t="shared" si="1375"/>
        <v>2504.5992253699633</v>
      </c>
      <c r="FY49" s="111">
        <f t="shared" si="1376"/>
        <v>2605.7750156780085</v>
      </c>
      <c r="FZ49" s="111">
        <f t="shared" si="1377"/>
        <v>2711.0379032113374</v>
      </c>
      <c r="GA49" s="111">
        <f t="shared" si="1378"/>
        <v>2820.552990349463</v>
      </c>
      <c r="GB49" s="111">
        <f t="shared" si="1379"/>
        <v>2934.4920489476203</v>
      </c>
      <c r="GC49" s="111">
        <f t="shared" si="1380"/>
        <v>3053.0337897569088</v>
      </c>
      <c r="GD49" s="111">
        <f t="shared" si="1381"/>
        <v>3176.3641427279294</v>
      </c>
      <c r="GE49" s="111">
        <f t="shared" si="1382"/>
        <v>3304.6765486375671</v>
      </c>
      <c r="GF49" s="111">
        <f t="shared" si="1383"/>
        <v>3438.1722624963304</v>
      </c>
      <c r="GG49" s="111">
        <f t="shared" si="1384"/>
        <v>3577.0606692121323</v>
      </c>
      <c r="GH49" s="111">
        <f t="shared" si="1385"/>
        <v>3721.5596120056261</v>
      </c>
      <c r="GI49" s="111">
        <f t="shared" si="1386"/>
        <v>3871.8957340922057</v>
      </c>
      <c r="GJ49" s="111">
        <f t="shared" si="1387"/>
        <v>4028.3048341665949</v>
      </c>
      <c r="GK49" s="111">
        <f t="shared" si="1388"/>
        <v>4191.032236247589</v>
      </c>
      <c r="GL49" s="111">
        <f t="shared" si="1389"/>
        <v>4360.3331744630468</v>
      </c>
      <c r="GM49" s="111">
        <f t="shared" si="1390"/>
        <v>4536.4731933786561</v>
      </c>
      <c r="GN49" s="111">
        <f t="shared" si="1391"/>
        <v>4719.7285644983804</v>
      </c>
      <c r="GO49" s="111">
        <f t="shared" si="1392"/>
        <v>4910.3867195898574</v>
      </c>
      <c r="GP49" s="111">
        <f t="shared" si="1393"/>
        <v>5108.7467015144102</v>
      </c>
      <c r="GQ49" s="111">
        <f t="shared" si="1394"/>
        <v>5315.1196332687869</v>
      </c>
      <c r="GR49" s="111">
        <f t="shared" si="1395"/>
        <v>5529.8292059743135</v>
      </c>
      <c r="GS49" s="111">
        <f t="shared" si="1396"/>
        <v>5753.2121865788522</v>
      </c>
      <c r="GT49" s="111">
        <f t="shared" si="1397"/>
        <v>5985.6189460678925</v>
      </c>
      <c r="GU49" s="111">
        <f t="shared" si="1398"/>
        <v>6227.4140090132514</v>
      </c>
      <c r="GV49" s="111">
        <f t="shared" si="1399"/>
        <v>6478.9766253213511</v>
      </c>
      <c r="GW49" s="111">
        <f t="shared" si="1400"/>
        <v>6740.7013650778326</v>
      </c>
      <c r="GX49" s="111">
        <f t="shared" si="1401"/>
        <v>7012.998737421517</v>
      </c>
      <c r="GY49" s="111">
        <f t="shared" si="1402"/>
        <v>7296.2958344183971</v>
      </c>
      <c r="GZ49" s="111">
        <f t="shared" si="1403"/>
        <v>7591.0370009455637</v>
      </c>
      <c r="HA49" s="111">
        <f t="shared" si="1404"/>
        <v>7897.6845316357612</v>
      </c>
      <c r="HB49" s="111">
        <f t="shared" si="1405"/>
        <v>8216.7193959757205</v>
      </c>
      <c r="HC49" s="111">
        <f t="shared" si="1406"/>
        <v>8548.6419926955568</v>
      </c>
      <c r="HD49" s="111">
        <f t="shared" si="1407"/>
        <v>8893.9729346324875</v>
      </c>
      <c r="HE49" s="111">
        <f t="shared" si="1408"/>
        <v>9253.2538652999028</v>
      </c>
      <c r="HF49" s="111">
        <f t="shared" si="1409"/>
        <v>9627.0483084425578</v>
      </c>
    </row>
    <row r="50" spans="1:214">
      <c r="A50" s="100" t="str">
        <f>'CEA-4 Constant DCF'!A50</f>
        <v>Xcel Energy Inc.</v>
      </c>
      <c r="B50" s="212" t="str">
        <f>'CEA-4 Constant DCF'!B50</f>
        <v>XEL</v>
      </c>
      <c r="C50" s="208">
        <f>'CEA-4 Constant DCF'!C50</f>
        <v>2.19</v>
      </c>
      <c r="D50" s="270">
        <f>'CEA-4 Constant DCF'!D50</f>
        <v>55.05122222222225</v>
      </c>
      <c r="E50" s="97">
        <f>'CEA-4 Constant DCF'!K50</f>
        <v>6.5324999999999994E-2</v>
      </c>
      <c r="F50" s="97">
        <f t="shared" si="607"/>
        <v>6.1170166666666678E-2</v>
      </c>
      <c r="G50" s="97">
        <f t="shared" si="608"/>
        <v>5.7015333333333362E-2</v>
      </c>
      <c r="H50" s="97">
        <f t="shared" si="609"/>
        <v>5.2860500000000046E-2</v>
      </c>
      <c r="I50" s="97">
        <f t="shared" si="610"/>
        <v>4.870566666666673E-2</v>
      </c>
      <c r="J50" s="97">
        <f t="shared" si="611"/>
        <v>4.4550833333333414E-2</v>
      </c>
      <c r="K50" s="239">
        <f t="shared" si="1013"/>
        <v>4.0396000000000098E-2</v>
      </c>
      <c r="L50" s="97">
        <f t="shared" si="1014"/>
        <v>9.0706941485404965E-2</v>
      </c>
      <c r="M50" s="325" t="str">
        <f>'CEA-4 Constant DCF'!O50</f>
        <v>Excl.</v>
      </c>
      <c r="N50" s="111">
        <f t="shared" si="1210"/>
        <v>-55.05122222222225</v>
      </c>
      <c r="O50" s="111">
        <f t="shared" si="613"/>
        <v>2.3330617500000002</v>
      </c>
      <c r="P50" s="111">
        <f t="shared" si="1211"/>
        <v>2.4854690088187503</v>
      </c>
      <c r="Q50" s="111">
        <f t="shared" si="1212"/>
        <v>2.6478322718198353</v>
      </c>
      <c r="R50" s="111">
        <f t="shared" si="1213"/>
        <v>2.820801914976466</v>
      </c>
      <c r="S50" s="111">
        <f t="shared" si="1214"/>
        <v>3.0050708000723039</v>
      </c>
      <c r="T50" s="111">
        <f t="shared" si="1215"/>
        <v>3.1888914817578597</v>
      </c>
      <c r="U50" s="111">
        <f t="shared" si="1216"/>
        <v>3.3707071925541117</v>
      </c>
      <c r="V50" s="111">
        <f t="shared" si="1217"/>
        <v>3.5488844601061182</v>
      </c>
      <c r="W50" s="111">
        <f t="shared" si="1218"/>
        <v>3.7217352436585607</v>
      </c>
      <c r="X50" s="111">
        <f t="shared" si="1219"/>
        <v>3.8875416502095859</v>
      </c>
      <c r="Y50" s="111">
        <f t="shared" si="1220"/>
        <v>4.0445827827114531</v>
      </c>
      <c r="Z50" s="111">
        <f t="shared" si="1221"/>
        <v>4.207967748801865</v>
      </c>
      <c r="AA50" s="111">
        <f t="shared" si="1222"/>
        <v>4.3779528139824659</v>
      </c>
      <c r="AB50" s="111">
        <f t="shared" si="1223"/>
        <v>4.5548045958561021</v>
      </c>
      <c r="AC50" s="111">
        <f t="shared" si="1224"/>
        <v>4.7388004823103058</v>
      </c>
      <c r="AD50" s="111">
        <f t="shared" si="1225"/>
        <v>4.9302290665937134</v>
      </c>
      <c r="AE50" s="111">
        <f t="shared" si="1226"/>
        <v>5.1293905999678335</v>
      </c>
      <c r="AF50" s="111">
        <f t="shared" si="1227"/>
        <v>5.3365974626441348</v>
      </c>
      <c r="AG50" s="111">
        <f t="shared" si="1228"/>
        <v>5.5521746537451078</v>
      </c>
      <c r="AH50" s="111">
        <f t="shared" si="1229"/>
        <v>5.7764603010577957</v>
      </c>
      <c r="AI50" s="111">
        <f t="shared" si="1230"/>
        <v>6.0098061913793268</v>
      </c>
      <c r="AJ50" s="111">
        <f t="shared" si="1231"/>
        <v>6.2525783222862863</v>
      </c>
      <c r="AK50" s="111">
        <f t="shared" si="1232"/>
        <v>6.5051574761933635</v>
      </c>
      <c r="AL50" s="111">
        <f t="shared" si="1233"/>
        <v>6.767939817601671</v>
      </c>
      <c r="AM50" s="111">
        <f t="shared" si="1234"/>
        <v>7.0413375144735086</v>
      </c>
      <c r="AN50" s="111">
        <f t="shared" si="1235"/>
        <v>7.3257793847081816</v>
      </c>
      <c r="AO50" s="111">
        <f t="shared" si="1236"/>
        <v>7.621711568732854</v>
      </c>
      <c r="AP50" s="111">
        <f t="shared" si="1237"/>
        <v>7.9295982292633873</v>
      </c>
      <c r="AQ50" s="111">
        <f t="shared" si="1238"/>
        <v>8.2499222793327114</v>
      </c>
      <c r="AR50" s="111">
        <f t="shared" si="1239"/>
        <v>8.5831861397286371</v>
      </c>
      <c r="AS50" s="111">
        <f t="shared" si="1240"/>
        <v>8.9299125270291153</v>
      </c>
      <c r="AT50" s="111">
        <f t="shared" si="1241"/>
        <v>9.2906452734709841</v>
      </c>
      <c r="AU50" s="111">
        <f t="shared" si="1242"/>
        <v>9.6659501799381182</v>
      </c>
      <c r="AV50" s="111">
        <f t="shared" si="1243"/>
        <v>10.056415903406899</v>
      </c>
      <c r="AW50" s="111">
        <f t="shared" si="1244"/>
        <v>10.462654880240924</v>
      </c>
      <c r="AX50" s="111">
        <f t="shared" si="1245"/>
        <v>10.885304286783137</v>
      </c>
      <c r="AY50" s="111">
        <f t="shared" si="1246"/>
        <v>11.32502703875203</v>
      </c>
      <c r="AZ50" s="111">
        <f t="shared" si="1247"/>
        <v>11.782512831009457</v>
      </c>
      <c r="BA50" s="111">
        <f t="shared" si="1248"/>
        <v>12.258479219330917</v>
      </c>
      <c r="BB50" s="111">
        <f t="shared" si="1249"/>
        <v>12.75367274587501</v>
      </c>
      <c r="BC50" s="111">
        <f t="shared" si="1250"/>
        <v>13.268870110117378</v>
      </c>
      <c r="BD50" s="111">
        <f t="shared" si="1251"/>
        <v>13.804879387085681</v>
      </c>
      <c r="BE50" s="111">
        <f t="shared" si="1252"/>
        <v>14.362541294806395</v>
      </c>
      <c r="BF50" s="111">
        <f t="shared" si="1253"/>
        <v>14.942730512951394</v>
      </c>
      <c r="BG50" s="111">
        <f t="shared" si="1254"/>
        <v>15.54635705475258</v>
      </c>
      <c r="BH50" s="111">
        <f t="shared" si="1255"/>
        <v>16.174367694336368</v>
      </c>
      <c r="BI50" s="111">
        <f t="shared" si="1256"/>
        <v>16.827747451716782</v>
      </c>
      <c r="BJ50" s="111">
        <f t="shared" si="1257"/>
        <v>17.507521137776333</v>
      </c>
      <c r="BK50" s="111">
        <f t="shared" si="1258"/>
        <v>18.214754961657949</v>
      </c>
      <c r="BL50" s="111">
        <f t="shared" si="1259"/>
        <v>18.950558203089084</v>
      </c>
      <c r="BM50" s="111">
        <f t="shared" si="1260"/>
        <v>19.716084952261074</v>
      </c>
      <c r="BN50" s="111">
        <f t="shared" si="1261"/>
        <v>20.512535919992615</v>
      </c>
      <c r="BO50" s="111">
        <f t="shared" si="1262"/>
        <v>21.341160321016638</v>
      </c>
      <c r="BP50" s="111">
        <f t="shared" si="1263"/>
        <v>22.203257833344427</v>
      </c>
      <c r="BQ50" s="111">
        <f t="shared" si="1264"/>
        <v>23.100180636780209</v>
      </c>
      <c r="BR50" s="111">
        <f t="shared" si="1265"/>
        <v>24.033335533783585</v>
      </c>
      <c r="BS50" s="111">
        <f t="shared" si="1266"/>
        <v>25.004186156006309</v>
      </c>
      <c r="BT50" s="111">
        <f t="shared" si="1267"/>
        <v>26.014255259964344</v>
      </c>
      <c r="BU50" s="111">
        <f t="shared" si="1268"/>
        <v>27.065127115445865</v>
      </c>
      <c r="BV50" s="111">
        <f t="shared" si="1269"/>
        <v>28.158449990401419</v>
      </c>
      <c r="BW50" s="111">
        <f t="shared" si="1270"/>
        <v>29.295938736213678</v>
      </c>
      <c r="BX50" s="111">
        <f t="shared" si="1271"/>
        <v>30.479377477401769</v>
      </c>
      <c r="BY50" s="111">
        <f t="shared" si="1272"/>
        <v>31.710622409978892</v>
      </c>
      <c r="BZ50" s="111">
        <f t="shared" si="1273"/>
        <v>32.9916047128524</v>
      </c>
      <c r="CA50" s="111">
        <f t="shared" si="1274"/>
        <v>34.324333576832785</v>
      </c>
      <c r="CB50" s="111">
        <f t="shared" si="1275"/>
        <v>35.710899356002528</v>
      </c>
      <c r="CC50" s="111">
        <f t="shared" si="1276"/>
        <v>37.153476846387612</v>
      </c>
      <c r="CD50" s="111">
        <f t="shared" si="1277"/>
        <v>38.654328697074291</v>
      </c>
      <c r="CE50" s="111">
        <f t="shared" si="1278"/>
        <v>40.215808959121311</v>
      </c>
      <c r="CF50" s="111">
        <f t="shared" si="1279"/>
        <v>41.840366777833978</v>
      </c>
      <c r="CG50" s="111">
        <f t="shared" si="1280"/>
        <v>43.530550234191367</v>
      </c>
      <c r="CH50" s="111">
        <f t="shared" si="1281"/>
        <v>45.289010341451764</v>
      </c>
      <c r="CI50" s="111">
        <f t="shared" si="1282"/>
        <v>47.118505203205054</v>
      </c>
      <c r="CJ50" s="111">
        <f t="shared" si="1283"/>
        <v>49.021904339393728</v>
      </c>
      <c r="CK50" s="111">
        <f t="shared" si="1284"/>
        <v>51.002193187087883</v>
      </c>
      <c r="CL50" s="111">
        <f t="shared" si="1285"/>
        <v>53.06247778307349</v>
      </c>
      <c r="CM50" s="111">
        <f t="shared" si="1286"/>
        <v>55.205989635598534</v>
      </c>
      <c r="CN50" s="111">
        <f t="shared" si="1287"/>
        <v>57.436090792918179</v>
      </c>
      <c r="CO50" s="111">
        <f t="shared" si="1288"/>
        <v>59.756279116588907</v>
      </c>
      <c r="CP50" s="111">
        <f t="shared" si="1289"/>
        <v>62.170193767782635</v>
      </c>
      <c r="CQ50" s="111">
        <f t="shared" si="1290"/>
        <v>64.681620915225992</v>
      </c>
      <c r="CR50" s="111">
        <f t="shared" si="1291"/>
        <v>67.294499673717468</v>
      </c>
      <c r="CS50" s="111">
        <f t="shared" si="1292"/>
        <v>70.012928282536961</v>
      </c>
      <c r="CT50" s="111">
        <f t="shared" si="1293"/>
        <v>72.84117053343833</v>
      </c>
      <c r="CU50" s="111">
        <f t="shared" si="1294"/>
        <v>75.783662458307106</v>
      </c>
      <c r="CV50" s="111">
        <f t="shared" si="1295"/>
        <v>78.845019286972885</v>
      </c>
      <c r="CW50" s="111">
        <f t="shared" si="1296"/>
        <v>82.030042686089445</v>
      </c>
      <c r="CX50" s="111">
        <f t="shared" si="1297"/>
        <v>85.343728290436715</v>
      </c>
      <c r="CY50" s="111">
        <f t="shared" si="1298"/>
        <v>88.791273538457204</v>
      </c>
      <c r="CZ50" s="111">
        <f t="shared" si="1299"/>
        <v>92.378085824316727</v>
      </c>
      <c r="DA50" s="111">
        <f t="shared" si="1300"/>
        <v>96.109790979275829</v>
      </c>
      <c r="DB50" s="111">
        <f t="shared" si="1301"/>
        <v>99.992242095674669</v>
      </c>
      <c r="DC50" s="111">
        <f t="shared" si="1302"/>
        <v>104.03152870737155</v>
      </c>
      <c r="DD50" s="111">
        <f t="shared" si="1303"/>
        <v>108.23398634103454</v>
      </c>
      <c r="DE50" s="111">
        <f t="shared" si="1304"/>
        <v>112.60620645326698</v>
      </c>
      <c r="DF50" s="111">
        <f t="shared" si="1305"/>
        <v>117.15504676915316</v>
      </c>
      <c r="DG50" s="111">
        <f t="shared" si="1306"/>
        <v>121.88764203843988</v>
      </c>
      <c r="DH50" s="111">
        <f t="shared" si="1307"/>
        <v>126.81141522622471</v>
      </c>
      <c r="DI50" s="111">
        <f t="shared" si="1308"/>
        <v>131.9340891557033</v>
      </c>
      <c r="DJ50" s="111">
        <f t="shared" si="1309"/>
        <v>137.2636986212371</v>
      </c>
      <c r="DK50" s="111">
        <f t="shared" si="1310"/>
        <v>142.80860299074061</v>
      </c>
      <c r="DL50" s="111">
        <f t="shared" si="1311"/>
        <v>148.57749931715458</v>
      </c>
      <c r="DM50" s="111">
        <f t="shared" si="1312"/>
        <v>154.57943597957038</v>
      </c>
      <c r="DN50" s="111">
        <f t="shared" si="1313"/>
        <v>160.82382687540112</v>
      </c>
      <c r="DO50" s="111">
        <f t="shared" si="1314"/>
        <v>167.32046618585986</v>
      </c>
      <c r="DP50" s="111">
        <f t="shared" si="1315"/>
        <v>174.07954373790386</v>
      </c>
      <c r="DQ50" s="111">
        <f t="shared" si="1316"/>
        <v>181.11166098674025</v>
      </c>
      <c r="DR50" s="111">
        <f t="shared" si="1317"/>
        <v>188.42784764396063</v>
      </c>
      <c r="DS50" s="111">
        <f t="shared" si="1318"/>
        <v>196.03957897738607</v>
      </c>
      <c r="DT50" s="111">
        <f t="shared" si="1319"/>
        <v>203.95879380975657</v>
      </c>
      <c r="DU50" s="111">
        <f t="shared" si="1320"/>
        <v>212.19791324449551</v>
      </c>
      <c r="DV50" s="111">
        <f t="shared" si="1321"/>
        <v>220.76986014792018</v>
      </c>
      <c r="DW50" s="111">
        <f t="shared" si="1322"/>
        <v>229.6880794184556</v>
      </c>
      <c r="DX50" s="111">
        <f t="shared" si="1323"/>
        <v>238.96655907464356</v>
      </c>
      <c r="DY50" s="111">
        <f t="shared" si="1324"/>
        <v>248.61985219502287</v>
      </c>
      <c r="DZ50" s="111">
        <f t="shared" si="1325"/>
        <v>258.66309974429305</v>
      </c>
      <c r="EA50" s="111">
        <f t="shared" si="1326"/>
        <v>269.11205432156356</v>
      </c>
      <c r="EB50" s="111">
        <f t="shared" si="1327"/>
        <v>279.98310486793747</v>
      </c>
      <c r="EC50" s="111">
        <f t="shared" si="1328"/>
        <v>291.29330237218272</v>
      </c>
      <c r="ED50" s="111">
        <f t="shared" si="1329"/>
        <v>303.06038661480943</v>
      </c>
      <c r="EE50" s="111">
        <f t="shared" si="1330"/>
        <v>315.30281399250129</v>
      </c>
      <c r="EF50" s="111">
        <f t="shared" si="1331"/>
        <v>328.03978646654241</v>
      </c>
      <c r="EG50" s="111">
        <f t="shared" si="1332"/>
        <v>341.29128168064489</v>
      </c>
      <c r="EH50" s="111">
        <f t="shared" si="1333"/>
        <v>355.07808429541626</v>
      </c>
      <c r="EI50" s="111">
        <f t="shared" si="1334"/>
        <v>369.42181858861392</v>
      </c>
      <c r="EJ50" s="111">
        <f t="shared" si="1335"/>
        <v>384.34498237231958</v>
      </c>
      <c r="EK50" s="111">
        <f t="shared" si="1336"/>
        <v>399.87098228023183</v>
      </c>
      <c r="EL50" s="111">
        <f t="shared" si="1337"/>
        <v>416.02417048042412</v>
      </c>
      <c r="EM50" s="111">
        <f t="shared" si="1338"/>
        <v>432.82988287115137</v>
      </c>
      <c r="EN50" s="111">
        <f t="shared" si="1339"/>
        <v>450.31447881961446</v>
      </c>
      <c r="EO50" s="111">
        <f t="shared" si="1340"/>
        <v>468.50538250601164</v>
      </c>
      <c r="EP50" s="111">
        <f t="shared" si="1341"/>
        <v>487.43112593772452</v>
      </c>
      <c r="EQ50" s="111">
        <f t="shared" si="1342"/>
        <v>507.12139370110486</v>
      </c>
      <c r="ER50" s="111">
        <f t="shared" si="1343"/>
        <v>527.60706952105477</v>
      </c>
      <c r="ES50" s="111">
        <f t="shared" si="1344"/>
        <v>548.92028470142736</v>
      </c>
      <c r="ET50" s="111">
        <f t="shared" si="1345"/>
        <v>571.09446852222629</v>
      </c>
      <c r="EU50" s="111">
        <f t="shared" si="1346"/>
        <v>594.16440067265023</v>
      </c>
      <c r="EV50" s="111">
        <f t="shared" si="1347"/>
        <v>618.16626580222271</v>
      </c>
      <c r="EW50" s="111">
        <f t="shared" si="1348"/>
        <v>643.13771027556936</v>
      </c>
      <c r="EX50" s="111">
        <f t="shared" si="1349"/>
        <v>669.11790121986132</v>
      </c>
      <c r="EY50" s="111">
        <f t="shared" si="1350"/>
        <v>696.14758795753892</v>
      </c>
      <c r="EZ50" s="111">
        <f t="shared" si="1351"/>
        <v>724.26916592067175</v>
      </c>
      <c r="FA50" s="111">
        <f t="shared" si="1352"/>
        <v>753.52674314720332</v>
      </c>
      <c r="FB50" s="111">
        <f t="shared" si="1353"/>
        <v>783.96620946337782</v>
      </c>
      <c r="FC50" s="111">
        <f t="shared" si="1354"/>
        <v>815.63530846086053</v>
      </c>
      <c r="FD50" s="111">
        <f t="shared" si="1355"/>
        <v>848.58371238144548</v>
      </c>
      <c r="FE50" s="111">
        <f t="shared" si="1356"/>
        <v>882.86310002680648</v>
      </c>
      <c r="FF50" s="111">
        <f t="shared" si="1357"/>
        <v>918.52723781548946</v>
      </c>
      <c r="FG50" s="111">
        <f t="shared" si="1358"/>
        <v>955.63206411428405</v>
      </c>
      <c r="FH50" s="111">
        <f t="shared" si="1359"/>
        <v>994.23577697624478</v>
      </c>
      <c r="FI50" s="111">
        <f t="shared" si="1360"/>
        <v>1034.3989254229773</v>
      </c>
      <c r="FJ50" s="111">
        <f t="shared" si="1361"/>
        <v>1076.184504414364</v>
      </c>
      <c r="FK50" s="111">
        <f t="shared" si="1362"/>
        <v>1119.6580536546867</v>
      </c>
      <c r="FL50" s="111">
        <f t="shared" si="1363"/>
        <v>1164.8877603901215</v>
      </c>
      <c r="FM50" s="111">
        <f t="shared" si="1364"/>
        <v>1211.944566358841</v>
      </c>
      <c r="FN50" s="111">
        <f t="shared" si="1365"/>
        <v>1260.9022790614729</v>
      </c>
      <c r="FO50" s="111">
        <f t="shared" si="1366"/>
        <v>1311.8376875264403</v>
      </c>
      <c r="FP50" s="111">
        <f t="shared" si="1367"/>
        <v>1364.8306827517586</v>
      </c>
      <c r="FQ50" s="111">
        <f t="shared" si="1368"/>
        <v>1419.9643830121988</v>
      </c>
      <c r="FR50" s="111">
        <f t="shared" si="1369"/>
        <v>1477.3252642283599</v>
      </c>
      <c r="FS50" s="111">
        <f t="shared" si="1370"/>
        <v>1537.0032956021289</v>
      </c>
      <c r="FT50" s="111">
        <f t="shared" si="1371"/>
        <v>1599.0920807312727</v>
      </c>
      <c r="FU50" s="111">
        <f t="shared" si="1372"/>
        <v>1663.6890044244933</v>
      </c>
      <c r="FV50" s="111">
        <f t="shared" si="1373"/>
        <v>1730.8953854472254</v>
      </c>
      <c r="FW50" s="111">
        <f t="shared" si="1374"/>
        <v>1800.8166354377518</v>
      </c>
      <c r="FX50" s="111">
        <f t="shared" si="1375"/>
        <v>1873.5624242428953</v>
      </c>
      <c r="FY50" s="111">
        <f t="shared" si="1376"/>
        <v>1949.2468519326114</v>
      </c>
      <c r="FZ50" s="111">
        <f t="shared" si="1377"/>
        <v>2027.9886277632813</v>
      </c>
      <c r="GA50" s="111">
        <f t="shared" si="1378"/>
        <v>2109.911256370407</v>
      </c>
      <c r="GB50" s="111">
        <f t="shared" si="1379"/>
        <v>2195.1432314827462</v>
      </c>
      <c r="GC50" s="111">
        <f t="shared" si="1380"/>
        <v>2283.8182374617236</v>
      </c>
      <c r="GD50" s="111">
        <f t="shared" si="1381"/>
        <v>2376.0753589822275</v>
      </c>
      <c r="GE50" s="111">
        <f t="shared" si="1382"/>
        <v>2472.0592991836738</v>
      </c>
      <c r="GF50" s="111">
        <f t="shared" si="1383"/>
        <v>2571.9206066334978</v>
      </c>
      <c r="GG50" s="111">
        <f t="shared" si="1384"/>
        <v>2675.8159114590649</v>
      </c>
      <c r="GH50" s="111">
        <f t="shared" si="1385"/>
        <v>2783.9081710183655</v>
      </c>
      <c r="GI50" s="111">
        <f t="shared" si="1386"/>
        <v>2896.3669254948236</v>
      </c>
      <c r="GJ50" s="111">
        <f t="shared" si="1387"/>
        <v>3013.3685638171128</v>
      </c>
      <c r="GK50" s="111">
        <f t="shared" si="1388"/>
        <v>3135.0966003210692</v>
      </c>
      <c r="GL50" s="111">
        <f t="shared" si="1389"/>
        <v>3261.7419625876396</v>
      </c>
      <c r="GM50" s="111">
        <f t="shared" si="1390"/>
        <v>3393.5032909083302</v>
      </c>
      <c r="GN50" s="111">
        <f t="shared" si="1391"/>
        <v>3530.5872498478634</v>
      </c>
      <c r="GO50" s="111">
        <f t="shared" si="1392"/>
        <v>3673.2088523927182</v>
      </c>
      <c r="GP50" s="111">
        <f t="shared" si="1393"/>
        <v>3821.5917971939748</v>
      </c>
      <c r="GQ50" s="111">
        <f t="shared" si="1394"/>
        <v>3975.9688194334231</v>
      </c>
      <c r="GR50" s="111">
        <f t="shared" si="1395"/>
        <v>4136.5820558632558</v>
      </c>
      <c r="GS50" s="111">
        <f t="shared" si="1396"/>
        <v>4303.6834245919081</v>
      </c>
      <c r="GT50" s="111">
        <f t="shared" si="1397"/>
        <v>4477.5350202117233</v>
      </c>
      <c r="GU50" s="111">
        <f t="shared" si="1398"/>
        <v>4658.4095248881968</v>
      </c>
      <c r="GV50" s="111">
        <f t="shared" si="1399"/>
        <v>4846.5906360555809</v>
      </c>
      <c r="GW50" s="111">
        <f t="shared" si="1400"/>
        <v>5042.3735113896828</v>
      </c>
      <c r="GX50" s="111">
        <f t="shared" si="1401"/>
        <v>5246.0652317557806</v>
      </c>
      <c r="GY50" s="111">
        <f t="shared" si="1402"/>
        <v>5457.9852828577878</v>
      </c>
      <c r="GZ50" s="111">
        <f t="shared" si="1403"/>
        <v>5678.4660563441112</v>
      </c>
      <c r="HA50" s="111">
        <f t="shared" si="1404"/>
        <v>5907.8533711561886</v>
      </c>
      <c r="HB50" s="111">
        <f t="shared" si="1405"/>
        <v>6146.5070159374145</v>
      </c>
      <c r="HC50" s="111">
        <f t="shared" si="1406"/>
        <v>6394.8013133532231</v>
      </c>
      <c r="HD50" s="111">
        <f t="shared" si="1407"/>
        <v>6653.1257072074404</v>
      </c>
      <c r="HE50" s="111">
        <f t="shared" si="1408"/>
        <v>6921.8853732757925</v>
      </c>
      <c r="HF50" s="111">
        <f t="shared" si="1409"/>
        <v>7201.5018548146418</v>
      </c>
    </row>
    <row r="51" spans="1:214" ht="18.75">
      <c r="A51" s="88" t="s">
        <v>2562</v>
      </c>
      <c r="B51" s="207"/>
      <c r="C51" s="207"/>
      <c r="D51" s="207"/>
      <c r="E51" s="91">
        <f t="shared" ref="E51:K51" si="1615">AVERAGE(E36:E50)</f>
        <v>6.4175734444444438E-2</v>
      </c>
      <c r="F51" s="91">
        <f t="shared" si="1615"/>
        <v>6.0212445370370377E-2</v>
      </c>
      <c r="G51" s="91">
        <f t="shared" si="1615"/>
        <v>5.6249156296296329E-2</v>
      </c>
      <c r="H51" s="91">
        <f t="shared" si="1615"/>
        <v>5.2285867222222268E-2</v>
      </c>
      <c r="I51" s="91">
        <f t="shared" si="1615"/>
        <v>4.8322578148148221E-2</v>
      </c>
      <c r="J51" s="91">
        <f t="shared" si="1615"/>
        <v>4.435928907407416E-2</v>
      </c>
      <c r="K51" s="91">
        <f t="shared" si="1615"/>
        <v>4.0396000000000098E-2</v>
      </c>
      <c r="L51" s="91">
        <f>AVERAGE(L36:L50)</f>
        <v>9.3695173263549814E-2</v>
      </c>
    </row>
    <row r="52" spans="1:214">
      <c r="A52" s="328" t="s">
        <v>2832</v>
      </c>
      <c r="B52" s="325"/>
      <c r="C52" s="323"/>
      <c r="D52" s="323"/>
      <c r="E52" s="327"/>
      <c r="F52" s="327"/>
      <c r="G52" s="327"/>
      <c r="H52" s="329"/>
      <c r="I52" s="327"/>
      <c r="J52" s="327"/>
      <c r="K52" s="327"/>
      <c r="L52" s="321">
        <f>AVERAGEIF(M36:M50, "", L36:L50)</f>
        <v>9.3587650358676916E-2</v>
      </c>
    </row>
    <row r="53" spans="1:214" ht="18.75">
      <c r="A53" s="88" t="s">
        <v>2833</v>
      </c>
      <c r="B53" s="207"/>
      <c r="C53" s="207"/>
      <c r="D53" s="207"/>
      <c r="E53" s="91" t="s">
        <v>2551</v>
      </c>
      <c r="F53" s="91" t="s">
        <v>2551</v>
      </c>
      <c r="G53" s="91" t="s">
        <v>2551</v>
      </c>
      <c r="H53" s="91" t="s">
        <v>2551</v>
      </c>
      <c r="I53" s="91" t="s">
        <v>2551</v>
      </c>
      <c r="J53" s="91" t="s">
        <v>2551</v>
      </c>
      <c r="K53" s="91" t="s">
        <v>2551</v>
      </c>
      <c r="L53" s="97">
        <v>5.0000000000000001E-3</v>
      </c>
    </row>
    <row r="54" spans="1:214" ht="18.75">
      <c r="A54" s="207"/>
      <c r="B54" s="207"/>
      <c r="C54" s="207"/>
      <c r="D54" s="207"/>
      <c r="E54" s="91"/>
      <c r="F54" s="91"/>
      <c r="G54" s="91"/>
      <c r="H54" s="91"/>
      <c r="I54" s="91"/>
      <c r="J54" s="91"/>
      <c r="K54" s="91"/>
      <c r="L54" s="91">
        <f>L51+L53</f>
        <v>9.8695173263549818E-2</v>
      </c>
    </row>
    <row r="55" spans="1:214" ht="18.75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327">
        <f>L52+L53</f>
        <v>9.858765035867692E-2</v>
      </c>
    </row>
    <row r="56" spans="1:214" ht="18.75">
      <c r="A56" s="100" t="s">
        <v>2505</v>
      </c>
      <c r="B56" s="207"/>
      <c r="C56" s="207"/>
      <c r="D56" s="207"/>
      <c r="E56" s="207"/>
      <c r="F56" s="207"/>
      <c r="G56" s="207"/>
      <c r="H56" s="207"/>
      <c r="I56" s="207"/>
      <c r="J56" s="225"/>
      <c r="K56" s="207"/>
      <c r="L56" s="207"/>
    </row>
    <row r="57" spans="1:214" ht="18.75">
      <c r="A57" s="88" t="s">
        <v>2610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</row>
    <row r="58" spans="1:214" ht="18.75">
      <c r="A58" s="88" t="str">
        <f>A19</f>
        <v>[2] Source: Bloomberg Professional, 90-day average as of May 31, 2024</v>
      </c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</row>
    <row r="59" spans="1:214" ht="18.75">
      <c r="A59" s="88" t="s">
        <v>2834</v>
      </c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</row>
    <row r="60" spans="1:214" ht="18.75">
      <c r="A60" s="88" t="s">
        <v>2835</v>
      </c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</row>
    <row r="61" spans="1:214" ht="18.75">
      <c r="A61" s="88" t="s">
        <v>2836</v>
      </c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</row>
    <row r="62" spans="1:214" ht="18.75">
      <c r="A62" s="88" t="s">
        <v>2837</v>
      </c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</row>
    <row r="63" spans="1:214" ht="18.75">
      <c r="A63" s="88" t="s">
        <v>2838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</row>
    <row r="64" spans="1:214">
      <c r="A64" s="88" t="s">
        <v>2839</v>
      </c>
    </row>
    <row r="65" spans="1:214">
      <c r="A65" s="88" t="s">
        <v>2844</v>
      </c>
    </row>
    <row r="66" spans="1:214">
      <c r="A66" s="88" t="s">
        <v>2841</v>
      </c>
    </row>
    <row r="67" spans="1:214">
      <c r="A67" s="83" t="str">
        <f>A28</f>
        <v>[11] Most Canadian jurisdictions have approved an adjustment of 50 bps for flotation costs and financial flexibility.</v>
      </c>
    </row>
    <row r="70" spans="1:214" ht="18.75">
      <c r="A70" s="361" t="s">
        <v>2845</v>
      </c>
      <c r="B70" s="361"/>
      <c r="C70" s="361"/>
      <c r="D70" s="361"/>
      <c r="E70" s="361"/>
      <c r="F70" s="361"/>
      <c r="G70" s="361"/>
      <c r="H70" s="361"/>
      <c r="I70" s="361"/>
      <c r="J70" s="361"/>
      <c r="K70" s="361"/>
      <c r="L70" s="361"/>
      <c r="M70" s="217"/>
    </row>
    <row r="71" spans="1:214" ht="18.75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17"/>
    </row>
    <row r="72" spans="1:214" ht="17.25" thickBot="1">
      <c r="C72" s="89" t="s">
        <v>2466</v>
      </c>
      <c r="D72" s="89" t="s">
        <v>2467</v>
      </c>
      <c r="E72" s="89" t="s">
        <v>2468</v>
      </c>
      <c r="F72" s="89" t="s">
        <v>2469</v>
      </c>
      <c r="G72" s="89" t="s">
        <v>2470</v>
      </c>
      <c r="H72" s="89" t="s">
        <v>2471</v>
      </c>
      <c r="I72" s="89" t="s">
        <v>2472</v>
      </c>
      <c r="J72" s="89" t="s">
        <v>2473</v>
      </c>
      <c r="K72" s="89" t="s">
        <v>2474</v>
      </c>
      <c r="L72" s="89" t="s">
        <v>2475</v>
      </c>
    </row>
    <row r="73" spans="1:214">
      <c r="A73" s="366" t="s">
        <v>2350</v>
      </c>
      <c r="B73" s="366" t="s">
        <v>1</v>
      </c>
      <c r="C73" s="364" t="s">
        <v>2596</v>
      </c>
      <c r="D73" s="364" t="s">
        <v>2597</v>
      </c>
      <c r="E73" s="364" t="s">
        <v>2629</v>
      </c>
      <c r="F73" s="364" t="s">
        <v>2630</v>
      </c>
      <c r="G73" s="364" t="s">
        <v>2631</v>
      </c>
      <c r="H73" s="364" t="s">
        <v>2632</v>
      </c>
      <c r="I73" s="364" t="s">
        <v>2633</v>
      </c>
      <c r="J73" s="364" t="s">
        <v>2634</v>
      </c>
      <c r="K73" s="364" t="s">
        <v>2635</v>
      </c>
      <c r="L73" s="364" t="s">
        <v>2636</v>
      </c>
      <c r="N73" s="108" t="s">
        <v>2597</v>
      </c>
      <c r="O73" s="89" t="s">
        <v>2637</v>
      </c>
      <c r="P73" s="89" t="s">
        <v>2638</v>
      </c>
      <c r="Q73" s="89" t="s">
        <v>2639</v>
      </c>
      <c r="R73" s="89" t="s">
        <v>2640</v>
      </c>
      <c r="S73" s="89" t="s">
        <v>2641</v>
      </c>
      <c r="T73" s="89" t="s">
        <v>2630</v>
      </c>
      <c r="U73" s="89" t="s">
        <v>2631</v>
      </c>
      <c r="V73" s="89" t="s">
        <v>2632</v>
      </c>
      <c r="W73" s="89" t="s">
        <v>2633</v>
      </c>
      <c r="X73" s="89" t="s">
        <v>2634</v>
      </c>
      <c r="Y73" s="89" t="s">
        <v>2642</v>
      </c>
      <c r="Z73" s="89" t="s">
        <v>2643</v>
      </c>
      <c r="AA73" s="89" t="s">
        <v>2644</v>
      </c>
      <c r="AB73" s="89" t="s">
        <v>2645</v>
      </c>
      <c r="AC73" s="89" t="s">
        <v>2646</v>
      </c>
      <c r="AD73" s="89" t="s">
        <v>2647</v>
      </c>
      <c r="AE73" s="89" t="s">
        <v>2648</v>
      </c>
      <c r="AF73" s="89" t="s">
        <v>2649</v>
      </c>
      <c r="AG73" s="89" t="s">
        <v>2650</v>
      </c>
      <c r="AH73" s="89" t="s">
        <v>2651</v>
      </c>
      <c r="AI73" s="89" t="s">
        <v>2652</v>
      </c>
      <c r="AJ73" s="89" t="s">
        <v>2653</v>
      </c>
      <c r="AK73" s="89" t="s">
        <v>2654</v>
      </c>
      <c r="AL73" s="89" t="s">
        <v>2655</v>
      </c>
      <c r="AM73" s="89" t="s">
        <v>2656</v>
      </c>
      <c r="AN73" s="89" t="s">
        <v>2657</v>
      </c>
      <c r="AO73" s="89" t="s">
        <v>2658</v>
      </c>
      <c r="AP73" s="89" t="s">
        <v>2659</v>
      </c>
      <c r="AQ73" s="89" t="s">
        <v>2660</v>
      </c>
      <c r="AR73" s="89" t="s">
        <v>2661</v>
      </c>
      <c r="AS73" s="89" t="s">
        <v>2662</v>
      </c>
      <c r="AT73" s="89" t="s">
        <v>2663</v>
      </c>
      <c r="AU73" s="89" t="s">
        <v>2664</v>
      </c>
      <c r="AV73" s="89" t="s">
        <v>2665</v>
      </c>
      <c r="AW73" s="89" t="s">
        <v>2666</v>
      </c>
      <c r="AX73" s="89" t="s">
        <v>2667</v>
      </c>
      <c r="AY73" s="89" t="s">
        <v>2668</v>
      </c>
      <c r="AZ73" s="89" t="s">
        <v>2669</v>
      </c>
      <c r="BA73" s="89" t="s">
        <v>2670</v>
      </c>
      <c r="BB73" s="89" t="s">
        <v>2671</v>
      </c>
      <c r="BC73" s="89" t="s">
        <v>2672</v>
      </c>
      <c r="BD73" s="89" t="s">
        <v>2673</v>
      </c>
      <c r="BE73" s="89" t="s">
        <v>2674</v>
      </c>
      <c r="BF73" s="89" t="s">
        <v>2675</v>
      </c>
      <c r="BG73" s="89" t="s">
        <v>2676</v>
      </c>
      <c r="BH73" s="89" t="s">
        <v>2677</v>
      </c>
      <c r="BI73" s="89" t="s">
        <v>2678</v>
      </c>
      <c r="BJ73" s="89" t="s">
        <v>2679</v>
      </c>
      <c r="BK73" s="89" t="s">
        <v>2680</v>
      </c>
      <c r="BL73" s="89" t="s">
        <v>2681</v>
      </c>
      <c r="BM73" s="89" t="s">
        <v>2682</v>
      </c>
      <c r="BN73" s="89" t="s">
        <v>2683</v>
      </c>
      <c r="BO73" s="89" t="s">
        <v>2684</v>
      </c>
      <c r="BP73" s="89" t="s">
        <v>2685</v>
      </c>
      <c r="BQ73" s="89" t="s">
        <v>2686</v>
      </c>
      <c r="BR73" s="89" t="s">
        <v>2687</v>
      </c>
      <c r="BS73" s="89" t="s">
        <v>2688</v>
      </c>
      <c r="BT73" s="89" t="s">
        <v>2689</v>
      </c>
      <c r="BU73" s="89" t="s">
        <v>2690</v>
      </c>
      <c r="BV73" s="89" t="s">
        <v>2691</v>
      </c>
      <c r="BW73" s="89" t="s">
        <v>2692</v>
      </c>
      <c r="BX73" s="89" t="s">
        <v>2693</v>
      </c>
      <c r="BY73" s="89" t="s">
        <v>2694</v>
      </c>
      <c r="BZ73" s="89" t="s">
        <v>2695</v>
      </c>
      <c r="CA73" s="89" t="s">
        <v>2696</v>
      </c>
      <c r="CB73" s="89" t="s">
        <v>2697</v>
      </c>
      <c r="CC73" s="89" t="s">
        <v>2698</v>
      </c>
      <c r="CD73" s="89" t="s">
        <v>2699</v>
      </c>
      <c r="CE73" s="89" t="s">
        <v>2700</v>
      </c>
      <c r="CF73" s="89" t="s">
        <v>2701</v>
      </c>
      <c r="CG73" s="89" t="s">
        <v>2702</v>
      </c>
      <c r="CH73" s="89" t="s">
        <v>2703</v>
      </c>
      <c r="CI73" s="89" t="s">
        <v>2704</v>
      </c>
      <c r="CJ73" s="89" t="s">
        <v>2705</v>
      </c>
      <c r="CK73" s="89" t="s">
        <v>2706</v>
      </c>
      <c r="CL73" s="89" t="s">
        <v>2707</v>
      </c>
      <c r="CM73" s="89" t="s">
        <v>2708</v>
      </c>
      <c r="CN73" s="89" t="s">
        <v>2709</v>
      </c>
      <c r="CO73" s="89" t="s">
        <v>2710</v>
      </c>
      <c r="CP73" s="89" t="s">
        <v>2711</v>
      </c>
      <c r="CQ73" s="89" t="s">
        <v>2712</v>
      </c>
      <c r="CR73" s="89" t="s">
        <v>2713</v>
      </c>
      <c r="CS73" s="89" t="s">
        <v>2714</v>
      </c>
      <c r="CT73" s="89" t="s">
        <v>2715</v>
      </c>
      <c r="CU73" s="89" t="s">
        <v>2716</v>
      </c>
      <c r="CV73" s="89" t="s">
        <v>2717</v>
      </c>
      <c r="CW73" s="89" t="s">
        <v>2718</v>
      </c>
      <c r="CX73" s="89" t="s">
        <v>2719</v>
      </c>
      <c r="CY73" s="89" t="s">
        <v>2720</v>
      </c>
      <c r="CZ73" s="89" t="s">
        <v>2721</v>
      </c>
      <c r="DA73" s="89" t="s">
        <v>2722</v>
      </c>
      <c r="DB73" s="89" t="s">
        <v>2723</v>
      </c>
      <c r="DC73" s="89" t="s">
        <v>2724</v>
      </c>
      <c r="DD73" s="89" t="s">
        <v>2725</v>
      </c>
      <c r="DE73" s="89" t="s">
        <v>2726</v>
      </c>
      <c r="DF73" s="89" t="s">
        <v>2727</v>
      </c>
      <c r="DG73" s="89" t="s">
        <v>2728</v>
      </c>
      <c r="DH73" s="89" t="s">
        <v>2729</v>
      </c>
      <c r="DI73" s="89" t="s">
        <v>2730</v>
      </c>
      <c r="DJ73" s="89" t="s">
        <v>2731</v>
      </c>
      <c r="DK73" s="89" t="s">
        <v>2732</v>
      </c>
      <c r="DL73" s="89" t="s">
        <v>2733</v>
      </c>
      <c r="DM73" s="89" t="s">
        <v>2734</v>
      </c>
      <c r="DN73" s="89" t="s">
        <v>2735</v>
      </c>
      <c r="DO73" s="89" t="s">
        <v>2736</v>
      </c>
      <c r="DP73" s="89" t="s">
        <v>2737</v>
      </c>
      <c r="DQ73" s="89" t="s">
        <v>2738</v>
      </c>
      <c r="DR73" s="89" t="s">
        <v>2739</v>
      </c>
      <c r="DS73" s="89" t="s">
        <v>2740</v>
      </c>
      <c r="DT73" s="89" t="s">
        <v>2741</v>
      </c>
      <c r="DU73" s="89" t="s">
        <v>2742</v>
      </c>
      <c r="DV73" s="89" t="s">
        <v>2743</v>
      </c>
      <c r="DW73" s="89" t="s">
        <v>2744</v>
      </c>
      <c r="DX73" s="89" t="s">
        <v>2745</v>
      </c>
      <c r="DY73" s="89" t="s">
        <v>2746</v>
      </c>
      <c r="DZ73" s="89" t="s">
        <v>2747</v>
      </c>
      <c r="EA73" s="89" t="s">
        <v>2748</v>
      </c>
      <c r="EB73" s="89" t="s">
        <v>2749</v>
      </c>
      <c r="EC73" s="89" t="s">
        <v>2750</v>
      </c>
      <c r="ED73" s="89" t="s">
        <v>2751</v>
      </c>
      <c r="EE73" s="89" t="s">
        <v>2752</v>
      </c>
      <c r="EF73" s="89" t="s">
        <v>2753</v>
      </c>
      <c r="EG73" s="89" t="s">
        <v>2754</v>
      </c>
      <c r="EH73" s="89" t="s">
        <v>2755</v>
      </c>
      <c r="EI73" s="89" t="s">
        <v>2756</v>
      </c>
      <c r="EJ73" s="89" t="s">
        <v>2757</v>
      </c>
      <c r="EK73" s="89" t="s">
        <v>2758</v>
      </c>
      <c r="EL73" s="89" t="s">
        <v>2759</v>
      </c>
      <c r="EM73" s="89" t="s">
        <v>2760</v>
      </c>
      <c r="EN73" s="89" t="s">
        <v>2761</v>
      </c>
      <c r="EO73" s="89" t="s">
        <v>2762</v>
      </c>
      <c r="EP73" s="89" t="s">
        <v>2763</v>
      </c>
      <c r="EQ73" s="89" t="s">
        <v>2764</v>
      </c>
      <c r="ER73" s="89" t="s">
        <v>2765</v>
      </c>
      <c r="ES73" s="89" t="s">
        <v>2766</v>
      </c>
      <c r="ET73" s="89" t="s">
        <v>2767</v>
      </c>
      <c r="EU73" s="89" t="s">
        <v>2768</v>
      </c>
      <c r="EV73" s="89" t="s">
        <v>2769</v>
      </c>
      <c r="EW73" s="89" t="s">
        <v>2770</v>
      </c>
      <c r="EX73" s="89" t="s">
        <v>2771</v>
      </c>
      <c r="EY73" s="89" t="s">
        <v>2772</v>
      </c>
      <c r="EZ73" s="89" t="s">
        <v>2773</v>
      </c>
      <c r="FA73" s="89" t="s">
        <v>2774</v>
      </c>
      <c r="FB73" s="89" t="s">
        <v>2775</v>
      </c>
      <c r="FC73" s="89" t="s">
        <v>2776</v>
      </c>
      <c r="FD73" s="89" t="s">
        <v>2777</v>
      </c>
      <c r="FE73" s="89" t="s">
        <v>2778</v>
      </c>
      <c r="FF73" s="89" t="s">
        <v>2779</v>
      </c>
      <c r="FG73" s="89" t="s">
        <v>2780</v>
      </c>
      <c r="FH73" s="89" t="s">
        <v>2781</v>
      </c>
      <c r="FI73" s="89" t="s">
        <v>2782</v>
      </c>
      <c r="FJ73" s="89" t="s">
        <v>2783</v>
      </c>
      <c r="FK73" s="89" t="s">
        <v>2784</v>
      </c>
      <c r="FL73" s="89" t="s">
        <v>2785</v>
      </c>
      <c r="FM73" s="89" t="s">
        <v>2786</v>
      </c>
      <c r="FN73" s="89" t="s">
        <v>2787</v>
      </c>
      <c r="FO73" s="89" t="s">
        <v>2788</v>
      </c>
      <c r="FP73" s="89" t="s">
        <v>2789</v>
      </c>
      <c r="FQ73" s="89" t="s">
        <v>2790</v>
      </c>
      <c r="FR73" s="89" t="s">
        <v>2791</v>
      </c>
      <c r="FS73" s="89" t="s">
        <v>2792</v>
      </c>
      <c r="FT73" s="89" t="s">
        <v>2793</v>
      </c>
      <c r="FU73" s="89" t="s">
        <v>2794</v>
      </c>
      <c r="FV73" s="89" t="s">
        <v>2795</v>
      </c>
      <c r="FW73" s="89" t="s">
        <v>2796</v>
      </c>
      <c r="FX73" s="89" t="s">
        <v>2797</v>
      </c>
      <c r="FY73" s="89" t="s">
        <v>2798</v>
      </c>
      <c r="FZ73" s="89" t="s">
        <v>2799</v>
      </c>
      <c r="GA73" s="89" t="s">
        <v>2800</v>
      </c>
      <c r="GB73" s="89" t="s">
        <v>2801</v>
      </c>
      <c r="GC73" s="89" t="s">
        <v>2802</v>
      </c>
      <c r="GD73" s="89" t="s">
        <v>2803</v>
      </c>
      <c r="GE73" s="89" t="s">
        <v>2804</v>
      </c>
      <c r="GF73" s="89" t="s">
        <v>2805</v>
      </c>
      <c r="GG73" s="89" t="s">
        <v>2806</v>
      </c>
      <c r="GH73" s="89" t="s">
        <v>2807</v>
      </c>
      <c r="GI73" s="89" t="s">
        <v>2808</v>
      </c>
      <c r="GJ73" s="89" t="s">
        <v>2809</v>
      </c>
      <c r="GK73" s="89" t="s">
        <v>2810</v>
      </c>
      <c r="GL73" s="89" t="s">
        <v>2811</v>
      </c>
      <c r="GM73" s="89" t="s">
        <v>2812</v>
      </c>
      <c r="GN73" s="89" t="s">
        <v>2813</v>
      </c>
      <c r="GO73" s="89" t="s">
        <v>2814</v>
      </c>
      <c r="GP73" s="89" t="s">
        <v>2815</v>
      </c>
      <c r="GQ73" s="89" t="s">
        <v>2816</v>
      </c>
      <c r="GR73" s="89" t="s">
        <v>2817</v>
      </c>
      <c r="GS73" s="89" t="s">
        <v>2818</v>
      </c>
      <c r="GT73" s="89" t="s">
        <v>2819</v>
      </c>
      <c r="GU73" s="89" t="s">
        <v>2820</v>
      </c>
      <c r="GV73" s="89" t="s">
        <v>2821</v>
      </c>
      <c r="GW73" s="89" t="s">
        <v>2822</v>
      </c>
      <c r="GX73" s="89" t="s">
        <v>2823</v>
      </c>
      <c r="GY73" s="89" t="s">
        <v>2824</v>
      </c>
      <c r="GZ73" s="89" t="s">
        <v>2825</v>
      </c>
      <c r="HA73" s="89" t="s">
        <v>2826</v>
      </c>
      <c r="HB73" s="89" t="s">
        <v>2827</v>
      </c>
      <c r="HC73" s="89" t="s">
        <v>2828</v>
      </c>
      <c r="HD73" s="89" t="s">
        <v>2829</v>
      </c>
      <c r="HE73" s="89" t="s">
        <v>2830</v>
      </c>
      <c r="HF73" s="89" t="s">
        <v>2831</v>
      </c>
    </row>
    <row r="74" spans="1:214" ht="49.5">
      <c r="A74" s="367"/>
      <c r="B74" s="367"/>
      <c r="C74" s="365"/>
      <c r="D74" s="365"/>
      <c r="E74" s="365"/>
      <c r="F74" s="365"/>
      <c r="G74" s="365"/>
      <c r="H74" s="365"/>
      <c r="I74" s="365"/>
      <c r="J74" s="365"/>
      <c r="K74" s="365"/>
      <c r="L74" s="365"/>
      <c r="M74" s="330" t="s">
        <v>3749</v>
      </c>
      <c r="N74" s="109">
        <f>N35</f>
        <v>45443</v>
      </c>
      <c r="O74" s="110">
        <f>DATE(YEAR(N74),MONTH(N74)+6,DAY(EOMONTH(N74,6)))</f>
        <v>45626</v>
      </c>
      <c r="P74" s="110">
        <f t="shared" ref="P74:CA74" si="1616">DATE(YEAR(O74)+1,MONTH(O74),DAY(O74))</f>
        <v>45991</v>
      </c>
      <c r="Q74" s="110">
        <f t="shared" si="1616"/>
        <v>46356</v>
      </c>
      <c r="R74" s="110">
        <f t="shared" si="1616"/>
        <v>46721</v>
      </c>
      <c r="S74" s="110">
        <f t="shared" si="1616"/>
        <v>47087</v>
      </c>
      <c r="T74" s="110">
        <f t="shared" si="1616"/>
        <v>47452</v>
      </c>
      <c r="U74" s="110">
        <f t="shared" si="1616"/>
        <v>47817</v>
      </c>
      <c r="V74" s="110">
        <f t="shared" si="1616"/>
        <v>48182</v>
      </c>
      <c r="W74" s="110">
        <f t="shared" si="1616"/>
        <v>48548</v>
      </c>
      <c r="X74" s="110">
        <f t="shared" si="1616"/>
        <v>48913</v>
      </c>
      <c r="Y74" s="110">
        <f t="shared" si="1616"/>
        <v>49278</v>
      </c>
      <c r="Z74" s="110">
        <f t="shared" si="1616"/>
        <v>49643</v>
      </c>
      <c r="AA74" s="110">
        <f t="shared" si="1616"/>
        <v>50009</v>
      </c>
      <c r="AB74" s="110">
        <f t="shared" si="1616"/>
        <v>50374</v>
      </c>
      <c r="AC74" s="110">
        <f t="shared" si="1616"/>
        <v>50739</v>
      </c>
      <c r="AD74" s="110">
        <f t="shared" si="1616"/>
        <v>51104</v>
      </c>
      <c r="AE74" s="110">
        <f t="shared" si="1616"/>
        <v>51470</v>
      </c>
      <c r="AF74" s="110">
        <f t="shared" si="1616"/>
        <v>51835</v>
      </c>
      <c r="AG74" s="110">
        <f t="shared" si="1616"/>
        <v>52200</v>
      </c>
      <c r="AH74" s="110">
        <f t="shared" si="1616"/>
        <v>52565</v>
      </c>
      <c r="AI74" s="110">
        <f t="shared" si="1616"/>
        <v>52931</v>
      </c>
      <c r="AJ74" s="110">
        <f t="shared" si="1616"/>
        <v>53296</v>
      </c>
      <c r="AK74" s="110">
        <f t="shared" si="1616"/>
        <v>53661</v>
      </c>
      <c r="AL74" s="110">
        <f t="shared" si="1616"/>
        <v>54026</v>
      </c>
      <c r="AM74" s="110">
        <f t="shared" si="1616"/>
        <v>54392</v>
      </c>
      <c r="AN74" s="110">
        <f t="shared" si="1616"/>
        <v>54757</v>
      </c>
      <c r="AO74" s="110">
        <f t="shared" si="1616"/>
        <v>55122</v>
      </c>
      <c r="AP74" s="110">
        <f t="shared" si="1616"/>
        <v>55487</v>
      </c>
      <c r="AQ74" s="110">
        <f t="shared" si="1616"/>
        <v>55853</v>
      </c>
      <c r="AR74" s="110">
        <f t="shared" si="1616"/>
        <v>56218</v>
      </c>
      <c r="AS74" s="110">
        <f t="shared" si="1616"/>
        <v>56583</v>
      </c>
      <c r="AT74" s="110">
        <f t="shared" si="1616"/>
        <v>56948</v>
      </c>
      <c r="AU74" s="110">
        <f t="shared" si="1616"/>
        <v>57314</v>
      </c>
      <c r="AV74" s="110">
        <f t="shared" si="1616"/>
        <v>57679</v>
      </c>
      <c r="AW74" s="110">
        <f t="shared" si="1616"/>
        <v>58044</v>
      </c>
      <c r="AX74" s="110">
        <f t="shared" si="1616"/>
        <v>58409</v>
      </c>
      <c r="AY74" s="110">
        <f t="shared" si="1616"/>
        <v>58775</v>
      </c>
      <c r="AZ74" s="110">
        <f t="shared" si="1616"/>
        <v>59140</v>
      </c>
      <c r="BA74" s="110">
        <f t="shared" si="1616"/>
        <v>59505</v>
      </c>
      <c r="BB74" s="110">
        <f t="shared" si="1616"/>
        <v>59870</v>
      </c>
      <c r="BC74" s="110">
        <f t="shared" si="1616"/>
        <v>60236</v>
      </c>
      <c r="BD74" s="110">
        <f t="shared" si="1616"/>
        <v>60601</v>
      </c>
      <c r="BE74" s="110">
        <f t="shared" si="1616"/>
        <v>60966</v>
      </c>
      <c r="BF74" s="110">
        <f t="shared" si="1616"/>
        <v>61331</v>
      </c>
      <c r="BG74" s="110">
        <f t="shared" si="1616"/>
        <v>61697</v>
      </c>
      <c r="BH74" s="110">
        <f t="shared" si="1616"/>
        <v>62062</v>
      </c>
      <c r="BI74" s="110">
        <f t="shared" si="1616"/>
        <v>62427</v>
      </c>
      <c r="BJ74" s="110">
        <f t="shared" si="1616"/>
        <v>62792</v>
      </c>
      <c r="BK74" s="110">
        <f t="shared" si="1616"/>
        <v>63158</v>
      </c>
      <c r="BL74" s="110">
        <f t="shared" si="1616"/>
        <v>63523</v>
      </c>
      <c r="BM74" s="110">
        <f t="shared" si="1616"/>
        <v>63888</v>
      </c>
      <c r="BN74" s="110">
        <f t="shared" si="1616"/>
        <v>64253</v>
      </c>
      <c r="BO74" s="110">
        <f t="shared" si="1616"/>
        <v>64619</v>
      </c>
      <c r="BP74" s="110">
        <f t="shared" si="1616"/>
        <v>64984</v>
      </c>
      <c r="BQ74" s="110">
        <f t="shared" si="1616"/>
        <v>65349</v>
      </c>
      <c r="BR74" s="110">
        <f t="shared" si="1616"/>
        <v>65714</v>
      </c>
      <c r="BS74" s="110">
        <f t="shared" si="1616"/>
        <v>66080</v>
      </c>
      <c r="BT74" s="110">
        <f t="shared" si="1616"/>
        <v>66445</v>
      </c>
      <c r="BU74" s="110">
        <f t="shared" si="1616"/>
        <v>66810</v>
      </c>
      <c r="BV74" s="110">
        <f t="shared" si="1616"/>
        <v>67175</v>
      </c>
      <c r="BW74" s="110">
        <f t="shared" si="1616"/>
        <v>67541</v>
      </c>
      <c r="BX74" s="110">
        <f t="shared" si="1616"/>
        <v>67906</v>
      </c>
      <c r="BY74" s="110">
        <f t="shared" si="1616"/>
        <v>68271</v>
      </c>
      <c r="BZ74" s="110">
        <f t="shared" si="1616"/>
        <v>68636</v>
      </c>
      <c r="CA74" s="110">
        <f t="shared" si="1616"/>
        <v>69002</v>
      </c>
      <c r="CB74" s="110">
        <f t="shared" ref="CB74:EM74" si="1617">DATE(YEAR(CA74)+1,MONTH(CA74),DAY(CA74))</f>
        <v>69367</v>
      </c>
      <c r="CC74" s="110">
        <f t="shared" si="1617"/>
        <v>69732</v>
      </c>
      <c r="CD74" s="110">
        <f t="shared" si="1617"/>
        <v>70097</v>
      </c>
      <c r="CE74" s="110">
        <f t="shared" si="1617"/>
        <v>70463</v>
      </c>
      <c r="CF74" s="110">
        <f t="shared" si="1617"/>
        <v>70828</v>
      </c>
      <c r="CG74" s="110">
        <f t="shared" si="1617"/>
        <v>71193</v>
      </c>
      <c r="CH74" s="110">
        <f t="shared" si="1617"/>
        <v>71558</v>
      </c>
      <c r="CI74" s="110">
        <f t="shared" si="1617"/>
        <v>71924</v>
      </c>
      <c r="CJ74" s="110">
        <f t="shared" si="1617"/>
        <v>72289</v>
      </c>
      <c r="CK74" s="110">
        <f t="shared" si="1617"/>
        <v>72654</v>
      </c>
      <c r="CL74" s="110">
        <f t="shared" si="1617"/>
        <v>73019</v>
      </c>
      <c r="CM74" s="110">
        <f t="shared" si="1617"/>
        <v>73384</v>
      </c>
      <c r="CN74" s="110">
        <f t="shared" si="1617"/>
        <v>73749</v>
      </c>
      <c r="CO74" s="110">
        <f t="shared" si="1617"/>
        <v>74114</v>
      </c>
      <c r="CP74" s="110">
        <f t="shared" si="1617"/>
        <v>74479</v>
      </c>
      <c r="CQ74" s="110">
        <f t="shared" si="1617"/>
        <v>74845</v>
      </c>
      <c r="CR74" s="110">
        <f t="shared" si="1617"/>
        <v>75210</v>
      </c>
      <c r="CS74" s="110">
        <f t="shared" si="1617"/>
        <v>75575</v>
      </c>
      <c r="CT74" s="110">
        <f t="shared" si="1617"/>
        <v>75940</v>
      </c>
      <c r="CU74" s="110">
        <f t="shared" si="1617"/>
        <v>76306</v>
      </c>
      <c r="CV74" s="110">
        <f t="shared" si="1617"/>
        <v>76671</v>
      </c>
      <c r="CW74" s="110">
        <f t="shared" si="1617"/>
        <v>77036</v>
      </c>
      <c r="CX74" s="110">
        <f t="shared" si="1617"/>
        <v>77401</v>
      </c>
      <c r="CY74" s="110">
        <f t="shared" si="1617"/>
        <v>77767</v>
      </c>
      <c r="CZ74" s="110">
        <f t="shared" si="1617"/>
        <v>78132</v>
      </c>
      <c r="DA74" s="110">
        <f t="shared" si="1617"/>
        <v>78497</v>
      </c>
      <c r="DB74" s="110">
        <f t="shared" si="1617"/>
        <v>78862</v>
      </c>
      <c r="DC74" s="110">
        <f t="shared" si="1617"/>
        <v>79228</v>
      </c>
      <c r="DD74" s="110">
        <f t="shared" si="1617"/>
        <v>79593</v>
      </c>
      <c r="DE74" s="110">
        <f t="shared" si="1617"/>
        <v>79958</v>
      </c>
      <c r="DF74" s="110">
        <f t="shared" si="1617"/>
        <v>80323</v>
      </c>
      <c r="DG74" s="110">
        <f t="shared" si="1617"/>
        <v>80689</v>
      </c>
      <c r="DH74" s="110">
        <f t="shared" si="1617"/>
        <v>81054</v>
      </c>
      <c r="DI74" s="110">
        <f t="shared" si="1617"/>
        <v>81419</v>
      </c>
      <c r="DJ74" s="110">
        <f t="shared" si="1617"/>
        <v>81784</v>
      </c>
      <c r="DK74" s="110">
        <f t="shared" si="1617"/>
        <v>82150</v>
      </c>
      <c r="DL74" s="110">
        <f t="shared" si="1617"/>
        <v>82515</v>
      </c>
      <c r="DM74" s="110">
        <f t="shared" si="1617"/>
        <v>82880</v>
      </c>
      <c r="DN74" s="110">
        <f t="shared" si="1617"/>
        <v>83245</v>
      </c>
      <c r="DO74" s="110">
        <f t="shared" si="1617"/>
        <v>83611</v>
      </c>
      <c r="DP74" s="110">
        <f t="shared" si="1617"/>
        <v>83976</v>
      </c>
      <c r="DQ74" s="110">
        <f t="shared" si="1617"/>
        <v>84341</v>
      </c>
      <c r="DR74" s="110">
        <f t="shared" si="1617"/>
        <v>84706</v>
      </c>
      <c r="DS74" s="110">
        <f t="shared" si="1617"/>
        <v>85072</v>
      </c>
      <c r="DT74" s="110">
        <f t="shared" si="1617"/>
        <v>85437</v>
      </c>
      <c r="DU74" s="110">
        <f t="shared" si="1617"/>
        <v>85802</v>
      </c>
      <c r="DV74" s="110">
        <f t="shared" si="1617"/>
        <v>86167</v>
      </c>
      <c r="DW74" s="110">
        <f t="shared" si="1617"/>
        <v>86533</v>
      </c>
      <c r="DX74" s="110">
        <f t="shared" si="1617"/>
        <v>86898</v>
      </c>
      <c r="DY74" s="110">
        <f t="shared" si="1617"/>
        <v>87263</v>
      </c>
      <c r="DZ74" s="110">
        <f t="shared" si="1617"/>
        <v>87628</v>
      </c>
      <c r="EA74" s="110">
        <f t="shared" si="1617"/>
        <v>87994</v>
      </c>
      <c r="EB74" s="110">
        <f t="shared" si="1617"/>
        <v>88359</v>
      </c>
      <c r="EC74" s="110">
        <f t="shared" si="1617"/>
        <v>88724</v>
      </c>
      <c r="ED74" s="110">
        <f t="shared" si="1617"/>
        <v>89089</v>
      </c>
      <c r="EE74" s="110">
        <f t="shared" si="1617"/>
        <v>89455</v>
      </c>
      <c r="EF74" s="110">
        <f t="shared" si="1617"/>
        <v>89820</v>
      </c>
      <c r="EG74" s="110">
        <f t="shared" si="1617"/>
        <v>90185</v>
      </c>
      <c r="EH74" s="110">
        <f t="shared" si="1617"/>
        <v>90550</v>
      </c>
      <c r="EI74" s="110">
        <f t="shared" si="1617"/>
        <v>90916</v>
      </c>
      <c r="EJ74" s="110">
        <f t="shared" si="1617"/>
        <v>91281</v>
      </c>
      <c r="EK74" s="110">
        <f t="shared" si="1617"/>
        <v>91646</v>
      </c>
      <c r="EL74" s="110">
        <f t="shared" si="1617"/>
        <v>92011</v>
      </c>
      <c r="EM74" s="110">
        <f t="shared" si="1617"/>
        <v>92377</v>
      </c>
      <c r="EN74" s="110">
        <f t="shared" ref="EN74:GY74" si="1618">DATE(YEAR(EM74)+1,MONTH(EM74),DAY(EM74))</f>
        <v>92742</v>
      </c>
      <c r="EO74" s="110">
        <f t="shared" si="1618"/>
        <v>93107</v>
      </c>
      <c r="EP74" s="110">
        <f t="shared" si="1618"/>
        <v>93472</v>
      </c>
      <c r="EQ74" s="110">
        <f t="shared" si="1618"/>
        <v>93838</v>
      </c>
      <c r="ER74" s="110">
        <f t="shared" si="1618"/>
        <v>94203</v>
      </c>
      <c r="ES74" s="110">
        <f t="shared" si="1618"/>
        <v>94568</v>
      </c>
      <c r="ET74" s="110">
        <f t="shared" si="1618"/>
        <v>94933</v>
      </c>
      <c r="EU74" s="110">
        <f t="shared" si="1618"/>
        <v>95299</v>
      </c>
      <c r="EV74" s="110">
        <f t="shared" si="1618"/>
        <v>95664</v>
      </c>
      <c r="EW74" s="110">
        <f t="shared" si="1618"/>
        <v>96029</v>
      </c>
      <c r="EX74" s="110">
        <f t="shared" si="1618"/>
        <v>96394</v>
      </c>
      <c r="EY74" s="110">
        <f t="shared" si="1618"/>
        <v>96760</v>
      </c>
      <c r="EZ74" s="110">
        <f t="shared" si="1618"/>
        <v>97125</v>
      </c>
      <c r="FA74" s="110">
        <f t="shared" si="1618"/>
        <v>97490</v>
      </c>
      <c r="FB74" s="110">
        <f t="shared" si="1618"/>
        <v>97855</v>
      </c>
      <c r="FC74" s="110">
        <f t="shared" si="1618"/>
        <v>98221</v>
      </c>
      <c r="FD74" s="110">
        <f t="shared" si="1618"/>
        <v>98586</v>
      </c>
      <c r="FE74" s="110">
        <f t="shared" si="1618"/>
        <v>98951</v>
      </c>
      <c r="FF74" s="110">
        <f t="shared" si="1618"/>
        <v>99316</v>
      </c>
      <c r="FG74" s="110">
        <f t="shared" si="1618"/>
        <v>99682</v>
      </c>
      <c r="FH74" s="110">
        <f t="shared" si="1618"/>
        <v>100047</v>
      </c>
      <c r="FI74" s="110">
        <f t="shared" si="1618"/>
        <v>100412</v>
      </c>
      <c r="FJ74" s="110">
        <f t="shared" si="1618"/>
        <v>100777</v>
      </c>
      <c r="FK74" s="110">
        <f t="shared" si="1618"/>
        <v>101143</v>
      </c>
      <c r="FL74" s="110">
        <f t="shared" si="1618"/>
        <v>101508</v>
      </c>
      <c r="FM74" s="110">
        <f t="shared" si="1618"/>
        <v>101873</v>
      </c>
      <c r="FN74" s="110">
        <f t="shared" si="1618"/>
        <v>102238</v>
      </c>
      <c r="FO74" s="110">
        <f t="shared" si="1618"/>
        <v>102604</v>
      </c>
      <c r="FP74" s="110">
        <f t="shared" si="1618"/>
        <v>102969</v>
      </c>
      <c r="FQ74" s="110">
        <f t="shared" si="1618"/>
        <v>103334</v>
      </c>
      <c r="FR74" s="110">
        <f t="shared" si="1618"/>
        <v>103699</v>
      </c>
      <c r="FS74" s="110">
        <f t="shared" si="1618"/>
        <v>104065</v>
      </c>
      <c r="FT74" s="110">
        <f t="shared" si="1618"/>
        <v>104430</v>
      </c>
      <c r="FU74" s="110">
        <f t="shared" si="1618"/>
        <v>104795</v>
      </c>
      <c r="FV74" s="110">
        <f t="shared" si="1618"/>
        <v>105160</v>
      </c>
      <c r="FW74" s="110">
        <f t="shared" si="1618"/>
        <v>105526</v>
      </c>
      <c r="FX74" s="110">
        <f t="shared" si="1618"/>
        <v>105891</v>
      </c>
      <c r="FY74" s="110">
        <f t="shared" si="1618"/>
        <v>106256</v>
      </c>
      <c r="FZ74" s="110">
        <f t="shared" si="1618"/>
        <v>106621</v>
      </c>
      <c r="GA74" s="110">
        <f t="shared" si="1618"/>
        <v>106987</v>
      </c>
      <c r="GB74" s="110">
        <f t="shared" si="1618"/>
        <v>107352</v>
      </c>
      <c r="GC74" s="110">
        <f t="shared" si="1618"/>
        <v>107717</v>
      </c>
      <c r="GD74" s="110">
        <f t="shared" si="1618"/>
        <v>108082</v>
      </c>
      <c r="GE74" s="110">
        <f t="shared" si="1618"/>
        <v>108448</v>
      </c>
      <c r="GF74" s="110">
        <f t="shared" si="1618"/>
        <v>108813</v>
      </c>
      <c r="GG74" s="110">
        <f t="shared" si="1618"/>
        <v>109178</v>
      </c>
      <c r="GH74" s="110">
        <f t="shared" si="1618"/>
        <v>109543</v>
      </c>
      <c r="GI74" s="110">
        <f t="shared" si="1618"/>
        <v>109908</v>
      </c>
      <c r="GJ74" s="110">
        <f t="shared" si="1618"/>
        <v>110273</v>
      </c>
      <c r="GK74" s="110">
        <f t="shared" si="1618"/>
        <v>110638</v>
      </c>
      <c r="GL74" s="110">
        <f t="shared" si="1618"/>
        <v>111003</v>
      </c>
      <c r="GM74" s="110">
        <f t="shared" si="1618"/>
        <v>111369</v>
      </c>
      <c r="GN74" s="110">
        <f t="shared" si="1618"/>
        <v>111734</v>
      </c>
      <c r="GO74" s="110">
        <f t="shared" si="1618"/>
        <v>112099</v>
      </c>
      <c r="GP74" s="110">
        <f t="shared" si="1618"/>
        <v>112464</v>
      </c>
      <c r="GQ74" s="110">
        <f t="shared" si="1618"/>
        <v>112830</v>
      </c>
      <c r="GR74" s="110">
        <f t="shared" si="1618"/>
        <v>113195</v>
      </c>
      <c r="GS74" s="110">
        <f t="shared" si="1618"/>
        <v>113560</v>
      </c>
      <c r="GT74" s="110">
        <f t="shared" si="1618"/>
        <v>113925</v>
      </c>
      <c r="GU74" s="110">
        <f t="shared" si="1618"/>
        <v>114291</v>
      </c>
      <c r="GV74" s="110">
        <f t="shared" si="1618"/>
        <v>114656</v>
      </c>
      <c r="GW74" s="110">
        <f t="shared" si="1618"/>
        <v>115021</v>
      </c>
      <c r="GX74" s="110">
        <f t="shared" si="1618"/>
        <v>115386</v>
      </c>
      <c r="GY74" s="110">
        <f t="shared" si="1618"/>
        <v>115752</v>
      </c>
      <c r="GZ74" s="110">
        <f t="shared" ref="GZ74:HF74" si="1619">DATE(YEAR(GY74)+1,MONTH(GY74),DAY(GY74))</f>
        <v>116117</v>
      </c>
      <c r="HA74" s="110">
        <f t="shared" si="1619"/>
        <v>116482</v>
      </c>
      <c r="HB74" s="110">
        <f t="shared" si="1619"/>
        <v>116847</v>
      </c>
      <c r="HC74" s="110">
        <f t="shared" si="1619"/>
        <v>117213</v>
      </c>
      <c r="HD74" s="110">
        <f t="shared" si="1619"/>
        <v>117578</v>
      </c>
      <c r="HE74" s="110">
        <f t="shared" si="1619"/>
        <v>117943</v>
      </c>
      <c r="HF74" s="110">
        <f t="shared" si="1619"/>
        <v>118308</v>
      </c>
    </row>
    <row r="75" spans="1:214">
      <c r="A75" s="222" t="str">
        <f>'CEA-4 Constant DCF'!A75</f>
        <v>Atmos Energy Corp.</v>
      </c>
      <c r="B75" s="220" t="str">
        <f>'CEA-4 Constant DCF'!B75</f>
        <v>ATO</v>
      </c>
      <c r="C75" s="90">
        <f>'CEA-4 Constant DCF'!C75</f>
        <v>3.22</v>
      </c>
      <c r="D75" s="231">
        <f>'CEA-4 Constant DCF'!D75</f>
        <v>115.50955555555561</v>
      </c>
      <c r="E75" s="91">
        <f>'CEA-4 Constant DCF'!K75</f>
        <v>7.1333333333333346E-2</v>
      </c>
      <c r="F75" s="91">
        <f t="shared" ref="F75:J75" si="1620">IFERROR(E75-($E75-$K75)/6, "")</f>
        <v>6.6177111111111131E-2</v>
      </c>
      <c r="G75" s="91">
        <f t="shared" si="1620"/>
        <v>6.1020888888888923E-2</v>
      </c>
      <c r="H75" s="91">
        <f t="shared" si="1620"/>
        <v>5.5864666666666715E-2</v>
      </c>
      <c r="I75" s="91">
        <f t="shared" si="1620"/>
        <v>5.0708444444444507E-2</v>
      </c>
      <c r="J75" s="91">
        <f t="shared" si="1620"/>
        <v>4.5552222222222299E-2</v>
      </c>
      <c r="K75" s="232">
        <f>K36</f>
        <v>4.0396000000000098E-2</v>
      </c>
      <c r="L75" s="91">
        <f>IFERROR(XIRR($N75:$HF75,$N$35:$HF$35),"")</f>
        <v>7.6971480250358604E-2</v>
      </c>
      <c r="M75" s="325" t="str">
        <f>'CEA-4 Constant DCF'!O75</f>
        <v/>
      </c>
      <c r="N75" s="111">
        <f>-D75</f>
        <v>-115.50955555555561</v>
      </c>
      <c r="O75" s="111">
        <f>$C75*(1+$E75)</f>
        <v>3.4496933333333333</v>
      </c>
      <c r="P75" s="111">
        <f t="shared" ref="P75:S78" si="1621">O75*(1+$E75)</f>
        <v>3.6957714577777776</v>
      </c>
      <c r="Q75" s="111">
        <f t="shared" si="1621"/>
        <v>3.9594031550992588</v>
      </c>
      <c r="R75" s="111">
        <f t="shared" si="1621"/>
        <v>4.2418405801630055</v>
      </c>
      <c r="S75" s="111">
        <f t="shared" si="1621"/>
        <v>4.5444252082146326</v>
      </c>
      <c r="T75" s="111">
        <f t="shared" ref="T75:X78" si="1622">S75*(1+F75)</f>
        <v>4.8451621401547866</v>
      </c>
      <c r="U75" s="111">
        <f t="shared" si="1622"/>
        <v>5.1408182407578238</v>
      </c>
      <c r="V75" s="111">
        <f t="shared" si="1622"/>
        <v>5.4280083381716793</v>
      </c>
      <c r="W75" s="111">
        <f t="shared" si="1622"/>
        <v>5.70325419743184</v>
      </c>
      <c r="X75" s="111">
        <f t="shared" si="1622"/>
        <v>5.9630501000230769</v>
      </c>
      <c r="Y75" s="111">
        <f t="shared" ref="Y75:CJ76" si="1623">X75*(1+$K75)</f>
        <v>6.2039334718636097</v>
      </c>
      <c r="Z75" s="111">
        <f t="shared" si="1623"/>
        <v>6.4545475683930125</v>
      </c>
      <c r="AA75" s="111">
        <f t="shared" si="1623"/>
        <v>6.7152854719658173</v>
      </c>
      <c r="AB75" s="111">
        <f t="shared" si="1623"/>
        <v>6.9865561438913488</v>
      </c>
      <c r="AC75" s="111">
        <f t="shared" si="1623"/>
        <v>7.2687850658799844</v>
      </c>
      <c r="AD75" s="111">
        <f t="shared" si="1623"/>
        <v>7.5624149074012728</v>
      </c>
      <c r="AE75" s="111">
        <f t="shared" si="1623"/>
        <v>7.8679062200006555</v>
      </c>
      <c r="AF75" s="111">
        <f t="shared" si="1623"/>
        <v>8.1857381596638028</v>
      </c>
      <c r="AG75" s="111">
        <f t="shared" si="1623"/>
        <v>8.5164092383615824</v>
      </c>
      <c r="AH75" s="111">
        <f t="shared" si="1623"/>
        <v>8.8604381059544384</v>
      </c>
      <c r="AI75" s="111">
        <f t="shared" si="1623"/>
        <v>9.2183643636825749</v>
      </c>
      <c r="AJ75" s="111">
        <f t="shared" si="1623"/>
        <v>9.5907494105178976</v>
      </c>
      <c r="AK75" s="111">
        <f t="shared" si="1623"/>
        <v>9.9781773237051787</v>
      </c>
      <c r="AL75" s="111">
        <f t="shared" si="1623"/>
        <v>10.381255774873575</v>
      </c>
      <c r="AM75" s="111">
        <f t="shared" si="1623"/>
        <v>10.800616983155368</v>
      </c>
      <c r="AN75" s="111">
        <f t="shared" si="1623"/>
        <v>11.236918706806915</v>
      </c>
      <c r="AO75" s="111">
        <f t="shared" si="1623"/>
        <v>11.690845274887089</v>
      </c>
      <c r="AP75" s="111">
        <f t="shared" si="1623"/>
        <v>12.163108660611428</v>
      </c>
      <c r="AQ75" s="111">
        <f t="shared" si="1623"/>
        <v>12.654449598065488</v>
      </c>
      <c r="AR75" s="111">
        <f t="shared" si="1623"/>
        <v>13.165638744028943</v>
      </c>
      <c r="AS75" s="111">
        <f t="shared" si="1623"/>
        <v>13.697477886732738</v>
      </c>
      <c r="AT75" s="111">
        <f t="shared" si="1623"/>
        <v>14.250801203445196</v>
      </c>
      <c r="AU75" s="111">
        <f t="shared" si="1623"/>
        <v>14.826476568859569</v>
      </c>
      <c r="AV75" s="111">
        <f t="shared" si="1623"/>
        <v>15.425406916335222</v>
      </c>
      <c r="AW75" s="111">
        <f t="shared" si="1623"/>
        <v>16.048531654127501</v>
      </c>
      <c r="AX75" s="111">
        <f t="shared" si="1623"/>
        <v>16.696828138827637</v>
      </c>
      <c r="AY75" s="111">
        <f t="shared" si="1623"/>
        <v>17.37131320832372</v>
      </c>
      <c r="AZ75" s="111">
        <f t="shared" si="1623"/>
        <v>18.073044776687166</v>
      </c>
      <c r="BA75" s="111">
        <f t="shared" si="1623"/>
        <v>18.803123493486222</v>
      </c>
      <c r="BB75" s="111">
        <f t="shared" si="1623"/>
        <v>19.562694470129092</v>
      </c>
      <c r="BC75" s="111">
        <f t="shared" si="1623"/>
        <v>20.35294907594443</v>
      </c>
      <c r="BD75" s="111">
        <f t="shared" si="1623"/>
        <v>21.175126806816284</v>
      </c>
      <c r="BE75" s="111">
        <f t="shared" si="1623"/>
        <v>22.030517229304436</v>
      </c>
      <c r="BF75" s="111">
        <f t="shared" si="1623"/>
        <v>22.92046200329942</v>
      </c>
      <c r="BG75" s="111">
        <f t="shared" si="1623"/>
        <v>23.846356986384706</v>
      </c>
      <c r="BH75" s="111">
        <f t="shared" si="1623"/>
        <v>24.809654423206705</v>
      </c>
      <c r="BI75" s="111">
        <f t="shared" si="1623"/>
        <v>25.811865223286567</v>
      </c>
      <c r="BJ75" s="111">
        <f t="shared" si="1623"/>
        <v>26.854561330846455</v>
      </c>
      <c r="BK75" s="111">
        <f t="shared" si="1623"/>
        <v>27.939378190367332</v>
      </c>
      <c r="BL75" s="111">
        <f t="shared" si="1623"/>
        <v>29.068017311745415</v>
      </c>
      <c r="BM75" s="111">
        <f t="shared" si="1623"/>
        <v>30.242248939070684</v>
      </c>
      <c r="BN75" s="111">
        <f t="shared" si="1623"/>
        <v>31.463914827213387</v>
      </c>
      <c r="BO75" s="111">
        <f t="shared" si="1623"/>
        <v>32.7349311305735</v>
      </c>
      <c r="BP75" s="111">
        <f t="shared" si="1623"/>
        <v>34.057291408524151</v>
      </c>
      <c r="BQ75" s="111">
        <f t="shared" si="1623"/>
        <v>35.433069752262895</v>
      </c>
      <c r="BR75" s="111">
        <f t="shared" si="1623"/>
        <v>36.864424037975311</v>
      </c>
      <c r="BS75" s="111">
        <f t="shared" si="1623"/>
        <v>38.353599311413369</v>
      </c>
      <c r="BT75" s="111">
        <f t="shared" si="1623"/>
        <v>39.902931309197228</v>
      </c>
      <c r="BU75" s="111">
        <f t="shared" si="1623"/>
        <v>41.514850122363562</v>
      </c>
      <c r="BV75" s="111">
        <f t="shared" si="1623"/>
        <v>43.191884007906566</v>
      </c>
      <c r="BW75" s="111">
        <f t="shared" si="1623"/>
        <v>44.936663354289962</v>
      </c>
      <c r="BX75" s="111">
        <f t="shared" si="1623"/>
        <v>46.751924807149862</v>
      </c>
      <c r="BY75" s="111">
        <f t="shared" si="1623"/>
        <v>48.640515561659491</v>
      </c>
      <c r="BZ75" s="111">
        <f t="shared" si="1623"/>
        <v>50.605397828288289</v>
      </c>
      <c r="CA75" s="111">
        <f t="shared" si="1623"/>
        <v>52.649653478959827</v>
      </c>
      <c r="CB75" s="111">
        <f t="shared" si="1623"/>
        <v>54.77648888089589</v>
      </c>
      <c r="CC75" s="111">
        <f t="shared" si="1623"/>
        <v>56.989239925728569</v>
      </c>
      <c r="CD75" s="111">
        <f t="shared" si="1623"/>
        <v>59.291377261768304</v>
      </c>
      <c r="CE75" s="111">
        <f t="shared" si="1623"/>
        <v>61.686511737634703</v>
      </c>
      <c r="CF75" s="111">
        <f t="shared" si="1623"/>
        <v>64.178400065788196</v>
      </c>
      <c r="CG75" s="111">
        <f t="shared" si="1623"/>
        <v>66.770950714845782</v>
      </c>
      <c r="CH75" s="111">
        <f t="shared" si="1623"/>
        <v>69.468230039922702</v>
      </c>
      <c r="CI75" s="111">
        <f t="shared" si="1623"/>
        <v>72.274468660615426</v>
      </c>
      <c r="CJ75" s="111">
        <f t="shared" si="1623"/>
        <v>75.19406809662965</v>
      </c>
      <c r="CK75" s="111">
        <f t="shared" ref="CK75:EV76" si="1624">CJ75*(1+$K75)</f>
        <v>78.231607671461106</v>
      </c>
      <c r="CL75" s="111">
        <f t="shared" si="1624"/>
        <v>81.391851694957452</v>
      </c>
      <c r="CM75" s="111">
        <f t="shared" si="1624"/>
        <v>84.679756936026962</v>
      </c>
      <c r="CN75" s="111">
        <f t="shared" si="1624"/>
        <v>88.10048039721471</v>
      </c>
      <c r="CO75" s="111">
        <f t="shared" si="1624"/>
        <v>91.659387403340602</v>
      </c>
      <c r="CP75" s="111">
        <f t="shared" si="1624"/>
        <v>95.362060016885962</v>
      </c>
      <c r="CQ75" s="111">
        <f t="shared" si="1624"/>
        <v>99.214305793328094</v>
      </c>
      <c r="CR75" s="111">
        <f t="shared" si="1624"/>
        <v>103.22216689015539</v>
      </c>
      <c r="CS75" s="111">
        <f t="shared" si="1624"/>
        <v>107.39192954385013</v>
      </c>
      <c r="CT75" s="111">
        <f t="shared" si="1624"/>
        <v>111.7301339297035</v>
      </c>
      <c r="CU75" s="111">
        <f t="shared" si="1624"/>
        <v>116.24358441992781</v>
      </c>
      <c r="CV75" s="111">
        <f t="shared" si="1624"/>
        <v>120.93936025615523</v>
      </c>
      <c r="CW75" s="111">
        <f t="shared" si="1624"/>
        <v>125.82482665306289</v>
      </c>
      <c r="CX75" s="111">
        <f t="shared" si="1624"/>
        <v>130.90764635054003</v>
      </c>
      <c r="CY75" s="111">
        <f t="shared" si="1624"/>
        <v>136.19579163251646</v>
      </c>
      <c r="CZ75" s="111">
        <f t="shared" si="1624"/>
        <v>141.69755683130361</v>
      </c>
      <c r="DA75" s="111">
        <f t="shared" si="1624"/>
        <v>147.42157133706098</v>
      </c>
      <c r="DB75" s="111">
        <f t="shared" si="1624"/>
        <v>153.3768131327929</v>
      </c>
      <c r="DC75" s="111">
        <f t="shared" si="1624"/>
        <v>159.57262287610521</v>
      </c>
      <c r="DD75" s="111">
        <f t="shared" si="1624"/>
        <v>166.01871854980837</v>
      </c>
      <c r="DE75" s="111">
        <f t="shared" si="1624"/>
        <v>172.72521070434644</v>
      </c>
      <c r="DF75" s="111">
        <f t="shared" si="1624"/>
        <v>179.70261831595923</v>
      </c>
      <c r="DG75" s="111">
        <f t="shared" si="1624"/>
        <v>186.96188528545073</v>
      </c>
      <c r="DH75" s="111">
        <f t="shared" si="1624"/>
        <v>194.51439760344181</v>
      </c>
      <c r="DI75" s="111">
        <f t="shared" si="1624"/>
        <v>202.37200120903046</v>
      </c>
      <c r="DJ75" s="111">
        <f t="shared" si="1624"/>
        <v>210.54702056987048</v>
      </c>
      <c r="DK75" s="111">
        <f t="shared" si="1624"/>
        <v>219.052278012811</v>
      </c>
      <c r="DL75" s="111">
        <f t="shared" si="1624"/>
        <v>227.90111383541654</v>
      </c>
      <c r="DM75" s="111">
        <f t="shared" si="1624"/>
        <v>237.10740722991204</v>
      </c>
      <c r="DN75" s="111">
        <f t="shared" si="1624"/>
        <v>246.6855980523716</v>
      </c>
      <c r="DO75" s="111">
        <f t="shared" si="1624"/>
        <v>256.65070947129522</v>
      </c>
      <c r="DP75" s="111">
        <f t="shared" si="1624"/>
        <v>267.01837153109767</v>
      </c>
      <c r="DQ75" s="111">
        <f t="shared" si="1624"/>
        <v>277.80484566746793</v>
      </c>
      <c r="DR75" s="111">
        <f t="shared" si="1624"/>
        <v>289.02705021305098</v>
      </c>
      <c r="DS75" s="111">
        <f t="shared" si="1624"/>
        <v>300.70258693345744</v>
      </c>
      <c r="DT75" s="111">
        <f t="shared" si="1624"/>
        <v>312.84976863522144</v>
      </c>
      <c r="DU75" s="111">
        <f t="shared" si="1624"/>
        <v>325.48764788900985</v>
      </c>
      <c r="DV75" s="111">
        <f t="shared" si="1624"/>
        <v>338.63604691313435</v>
      </c>
      <c r="DW75" s="111">
        <f t="shared" si="1624"/>
        <v>352.31558866423734</v>
      </c>
      <c r="DX75" s="111">
        <f t="shared" si="1624"/>
        <v>366.54772918391791</v>
      </c>
      <c r="DY75" s="111">
        <f t="shared" si="1624"/>
        <v>381.35479125203148</v>
      </c>
      <c r="DZ75" s="111">
        <f t="shared" si="1624"/>
        <v>396.75999939944859</v>
      </c>
      <c r="EA75" s="111">
        <f t="shared" si="1624"/>
        <v>412.78751633518874</v>
      </c>
      <c r="EB75" s="111">
        <f t="shared" si="1624"/>
        <v>429.46248084506504</v>
      </c>
      <c r="EC75" s="111">
        <f t="shared" si="1624"/>
        <v>446.81104722128231</v>
      </c>
      <c r="ED75" s="111">
        <f t="shared" si="1624"/>
        <v>464.8604262848333</v>
      </c>
      <c r="EE75" s="111">
        <f t="shared" si="1624"/>
        <v>483.63892806503549</v>
      </c>
      <c r="EF75" s="111">
        <f t="shared" si="1624"/>
        <v>503.17600620315073</v>
      </c>
      <c r="EG75" s="111">
        <f t="shared" si="1624"/>
        <v>523.50230414973328</v>
      </c>
      <c r="EH75" s="111">
        <f t="shared" si="1624"/>
        <v>544.649703228166</v>
      </c>
      <c r="EI75" s="111">
        <f t="shared" si="1624"/>
        <v>566.65137263977101</v>
      </c>
      <c r="EJ75" s="111">
        <f t="shared" si="1624"/>
        <v>589.54182148892721</v>
      </c>
      <c r="EK75" s="111">
        <f t="shared" si="1624"/>
        <v>613.35695290979402</v>
      </c>
      <c r="EL75" s="111">
        <f t="shared" si="1624"/>
        <v>638.1341203795381</v>
      </c>
      <c r="EM75" s="111">
        <f t="shared" si="1624"/>
        <v>663.91218630639003</v>
      </c>
      <c r="EN75" s="111">
        <f t="shared" si="1624"/>
        <v>690.73158298442297</v>
      </c>
      <c r="EO75" s="111">
        <f t="shared" si="1624"/>
        <v>718.63437601066175</v>
      </c>
      <c r="EP75" s="111">
        <f t="shared" si="1624"/>
        <v>747.66433026398852</v>
      </c>
      <c r="EQ75" s="111">
        <f t="shared" si="1624"/>
        <v>777.86697854933266</v>
      </c>
      <c r="ER75" s="111">
        <f t="shared" si="1624"/>
        <v>809.28969301481163</v>
      </c>
      <c r="ES75" s="111">
        <f t="shared" si="1624"/>
        <v>841.98175945383809</v>
      </c>
      <c r="ET75" s="111">
        <f t="shared" si="1624"/>
        <v>875.9944546087354</v>
      </c>
      <c r="EU75" s="111">
        <f t="shared" si="1624"/>
        <v>911.38112659710998</v>
      </c>
      <c r="EV75" s="111">
        <f t="shared" si="1624"/>
        <v>948.1972785871269</v>
      </c>
      <c r="EW75" s="111">
        <f t="shared" ref="EW75:HF77" si="1625">EV75*(1+$K75)</f>
        <v>986.5006558529326</v>
      </c>
      <c r="EX75" s="111">
        <f t="shared" si="1625"/>
        <v>1026.3513363467678</v>
      </c>
      <c r="EY75" s="111">
        <f t="shared" si="1625"/>
        <v>1067.8118249298318</v>
      </c>
      <c r="EZ75" s="111">
        <f t="shared" si="1625"/>
        <v>1110.9471514096974</v>
      </c>
      <c r="FA75" s="111">
        <f t="shared" si="1625"/>
        <v>1155.8249725380438</v>
      </c>
      <c r="FB75" s="111">
        <f t="shared" si="1625"/>
        <v>1202.5156781286908</v>
      </c>
      <c r="FC75" s="111">
        <f t="shared" si="1625"/>
        <v>1251.0925014623774</v>
      </c>
      <c r="FD75" s="111">
        <f t="shared" si="1625"/>
        <v>1301.6316341514516</v>
      </c>
      <c r="FE75" s="111">
        <f t="shared" si="1625"/>
        <v>1354.2123456446338</v>
      </c>
      <c r="FF75" s="111">
        <f t="shared" si="1625"/>
        <v>1408.9171075592947</v>
      </c>
      <c r="FG75" s="111">
        <f t="shared" si="1625"/>
        <v>1465.83172303626</v>
      </c>
      <c r="FH75" s="111">
        <f t="shared" si="1625"/>
        <v>1525.0454613200329</v>
      </c>
      <c r="FI75" s="111">
        <f t="shared" si="1625"/>
        <v>1586.6511977755172</v>
      </c>
      <c r="FJ75" s="111">
        <f t="shared" si="1625"/>
        <v>1650.7455595608571</v>
      </c>
      <c r="FK75" s="111">
        <f t="shared" si="1625"/>
        <v>1717.4290771848778</v>
      </c>
      <c r="FL75" s="111">
        <f t="shared" si="1625"/>
        <v>1786.8063421868383</v>
      </c>
      <c r="FM75" s="111">
        <f t="shared" si="1625"/>
        <v>1858.986171185818</v>
      </c>
      <c r="FN75" s="111">
        <f t="shared" si="1625"/>
        <v>1934.0817765570405</v>
      </c>
      <c r="FO75" s="111">
        <f t="shared" si="1625"/>
        <v>2012.2109440028389</v>
      </c>
      <c r="FP75" s="111">
        <f t="shared" si="1625"/>
        <v>2093.496217296778</v>
      </c>
      <c r="FQ75" s="111">
        <f t="shared" si="1625"/>
        <v>2178.0650904906988</v>
      </c>
      <c r="FR75" s="111">
        <f t="shared" si="1625"/>
        <v>2266.0502078861614</v>
      </c>
      <c r="FS75" s="111">
        <f t="shared" si="1625"/>
        <v>2357.5895720839308</v>
      </c>
      <c r="FT75" s="111">
        <f t="shared" si="1625"/>
        <v>2452.8267604378334</v>
      </c>
      <c r="FU75" s="111">
        <f t="shared" si="1625"/>
        <v>2551.9111502524802</v>
      </c>
      <c r="FV75" s="111">
        <f t="shared" si="1625"/>
        <v>2654.9981530780797</v>
      </c>
      <c r="FW75" s="111">
        <f t="shared" si="1625"/>
        <v>2762.249458469822</v>
      </c>
      <c r="FX75" s="111">
        <f t="shared" si="1625"/>
        <v>2873.8332875941692</v>
      </c>
      <c r="FY75" s="111">
        <f t="shared" si="1625"/>
        <v>2989.9246570798236</v>
      </c>
      <c r="FZ75" s="111">
        <f t="shared" si="1625"/>
        <v>3110.7056535272204</v>
      </c>
      <c r="GA75" s="111">
        <f t="shared" si="1625"/>
        <v>3236.3657191071065</v>
      </c>
      <c r="GB75" s="111">
        <f t="shared" si="1625"/>
        <v>3367.1019486961577</v>
      </c>
      <c r="GC75" s="111">
        <f t="shared" si="1625"/>
        <v>3503.119399015688</v>
      </c>
      <c r="GD75" s="111">
        <f t="shared" si="1625"/>
        <v>3644.631410258326</v>
      </c>
      <c r="GE75" s="111">
        <f t="shared" si="1625"/>
        <v>3791.8599407071215</v>
      </c>
      <c r="GF75" s="111">
        <f t="shared" si="1625"/>
        <v>3945.0359148719267</v>
      </c>
      <c r="GG75" s="111">
        <f t="shared" si="1625"/>
        <v>4104.3995856890933</v>
      </c>
      <c r="GH75" s="111">
        <f t="shared" si="1625"/>
        <v>4270.2009113525901</v>
      </c>
      <c r="GI75" s="111">
        <f t="shared" si="1625"/>
        <v>4442.6999473675896</v>
      </c>
      <c r="GJ75" s="111">
        <f t="shared" si="1625"/>
        <v>4622.1672544414514</v>
      </c>
      <c r="GK75" s="111">
        <f t="shared" si="1625"/>
        <v>4808.884322851869</v>
      </c>
      <c r="GL75" s="111">
        <f t="shared" si="1625"/>
        <v>5003.1440139577935</v>
      </c>
      <c r="GM75" s="111">
        <f t="shared" si="1625"/>
        <v>5205.2510195456334</v>
      </c>
      <c r="GN75" s="111">
        <f t="shared" si="1625"/>
        <v>5415.5223397311993</v>
      </c>
      <c r="GO75" s="111">
        <f t="shared" si="1625"/>
        <v>5634.2877801669811</v>
      </c>
      <c r="GP75" s="111">
        <f t="shared" si="1625"/>
        <v>5861.8904693346067</v>
      </c>
      <c r="GQ75" s="111">
        <f t="shared" si="1625"/>
        <v>6098.6873967338479</v>
      </c>
      <c r="GR75" s="111">
        <f t="shared" si="1625"/>
        <v>6345.0499728123086</v>
      </c>
      <c r="GS75" s="111">
        <f t="shared" si="1625"/>
        <v>6601.3646115140355</v>
      </c>
      <c r="GT75" s="111">
        <f t="shared" si="1625"/>
        <v>6868.0333363607569</v>
      </c>
      <c r="GU75" s="111">
        <f t="shared" si="1625"/>
        <v>7145.4744110163865</v>
      </c>
      <c r="GV75" s="111">
        <f t="shared" si="1625"/>
        <v>7434.1229953238053</v>
      </c>
      <c r="GW75" s="111">
        <f t="shared" si="1625"/>
        <v>7734.4318278429064</v>
      </c>
      <c r="GX75" s="111">
        <f t="shared" si="1625"/>
        <v>8046.8719359604493</v>
      </c>
      <c r="GY75" s="111">
        <f t="shared" si="1625"/>
        <v>8371.9333746855082</v>
      </c>
      <c r="GZ75" s="111">
        <f t="shared" si="1625"/>
        <v>8710.1259952893051</v>
      </c>
      <c r="HA75" s="111">
        <f t="shared" si="1625"/>
        <v>9061.980244995013</v>
      </c>
      <c r="HB75" s="111">
        <f t="shared" si="1625"/>
        <v>9428.0479989718333</v>
      </c>
      <c r="HC75" s="111">
        <f t="shared" si="1625"/>
        <v>9808.9034259383006</v>
      </c>
      <c r="HD75" s="111">
        <f t="shared" si="1625"/>
        <v>10205.143888732506</v>
      </c>
      <c r="HE75" s="111">
        <f t="shared" si="1625"/>
        <v>10617.390881261745</v>
      </c>
      <c r="HF75" s="111">
        <f t="shared" si="1625"/>
        <v>11046.291003301196</v>
      </c>
    </row>
    <row r="76" spans="1:214">
      <c r="A76" s="83" t="str">
        <f>'CEA-4 Constant DCF'!A76</f>
        <v>Northwest Natural Gas Company</v>
      </c>
      <c r="B76" s="103" t="str">
        <f>'CEA-4 Constant DCF'!B76</f>
        <v>NWN</v>
      </c>
      <c r="C76" s="90">
        <f>'CEA-4 Constant DCF'!C76</f>
        <v>1.95</v>
      </c>
      <c r="D76" s="209">
        <f>'CEA-4 Constant DCF'!D76</f>
        <v>37.181666666666658</v>
      </c>
      <c r="E76" s="91">
        <f>'CEA-4 Constant DCF'!K76</f>
        <v>4.766666666666667E-2</v>
      </c>
      <c r="F76" s="91">
        <f t="shared" ref="F76:F78" si="1626">IFERROR(E76-($E76-$K76)/6, "")</f>
        <v>4.6454888888888907E-2</v>
      </c>
      <c r="G76" s="91">
        <f t="shared" ref="G76:G78" si="1627">IFERROR(F76-($E76-$K76)/6, "")</f>
        <v>4.5243111111111144E-2</v>
      </c>
      <c r="H76" s="91">
        <f t="shared" ref="H76:H78" si="1628">IFERROR(G76-($E76-$K76)/6, "")</f>
        <v>4.4031333333333381E-2</v>
      </c>
      <c r="I76" s="91">
        <f t="shared" ref="I76:I78" si="1629">IFERROR(H76-($E76-$K76)/6, "")</f>
        <v>4.2819555555555618E-2</v>
      </c>
      <c r="J76" s="91">
        <f t="shared" ref="J76:J78" si="1630">IFERROR(I76-($E76-$K76)/6, "")</f>
        <v>4.1607777777777855E-2</v>
      </c>
      <c r="K76" s="142">
        <f>K38</f>
        <v>4.0396000000000098E-2</v>
      </c>
      <c r="L76" s="91">
        <f t="shared" ref="L76:L78" si="1631">IFERROR(XIRR($N76:$HF76,$N$35:$HF$35),"")</f>
        <v>0.10010566115379332</v>
      </c>
      <c r="M76" s="325" t="str">
        <f>'CEA-4 Constant DCF'!O76</f>
        <v/>
      </c>
      <c r="N76" s="111">
        <f t="shared" ref="N76:N78" si="1632">-D76</f>
        <v>-37.181666666666658</v>
      </c>
      <c r="O76" s="111">
        <f t="shared" ref="O76:O78" si="1633">$C76*(1+$E76)</f>
        <v>2.0429500000000003</v>
      </c>
      <c r="P76" s="111">
        <f t="shared" si="1621"/>
        <v>2.1403306166666671</v>
      </c>
      <c r="Q76" s="111">
        <f t="shared" si="1621"/>
        <v>2.2423530427277782</v>
      </c>
      <c r="R76" s="111">
        <f t="shared" si="1621"/>
        <v>2.3492385377644691</v>
      </c>
      <c r="S76" s="111">
        <f t="shared" si="1621"/>
        <v>2.4612189080645757</v>
      </c>
      <c r="T76" s="111">
        <f t="shared" si="1622"/>
        <v>2.575554558969948</v>
      </c>
      <c r="U76" s="111">
        <f t="shared" si="1622"/>
        <v>2.6920806600541543</v>
      </c>
      <c r="V76" s="111">
        <f t="shared" si="1622"/>
        <v>2.8106165609572185</v>
      </c>
      <c r="W76" s="111">
        <f t="shared" si="1622"/>
        <v>2.9309659129344912</v>
      </c>
      <c r="X76" s="111">
        <f t="shared" si="1622"/>
        <v>3.0529168913141116</v>
      </c>
      <c r="Y76" s="111">
        <f t="shared" si="1623"/>
        <v>3.1762425220556367</v>
      </c>
      <c r="Z76" s="111">
        <f t="shared" si="1623"/>
        <v>3.3045500149765967</v>
      </c>
      <c r="AA76" s="111">
        <f t="shared" si="1623"/>
        <v>3.4380406173815916</v>
      </c>
      <c r="AB76" s="111">
        <f t="shared" si="1623"/>
        <v>3.5769237061613386</v>
      </c>
      <c r="AC76" s="111">
        <f t="shared" si="1623"/>
        <v>3.7214171161954326</v>
      </c>
      <c r="AD76" s="111">
        <f t="shared" si="1623"/>
        <v>3.8717474820212638</v>
      </c>
      <c r="AE76" s="111">
        <f t="shared" si="1623"/>
        <v>4.0281505933049955</v>
      </c>
      <c r="AF76" s="111">
        <f t="shared" si="1623"/>
        <v>4.1908717646721447</v>
      </c>
      <c r="AG76" s="111">
        <f t="shared" si="1623"/>
        <v>4.3601662204778409</v>
      </c>
      <c r="AH76" s="111">
        <f t="shared" si="1623"/>
        <v>4.5362994951202644</v>
      </c>
      <c r="AI76" s="111">
        <f t="shared" si="1623"/>
        <v>4.7195478495251431</v>
      </c>
      <c r="AJ76" s="111">
        <f t="shared" si="1623"/>
        <v>4.9101987044545616</v>
      </c>
      <c r="AK76" s="111">
        <f t="shared" si="1623"/>
        <v>5.1085510913197085</v>
      </c>
      <c r="AL76" s="111">
        <f t="shared" si="1623"/>
        <v>5.3149161212046598</v>
      </c>
      <c r="AM76" s="111">
        <f t="shared" si="1623"/>
        <v>5.5296174728368435</v>
      </c>
      <c r="AN76" s="111">
        <f t="shared" si="1623"/>
        <v>5.7529919002695609</v>
      </c>
      <c r="AO76" s="111">
        <f t="shared" si="1623"/>
        <v>5.9853897610728506</v>
      </c>
      <c r="AP76" s="111">
        <f t="shared" si="1623"/>
        <v>6.2271755658611498</v>
      </c>
      <c r="AQ76" s="111">
        <f t="shared" si="1623"/>
        <v>6.4787285500196772</v>
      </c>
      <c r="AR76" s="111">
        <f t="shared" si="1623"/>
        <v>6.7404432685262723</v>
      </c>
      <c r="AS76" s="111">
        <f t="shared" si="1623"/>
        <v>7.0127302148016604</v>
      </c>
      <c r="AT76" s="111">
        <f t="shared" si="1623"/>
        <v>7.2960164645587886</v>
      </c>
      <c r="AU76" s="111">
        <f t="shared" si="1623"/>
        <v>7.5907463456611062</v>
      </c>
      <c r="AV76" s="111">
        <f t="shared" si="1623"/>
        <v>7.8973821350404334</v>
      </c>
      <c r="AW76" s="111">
        <f t="shared" si="1623"/>
        <v>8.216404783767528</v>
      </c>
      <c r="AX76" s="111">
        <f t="shared" si="1623"/>
        <v>8.5483146714126015</v>
      </c>
      <c r="AY76" s="111">
        <f t="shared" si="1623"/>
        <v>8.8936323908789863</v>
      </c>
      <c r="AZ76" s="111">
        <f t="shared" si="1623"/>
        <v>9.2528995649409342</v>
      </c>
      <c r="BA76" s="111">
        <f t="shared" si="1623"/>
        <v>9.6266796957662883</v>
      </c>
      <c r="BB76" s="111">
        <f t="shared" si="1623"/>
        <v>10.015559048756463</v>
      </c>
      <c r="BC76" s="111">
        <f t="shared" si="1623"/>
        <v>10.420147572090031</v>
      </c>
      <c r="BD76" s="111">
        <f t="shared" si="1623"/>
        <v>10.841079853412181</v>
      </c>
      <c r="BE76" s="111">
        <f t="shared" si="1623"/>
        <v>11.27901611517062</v>
      </c>
      <c r="BF76" s="111">
        <f t="shared" si="1623"/>
        <v>11.734643250159053</v>
      </c>
      <c r="BG76" s="111">
        <f t="shared" si="1623"/>
        <v>12.208675898892478</v>
      </c>
      <c r="BH76" s="111">
        <f t="shared" si="1623"/>
        <v>12.70185757050414</v>
      </c>
      <c r="BI76" s="111">
        <f t="shared" si="1623"/>
        <v>13.214961808922228</v>
      </c>
      <c r="BJ76" s="111">
        <f t="shared" si="1623"/>
        <v>13.748793406155452</v>
      </c>
      <c r="BK76" s="111">
        <f t="shared" si="1623"/>
        <v>14.304189664590508</v>
      </c>
      <c r="BL76" s="111">
        <f t="shared" si="1623"/>
        <v>14.882021710281307</v>
      </c>
      <c r="BM76" s="111">
        <f t="shared" si="1623"/>
        <v>15.483195859289832</v>
      </c>
      <c r="BN76" s="111">
        <f t="shared" si="1623"/>
        <v>16.108655039221706</v>
      </c>
      <c r="BO76" s="111">
        <f t="shared" si="1623"/>
        <v>16.759380268186106</v>
      </c>
      <c r="BP76" s="111">
        <f t="shared" si="1623"/>
        <v>17.436392193499753</v>
      </c>
      <c r="BQ76" s="111">
        <f t="shared" si="1623"/>
        <v>18.140752692548372</v>
      </c>
      <c r="BR76" s="111">
        <f t="shared" si="1623"/>
        <v>18.873566538316556</v>
      </c>
      <c r="BS76" s="111">
        <f t="shared" si="1623"/>
        <v>19.635983132198394</v>
      </c>
      <c r="BT76" s="111">
        <f t="shared" si="1623"/>
        <v>20.429198306806683</v>
      </c>
      <c r="BU76" s="111">
        <f t="shared" si="1623"/>
        <v>21.254456201608448</v>
      </c>
      <c r="BV76" s="111">
        <f t="shared" si="1623"/>
        <v>22.113051214328625</v>
      </c>
      <c r="BW76" s="111">
        <f t="shared" si="1623"/>
        <v>23.006330031182646</v>
      </c>
      <c r="BX76" s="111">
        <f t="shared" si="1623"/>
        <v>23.935693739122303</v>
      </c>
      <c r="BY76" s="111">
        <f t="shared" si="1623"/>
        <v>24.902600023407892</v>
      </c>
      <c r="BZ76" s="111">
        <f t="shared" si="1623"/>
        <v>25.908565453953479</v>
      </c>
      <c r="CA76" s="111">
        <f t="shared" si="1623"/>
        <v>26.955167864031385</v>
      </c>
      <c r="CB76" s="111">
        <f t="shared" si="1623"/>
        <v>28.044048825066799</v>
      </c>
      <c r="CC76" s="111">
        <f t="shared" si="1623"/>
        <v>29.176916221404198</v>
      </c>
      <c r="CD76" s="111">
        <f t="shared" si="1623"/>
        <v>30.355546929084046</v>
      </c>
      <c r="CE76" s="111">
        <f t="shared" si="1623"/>
        <v>31.581789602831329</v>
      </c>
      <c r="CF76" s="111">
        <f t="shared" si="1623"/>
        <v>32.857567575627307</v>
      </c>
      <c r="CG76" s="111">
        <f t="shared" si="1623"/>
        <v>34.184881875412351</v>
      </c>
      <c r="CH76" s="111">
        <f t="shared" si="1623"/>
        <v>35.565814363651512</v>
      </c>
      <c r="CI76" s="111">
        <f t="shared" si="1623"/>
        <v>37.002531000685579</v>
      </c>
      <c r="CJ76" s="111">
        <f t="shared" ref="CJ76:CY78" si="1634">CI76*(1+$K76)</f>
        <v>38.497285242989278</v>
      </c>
      <c r="CK76" s="111">
        <f t="shared" si="1624"/>
        <v>40.052421577665079</v>
      </c>
      <c r="CL76" s="111">
        <f t="shared" si="1624"/>
        <v>41.670379199716443</v>
      </c>
      <c r="CM76" s="111">
        <f t="shared" si="1624"/>
        <v>43.353695837868194</v>
      </c>
      <c r="CN76" s="111">
        <f t="shared" si="1624"/>
        <v>45.10501173493472</v>
      </c>
      <c r="CO76" s="111">
        <f t="shared" si="1624"/>
        <v>46.92707378897915</v>
      </c>
      <c r="CP76" s="111">
        <f t="shared" si="1624"/>
        <v>48.822739861758755</v>
      </c>
      <c r="CQ76" s="111">
        <f t="shared" si="1624"/>
        <v>50.794983261214369</v>
      </c>
      <c r="CR76" s="111">
        <f t="shared" si="1624"/>
        <v>52.84689740503439</v>
      </c>
      <c r="CS76" s="111">
        <f t="shared" si="1624"/>
        <v>54.981700672608163</v>
      </c>
      <c r="CT76" s="111">
        <f t="shared" si="1624"/>
        <v>57.202741452978849</v>
      </c>
      <c r="CU76" s="111">
        <f t="shared" si="1624"/>
        <v>59.513503396713389</v>
      </c>
      <c r="CV76" s="111">
        <f t="shared" si="1624"/>
        <v>61.917610879927032</v>
      </c>
      <c r="CW76" s="111">
        <f t="shared" si="1624"/>
        <v>64.418834689032565</v>
      </c>
      <c r="CX76" s="111">
        <f t="shared" si="1624"/>
        <v>67.021097935130726</v>
      </c>
      <c r="CY76" s="111">
        <f t="shared" si="1624"/>
        <v>69.72848220731828</v>
      </c>
      <c r="CZ76" s="111">
        <f t="shared" si="1624"/>
        <v>72.545233974565122</v>
      </c>
      <c r="DA76" s="111">
        <f t="shared" si="1624"/>
        <v>75.47577124620166</v>
      </c>
      <c r="DB76" s="111">
        <f t="shared" si="1624"/>
        <v>78.524690501463226</v>
      </c>
      <c r="DC76" s="111">
        <f t="shared" si="1624"/>
        <v>81.696773898960345</v>
      </c>
      <c r="DD76" s="111">
        <f t="shared" si="1624"/>
        <v>84.996996777382748</v>
      </c>
      <c r="DE76" s="111">
        <f t="shared" si="1624"/>
        <v>88.430535459201906</v>
      </c>
      <c r="DF76" s="111">
        <f t="shared" si="1624"/>
        <v>92.00277536961184</v>
      </c>
      <c r="DG76" s="111">
        <f t="shared" si="1624"/>
        <v>95.719319483442689</v>
      </c>
      <c r="DH76" s="111">
        <f t="shared" si="1624"/>
        <v>99.585997113295846</v>
      </c>
      <c r="DI76" s="111">
        <f t="shared" si="1624"/>
        <v>103.60887305268456</v>
      </c>
      <c r="DJ76" s="111">
        <f t="shared" si="1624"/>
        <v>107.79425708852081</v>
      </c>
      <c r="DK76" s="111">
        <f t="shared" si="1624"/>
        <v>112.1487138978687</v>
      </c>
      <c r="DL76" s="111">
        <f t="shared" si="1624"/>
        <v>116.67907334448702</v>
      </c>
      <c r="DM76" s="111">
        <f t="shared" si="1624"/>
        <v>121.39244119131094</v>
      </c>
      <c r="DN76" s="111">
        <f t="shared" si="1624"/>
        <v>126.29621024567514</v>
      </c>
      <c r="DO76" s="111">
        <f t="shared" si="1624"/>
        <v>131.39807195475944</v>
      </c>
      <c r="DP76" s="111">
        <f t="shared" si="1624"/>
        <v>136.70602846944391</v>
      </c>
      <c r="DQ76" s="111">
        <f t="shared" si="1624"/>
        <v>142.22840519549558</v>
      </c>
      <c r="DR76" s="111">
        <f t="shared" si="1624"/>
        <v>147.97386385177285</v>
      </c>
      <c r="DS76" s="111">
        <f t="shared" si="1624"/>
        <v>153.95141605592909</v>
      </c>
      <c r="DT76" s="111">
        <f t="shared" si="1624"/>
        <v>160.17043745892443</v>
      </c>
      <c r="DU76" s="111">
        <f t="shared" si="1624"/>
        <v>166.64068245051516</v>
      </c>
      <c r="DV76" s="111">
        <f t="shared" si="1624"/>
        <v>173.37229945878619</v>
      </c>
      <c r="DW76" s="111">
        <f t="shared" si="1624"/>
        <v>180.37584686772334</v>
      </c>
      <c r="DX76" s="111">
        <f t="shared" si="1624"/>
        <v>187.66230957779192</v>
      </c>
      <c r="DY76" s="111">
        <f t="shared" si="1624"/>
        <v>195.24311623549642</v>
      </c>
      <c r="DZ76" s="111">
        <f t="shared" si="1624"/>
        <v>203.13015715894554</v>
      </c>
      <c r="EA76" s="111">
        <f t="shared" si="1624"/>
        <v>211.33580298753833</v>
      </c>
      <c r="EB76" s="111">
        <f t="shared" si="1624"/>
        <v>219.87292408502296</v>
      </c>
      <c r="EC76" s="111">
        <f t="shared" si="1624"/>
        <v>228.75491072636157</v>
      </c>
      <c r="ED76" s="111">
        <f t="shared" si="1624"/>
        <v>237.9956941000637</v>
      </c>
      <c r="EE76" s="111">
        <f t="shared" si="1624"/>
        <v>247.60976815892991</v>
      </c>
      <c r="EF76" s="111">
        <f t="shared" si="1624"/>
        <v>257.61221235347807</v>
      </c>
      <c r="EG76" s="111">
        <f t="shared" si="1624"/>
        <v>268.01871528370918</v>
      </c>
      <c r="EH76" s="111">
        <f t="shared" si="1624"/>
        <v>278.84559930630991</v>
      </c>
      <c r="EI76" s="111">
        <f t="shared" si="1624"/>
        <v>290.10984613588761</v>
      </c>
      <c r="EJ76" s="111">
        <f t="shared" si="1624"/>
        <v>301.82912348039298</v>
      </c>
      <c r="EK76" s="111">
        <f t="shared" si="1624"/>
        <v>314.02181275250695</v>
      </c>
      <c r="EL76" s="111">
        <f t="shared" si="1624"/>
        <v>326.70703790045724</v>
      </c>
      <c r="EM76" s="111">
        <f t="shared" si="1624"/>
        <v>339.90469540348414</v>
      </c>
      <c r="EN76" s="111">
        <f t="shared" si="1624"/>
        <v>353.63548547900331</v>
      </c>
      <c r="EO76" s="111">
        <f t="shared" si="1624"/>
        <v>367.92094455041314</v>
      </c>
      <c r="EP76" s="111">
        <f t="shared" si="1624"/>
        <v>382.78347902647164</v>
      </c>
      <c r="EQ76" s="111">
        <f t="shared" si="1624"/>
        <v>398.24640044522505</v>
      </c>
      <c r="ER76" s="111">
        <f t="shared" si="1624"/>
        <v>414.33396203761038</v>
      </c>
      <c r="ES76" s="111">
        <f t="shared" si="1624"/>
        <v>431.07139676808174</v>
      </c>
      <c r="ET76" s="111">
        <f t="shared" si="1624"/>
        <v>448.48495691192522</v>
      </c>
      <c r="EU76" s="111">
        <f t="shared" si="1624"/>
        <v>466.60195523133939</v>
      </c>
      <c r="EV76" s="111">
        <f t="shared" ref="EV76:FC78" si="1635">EU76*(1+$K76)</f>
        <v>485.45080781486462</v>
      </c>
      <c r="EW76" s="111">
        <f t="shared" si="1625"/>
        <v>505.06107864735395</v>
      </c>
      <c r="EX76" s="111">
        <f t="shared" si="1625"/>
        <v>525.46352598039255</v>
      </c>
      <c r="EY76" s="111">
        <f t="shared" si="1625"/>
        <v>546.6901505758965</v>
      </c>
      <c r="EZ76" s="111">
        <f t="shared" si="1625"/>
        <v>568.77424589856048</v>
      </c>
      <c r="FA76" s="111">
        <f t="shared" si="1625"/>
        <v>591.75045033587878</v>
      </c>
      <c r="FB76" s="111">
        <f t="shared" si="1625"/>
        <v>615.65480152764701</v>
      </c>
      <c r="FC76" s="111">
        <f t="shared" si="1625"/>
        <v>640.52479289015787</v>
      </c>
      <c r="FD76" s="111">
        <f t="shared" si="1625"/>
        <v>666.39943242374875</v>
      </c>
      <c r="FE76" s="111">
        <f t="shared" si="1625"/>
        <v>693.31930389593856</v>
      </c>
      <c r="FF76" s="111">
        <f t="shared" si="1625"/>
        <v>721.32663049611892</v>
      </c>
      <c r="FG76" s="111">
        <f t="shared" si="1625"/>
        <v>750.46534106164017</v>
      </c>
      <c r="FH76" s="111">
        <f t="shared" si="1625"/>
        <v>780.78113897916626</v>
      </c>
      <c r="FI76" s="111">
        <f t="shared" si="1625"/>
        <v>812.32157386936876</v>
      </c>
      <c r="FJ76" s="111">
        <f t="shared" si="1625"/>
        <v>845.13611616739581</v>
      </c>
      <c r="FK76" s="111">
        <f t="shared" si="1625"/>
        <v>879.276234716094</v>
      </c>
      <c r="FL76" s="111">
        <f t="shared" si="1625"/>
        <v>914.79547749368544</v>
      </c>
      <c r="FM76" s="111">
        <f t="shared" si="1625"/>
        <v>951.74955560252045</v>
      </c>
      <c r="FN76" s="111">
        <f t="shared" si="1625"/>
        <v>990.19643065063997</v>
      </c>
      <c r="FO76" s="111">
        <f t="shared" si="1625"/>
        <v>1030.1964056632032</v>
      </c>
      <c r="FP76" s="111">
        <f t="shared" si="1625"/>
        <v>1071.8122196663742</v>
      </c>
      <c r="FQ76" s="111">
        <f t="shared" si="1625"/>
        <v>1115.1091460920172</v>
      </c>
      <c r="FR76" s="111">
        <f t="shared" si="1625"/>
        <v>1160.1550951575505</v>
      </c>
      <c r="FS76" s="111">
        <f t="shared" si="1625"/>
        <v>1207.0207203815351</v>
      </c>
      <c r="FT76" s="111">
        <f t="shared" si="1625"/>
        <v>1255.7795294020677</v>
      </c>
      <c r="FU76" s="111">
        <f t="shared" si="1625"/>
        <v>1306.5079992717938</v>
      </c>
      <c r="FV76" s="111">
        <f t="shared" si="1625"/>
        <v>1359.2856964103773</v>
      </c>
      <c r="FW76" s="111">
        <f t="shared" si="1625"/>
        <v>1414.1954014025712</v>
      </c>
      <c r="FX76" s="111">
        <f t="shared" si="1625"/>
        <v>1471.3232388376296</v>
      </c>
      <c r="FY76" s="111">
        <f t="shared" si="1625"/>
        <v>1530.7588123937146</v>
      </c>
      <c r="FZ76" s="111">
        <f t="shared" si="1625"/>
        <v>1592.5953453791712</v>
      </c>
      <c r="GA76" s="111">
        <f t="shared" si="1625"/>
        <v>1656.9298269511085</v>
      </c>
      <c r="GB76" s="111">
        <f t="shared" si="1625"/>
        <v>1723.8631642406256</v>
      </c>
      <c r="GC76" s="111">
        <f t="shared" si="1625"/>
        <v>1793.50034062329</v>
      </c>
      <c r="GD76" s="111">
        <f t="shared" si="1625"/>
        <v>1865.9505803831084</v>
      </c>
      <c r="GE76" s="111">
        <f t="shared" si="1625"/>
        <v>1941.3275200282646</v>
      </c>
      <c r="GF76" s="111">
        <f t="shared" si="1625"/>
        <v>2019.7493865273266</v>
      </c>
      <c r="GG76" s="111">
        <f t="shared" si="1625"/>
        <v>2101.3391827454848</v>
      </c>
      <c r="GH76" s="111">
        <f t="shared" si="1625"/>
        <v>2186.2248803716716</v>
      </c>
      <c r="GI76" s="111">
        <f t="shared" si="1625"/>
        <v>2274.5396206391661</v>
      </c>
      <c r="GJ76" s="111">
        <f t="shared" si="1625"/>
        <v>2366.4219231545062</v>
      </c>
      <c r="GK76" s="111">
        <f t="shared" si="1625"/>
        <v>2462.0159031622557</v>
      </c>
      <c r="GL76" s="111">
        <f t="shared" si="1625"/>
        <v>2561.4714975863985</v>
      </c>
      <c r="GM76" s="111">
        <f t="shared" si="1625"/>
        <v>2664.9447002028987</v>
      </c>
      <c r="GN76" s="111">
        <f t="shared" si="1625"/>
        <v>2772.5978063122952</v>
      </c>
      <c r="GO76" s="111">
        <f t="shared" si="1625"/>
        <v>2884.5996672960869</v>
      </c>
      <c r="GP76" s="111">
        <f t="shared" si="1625"/>
        <v>3001.1259554561798</v>
      </c>
      <c r="GQ76" s="111">
        <f t="shared" si="1625"/>
        <v>3122.359439552788</v>
      </c>
      <c r="GR76" s="111">
        <f t="shared" si="1625"/>
        <v>3248.4902714729628</v>
      </c>
      <c r="GS76" s="111">
        <f t="shared" si="1625"/>
        <v>3379.7162844793847</v>
      </c>
      <c r="GT76" s="111">
        <f t="shared" si="1625"/>
        <v>3516.2433035072145</v>
      </c>
      <c r="GU76" s="111">
        <f t="shared" si="1625"/>
        <v>3658.2854679956922</v>
      </c>
      <c r="GV76" s="111">
        <f t="shared" si="1625"/>
        <v>3806.0655677608465</v>
      </c>
      <c r="GW76" s="111">
        <f t="shared" si="1625"/>
        <v>3959.8153924361141</v>
      </c>
      <c r="GX76" s="111">
        <f t="shared" si="1625"/>
        <v>4119.7760950289639</v>
      </c>
      <c r="GY76" s="111">
        <f t="shared" si="1625"/>
        <v>4286.1985701637541</v>
      </c>
      <c r="GZ76" s="111">
        <f t="shared" si="1625"/>
        <v>4459.3438476040892</v>
      </c>
      <c r="HA76" s="111">
        <f t="shared" si="1625"/>
        <v>4639.4835016719044</v>
      </c>
      <c r="HB76" s="111">
        <f t="shared" si="1625"/>
        <v>4826.9000772054433</v>
      </c>
      <c r="HC76" s="111">
        <f t="shared" si="1625"/>
        <v>5021.8875327242349</v>
      </c>
      <c r="HD76" s="111">
        <f t="shared" si="1625"/>
        <v>5224.7517014961632</v>
      </c>
      <c r="HE76" s="111">
        <f t="shared" si="1625"/>
        <v>5435.8107712298024</v>
      </c>
      <c r="HF76" s="111">
        <f t="shared" si="1625"/>
        <v>5655.3957831444022</v>
      </c>
    </row>
    <row r="77" spans="1:214">
      <c r="A77" s="83" t="str">
        <f>'CEA-4 Constant DCF'!A77</f>
        <v>ONE Gas, Inc.</v>
      </c>
      <c r="B77" s="103" t="str">
        <f>'CEA-4 Constant DCF'!B77</f>
        <v>OGS</v>
      </c>
      <c r="C77" s="90">
        <f>'CEA-4 Constant DCF'!C77</f>
        <v>2.64</v>
      </c>
      <c r="D77" s="209">
        <f>'CEA-4 Constant DCF'!D77</f>
        <v>62.242777777777775</v>
      </c>
      <c r="E77" s="91">
        <f>'CEA-4 Constant DCF'!K77</f>
        <v>4.1250000000000002E-2</v>
      </c>
      <c r="F77" s="91">
        <f t="shared" si="1626"/>
        <v>4.1107666666666681E-2</v>
      </c>
      <c r="G77" s="91">
        <f t="shared" si="1627"/>
        <v>4.0965333333333367E-2</v>
      </c>
      <c r="H77" s="91">
        <f t="shared" si="1628"/>
        <v>4.0823000000000054E-2</v>
      </c>
      <c r="I77" s="91">
        <f t="shared" si="1629"/>
        <v>4.068066666666674E-2</v>
      </c>
      <c r="J77" s="91">
        <f t="shared" si="1630"/>
        <v>4.0538333333333426E-2</v>
      </c>
      <c r="K77" s="142">
        <f>K39</f>
        <v>4.0396000000000098E-2</v>
      </c>
      <c r="L77" s="91">
        <f t="shared" si="1631"/>
        <v>8.6572238802909859E-2</v>
      </c>
      <c r="M77" s="325" t="str">
        <f>'CEA-4 Constant DCF'!O77</f>
        <v/>
      </c>
      <c r="N77" s="111">
        <f t="shared" si="1632"/>
        <v>-62.242777777777775</v>
      </c>
      <c r="O77" s="111">
        <f t="shared" si="1633"/>
        <v>2.7489000000000003</v>
      </c>
      <c r="P77" s="111">
        <f t="shared" si="1621"/>
        <v>2.8622921250000002</v>
      </c>
      <c r="Q77" s="111">
        <f t="shared" si="1621"/>
        <v>2.9803616751562503</v>
      </c>
      <c r="R77" s="111">
        <f t="shared" si="1621"/>
        <v>3.1033015942564455</v>
      </c>
      <c r="S77" s="111">
        <f t="shared" si="1621"/>
        <v>3.231312785019524</v>
      </c>
      <c r="T77" s="111">
        <f t="shared" si="1622"/>
        <v>3.3641445138818451</v>
      </c>
      <c r="U77" s="111">
        <f t="shared" si="1622"/>
        <v>3.5019578152745194</v>
      </c>
      <c r="V77" s="111">
        <f t="shared" si="1622"/>
        <v>3.6449182391674713</v>
      </c>
      <c r="W77" s="111">
        <f t="shared" si="1622"/>
        <v>3.7931959430822975</v>
      </c>
      <c r="X77" s="111">
        <f t="shared" si="1622"/>
        <v>3.9469657846216153</v>
      </c>
      <c r="Y77" s="111">
        <f t="shared" ref="Y77:AN78" si="1636">X77*(1+$K77)</f>
        <v>4.1064074144571903</v>
      </c>
      <c r="Z77" s="111">
        <f t="shared" si="1636"/>
        <v>4.272289848371603</v>
      </c>
      <c r="AA77" s="111">
        <f t="shared" si="1636"/>
        <v>4.4448732690864228</v>
      </c>
      <c r="AB77" s="111">
        <f t="shared" si="1636"/>
        <v>4.6244283696644386</v>
      </c>
      <c r="AC77" s="111">
        <f t="shared" si="1636"/>
        <v>4.8112367780854033</v>
      </c>
      <c r="AD77" s="111">
        <f t="shared" si="1636"/>
        <v>5.005591498972942</v>
      </c>
      <c r="AE77" s="111">
        <f t="shared" si="1636"/>
        <v>5.2077973731654534</v>
      </c>
      <c r="AF77" s="111">
        <f t="shared" si="1636"/>
        <v>5.4181715558518455</v>
      </c>
      <c r="AG77" s="111">
        <f t="shared" si="1636"/>
        <v>5.6370440140220373</v>
      </c>
      <c r="AH77" s="111">
        <f t="shared" si="1636"/>
        <v>5.864758044012472</v>
      </c>
      <c r="AI77" s="111">
        <f t="shared" si="1636"/>
        <v>6.1016708099584003</v>
      </c>
      <c r="AJ77" s="111">
        <f t="shared" si="1636"/>
        <v>6.3481539039974804</v>
      </c>
      <c r="AK77" s="111">
        <f t="shared" si="1636"/>
        <v>6.6045939291033635</v>
      </c>
      <c r="AL77" s="111">
        <f t="shared" si="1636"/>
        <v>6.8713931054634241</v>
      </c>
      <c r="AM77" s="111">
        <f t="shared" si="1636"/>
        <v>7.1489699013517249</v>
      </c>
      <c r="AN77" s="111">
        <f t="shared" si="1636"/>
        <v>7.4377596894867297</v>
      </c>
      <c r="AO77" s="111">
        <f t="shared" ref="AO77:BD78" si="1637">AN77*(1+$K77)</f>
        <v>7.738215429903236</v>
      </c>
      <c r="AP77" s="111">
        <f t="shared" si="1637"/>
        <v>8.0508083804096078</v>
      </c>
      <c r="AQ77" s="111">
        <f t="shared" si="1637"/>
        <v>8.376028835744636</v>
      </c>
      <c r="AR77" s="111">
        <f t="shared" si="1637"/>
        <v>8.7143868965933766</v>
      </c>
      <c r="AS77" s="111">
        <f t="shared" si="1637"/>
        <v>9.0664132696681641</v>
      </c>
      <c r="AT77" s="111">
        <f t="shared" si="1637"/>
        <v>9.4326601001096808</v>
      </c>
      <c r="AU77" s="111">
        <f t="shared" si="1637"/>
        <v>9.8137018375137117</v>
      </c>
      <c r="AV77" s="111">
        <f t="shared" si="1637"/>
        <v>10.210136136941916</v>
      </c>
      <c r="AW77" s="111">
        <f t="shared" si="1637"/>
        <v>10.622584796329823</v>
      </c>
      <c r="AX77" s="111">
        <f t="shared" si="1637"/>
        <v>11.051694731762364</v>
      </c>
      <c r="AY77" s="111">
        <f t="shared" si="1637"/>
        <v>11.498138992146638</v>
      </c>
      <c r="AZ77" s="111">
        <f t="shared" si="1637"/>
        <v>11.962617814873395</v>
      </c>
      <c r="BA77" s="111">
        <f t="shared" si="1637"/>
        <v>12.445859724123022</v>
      </c>
      <c r="BB77" s="111">
        <f t="shared" si="1637"/>
        <v>12.948622673538697</v>
      </c>
      <c r="BC77" s="111">
        <f t="shared" si="1637"/>
        <v>13.471695235058968</v>
      </c>
      <c r="BD77" s="111">
        <f t="shared" si="1637"/>
        <v>14.015897835774412</v>
      </c>
      <c r="BE77" s="111">
        <f t="shared" ref="BE77:BT78" si="1638">BD77*(1+$K77)</f>
        <v>14.582084044748356</v>
      </c>
      <c r="BF77" s="111">
        <f t="shared" si="1638"/>
        <v>15.171141911820012</v>
      </c>
      <c r="BG77" s="111">
        <f t="shared" si="1638"/>
        <v>15.783995360489895</v>
      </c>
      <c r="BH77" s="111">
        <f t="shared" si="1638"/>
        <v>16.421605637072247</v>
      </c>
      <c r="BI77" s="111">
        <f t="shared" si="1638"/>
        <v>17.084972818387421</v>
      </c>
      <c r="BJ77" s="111">
        <f t="shared" si="1638"/>
        <v>17.775137380359002</v>
      </c>
      <c r="BK77" s="111">
        <f t="shared" si="1638"/>
        <v>18.493181829975985</v>
      </c>
      <c r="BL77" s="111">
        <f t="shared" si="1638"/>
        <v>19.240232403179697</v>
      </c>
      <c r="BM77" s="111">
        <f t="shared" si="1638"/>
        <v>20.017460831338546</v>
      </c>
      <c r="BN77" s="111">
        <f t="shared" si="1638"/>
        <v>20.826086179081301</v>
      </c>
      <c r="BO77" s="111">
        <f t="shared" si="1638"/>
        <v>21.667376756371471</v>
      </c>
      <c r="BP77" s="111">
        <f t="shared" si="1638"/>
        <v>22.542652107821855</v>
      </c>
      <c r="BQ77" s="111">
        <f t="shared" si="1638"/>
        <v>23.45328508236943</v>
      </c>
      <c r="BR77" s="111">
        <f t="shared" si="1638"/>
        <v>24.400703986556827</v>
      </c>
      <c r="BS77" s="111">
        <f t="shared" si="1638"/>
        <v>25.38639482479778</v>
      </c>
      <c r="BT77" s="111">
        <f t="shared" si="1638"/>
        <v>26.411903630140312</v>
      </c>
      <c r="BU77" s="111">
        <f t="shared" ref="BU77:CI78" si="1639">BT77*(1+$K77)</f>
        <v>27.478838889183464</v>
      </c>
      <c r="BV77" s="111">
        <f t="shared" si="1639"/>
        <v>28.588874064950922</v>
      </c>
      <c r="BW77" s="111">
        <f t="shared" si="1639"/>
        <v>29.743750221678681</v>
      </c>
      <c r="BX77" s="111">
        <f t="shared" si="1639"/>
        <v>30.945278755633616</v>
      </c>
      <c r="BY77" s="111">
        <f t="shared" si="1639"/>
        <v>32.195344236246193</v>
      </c>
      <c r="BZ77" s="111">
        <f t="shared" si="1639"/>
        <v>33.495907362013597</v>
      </c>
      <c r="CA77" s="111">
        <f t="shared" si="1639"/>
        <v>34.849008035809504</v>
      </c>
      <c r="CB77" s="111">
        <f t="shared" si="1639"/>
        <v>36.256768564424071</v>
      </c>
      <c r="CC77" s="111">
        <f t="shared" si="1639"/>
        <v>37.721396987352549</v>
      </c>
      <c r="CD77" s="111">
        <f t="shared" si="1639"/>
        <v>39.245190540053649</v>
      </c>
      <c r="CE77" s="111">
        <f t="shared" si="1639"/>
        <v>40.830539257109663</v>
      </c>
      <c r="CF77" s="111">
        <f t="shared" si="1639"/>
        <v>42.479929720939872</v>
      </c>
      <c r="CG77" s="111">
        <f t="shared" si="1639"/>
        <v>44.195948961946961</v>
      </c>
      <c r="CH77" s="111">
        <f t="shared" si="1639"/>
        <v>45.981288516213773</v>
      </c>
      <c r="CI77" s="111">
        <f t="shared" si="1639"/>
        <v>47.838748647114748</v>
      </c>
      <c r="CJ77" s="111">
        <f t="shared" si="1634"/>
        <v>49.771242737463602</v>
      </c>
      <c r="CK77" s="111">
        <f t="shared" si="1634"/>
        <v>51.781801859086187</v>
      </c>
      <c r="CL77" s="111">
        <f t="shared" si="1634"/>
        <v>53.873579526985836</v>
      </c>
      <c r="CM77" s="111">
        <f t="shared" si="1634"/>
        <v>56.049856645557959</v>
      </c>
      <c r="CN77" s="111">
        <f t="shared" si="1634"/>
        <v>58.314046654611921</v>
      </c>
      <c r="CO77" s="111">
        <f t="shared" si="1634"/>
        <v>60.669700883271631</v>
      </c>
      <c r="CP77" s="111">
        <f t="shared" si="1634"/>
        <v>63.120514120152279</v>
      </c>
      <c r="CQ77" s="111">
        <f t="shared" si="1634"/>
        <v>65.670330408549958</v>
      </c>
      <c r="CR77" s="111">
        <f t="shared" si="1634"/>
        <v>68.323149075733753</v>
      </c>
      <c r="CS77" s="111">
        <f t="shared" si="1634"/>
        <v>71.0831310057971</v>
      </c>
      <c r="CT77" s="111">
        <f t="shared" si="1634"/>
        <v>73.954605165907282</v>
      </c>
      <c r="CU77" s="111">
        <f t="shared" si="1634"/>
        <v>76.942075396189281</v>
      </c>
      <c r="CV77" s="111">
        <f t="shared" si="1634"/>
        <v>80.050227473893756</v>
      </c>
      <c r="CW77" s="111">
        <f t="shared" si="1634"/>
        <v>83.283936462929177</v>
      </c>
      <c r="CX77" s="111">
        <f t="shared" si="1634"/>
        <v>86.648274360285669</v>
      </c>
      <c r="CY77" s="111">
        <f t="shared" si="1634"/>
        <v>90.148518051343771</v>
      </c>
      <c r="CZ77" s="111">
        <f t="shared" ref="CZ77:DO78" si="1640">CY77*(1+$K77)</f>
        <v>93.79015758654586</v>
      </c>
      <c r="DA77" s="111">
        <f t="shared" si="1640"/>
        <v>97.578904792411976</v>
      </c>
      <c r="DB77" s="111">
        <f t="shared" si="1640"/>
        <v>101.52070223040626</v>
      </c>
      <c r="DC77" s="111">
        <f t="shared" si="1640"/>
        <v>105.62173251770575</v>
      </c>
      <c r="DD77" s="111">
        <f t="shared" si="1640"/>
        <v>109.88842802449101</v>
      </c>
      <c r="DE77" s="111">
        <f t="shared" si="1640"/>
        <v>114.32748096296835</v>
      </c>
      <c r="DF77" s="111">
        <f t="shared" si="1640"/>
        <v>118.94585388394843</v>
      </c>
      <c r="DG77" s="111">
        <f t="shared" si="1640"/>
        <v>123.75079059744442</v>
      </c>
      <c r="DH77" s="111">
        <f t="shared" si="1640"/>
        <v>128.74982753441878</v>
      </c>
      <c r="DI77" s="111">
        <f t="shared" si="1640"/>
        <v>133.95080556749917</v>
      </c>
      <c r="DJ77" s="111">
        <f t="shared" si="1640"/>
        <v>139.36188230920388</v>
      </c>
      <c r="DK77" s="111">
        <f t="shared" si="1640"/>
        <v>144.99154490696648</v>
      </c>
      <c r="DL77" s="111">
        <f t="shared" si="1640"/>
        <v>150.84862335502831</v>
      </c>
      <c r="DM77" s="111">
        <f t="shared" si="1640"/>
        <v>156.94230434407805</v>
      </c>
      <c r="DN77" s="111">
        <f t="shared" si="1640"/>
        <v>163.28214567036144</v>
      </c>
      <c r="DO77" s="111">
        <f t="shared" si="1640"/>
        <v>169.87809122686139</v>
      </c>
      <c r="DP77" s="111">
        <f t="shared" ref="DP77:EE78" si="1641">DO77*(1+$K77)</f>
        <v>176.7404866000617</v>
      </c>
      <c r="DQ77" s="111">
        <f t="shared" si="1641"/>
        <v>183.88009529675782</v>
      </c>
      <c r="DR77" s="111">
        <f t="shared" si="1641"/>
        <v>191.30811562636566</v>
      </c>
      <c r="DS77" s="111">
        <f t="shared" si="1641"/>
        <v>199.03619826520836</v>
      </c>
      <c r="DT77" s="111">
        <f t="shared" si="1641"/>
        <v>207.07646453032973</v>
      </c>
      <c r="DU77" s="111">
        <f t="shared" si="1641"/>
        <v>215.44152539149695</v>
      </c>
      <c r="DV77" s="111">
        <f t="shared" si="1641"/>
        <v>224.14450125121189</v>
      </c>
      <c r="DW77" s="111">
        <f t="shared" si="1641"/>
        <v>233.19904252375588</v>
      </c>
      <c r="DX77" s="111">
        <f t="shared" si="1641"/>
        <v>242.61935104554556</v>
      </c>
      <c r="DY77" s="111">
        <f t="shared" si="1641"/>
        <v>252.42020235038143</v>
      </c>
      <c r="DZ77" s="111">
        <f t="shared" si="1641"/>
        <v>262.61696884452749</v>
      </c>
      <c r="EA77" s="111">
        <f t="shared" si="1641"/>
        <v>273.22564391797107</v>
      </c>
      <c r="EB77" s="111">
        <f t="shared" si="1641"/>
        <v>284.26286702968144</v>
      </c>
      <c r="EC77" s="111">
        <f t="shared" si="1641"/>
        <v>295.74594980621248</v>
      </c>
      <c r="ED77" s="111">
        <f t="shared" si="1641"/>
        <v>307.69290319458429</v>
      </c>
      <c r="EE77" s="111">
        <f t="shared" si="1641"/>
        <v>320.12246571203275</v>
      </c>
      <c r="EF77" s="111">
        <f t="shared" ref="EF77:EU78" si="1642">EE77*(1+$K77)</f>
        <v>333.05413283693605</v>
      </c>
      <c r="EG77" s="111">
        <f t="shared" si="1642"/>
        <v>346.50818758701695</v>
      </c>
      <c r="EH77" s="111">
        <f t="shared" si="1642"/>
        <v>360.50573233278215</v>
      </c>
      <c r="EI77" s="111">
        <f t="shared" si="1642"/>
        <v>375.06872189609726</v>
      </c>
      <c r="EJ77" s="111">
        <f t="shared" si="1642"/>
        <v>390.21999798581203</v>
      </c>
      <c r="EK77" s="111">
        <f t="shared" si="1642"/>
        <v>405.98332502444691</v>
      </c>
      <c r="EL77" s="111">
        <f t="shared" si="1642"/>
        <v>422.3834274221345</v>
      </c>
      <c r="EM77" s="111">
        <f t="shared" si="1642"/>
        <v>439.4460283562791</v>
      </c>
      <c r="EN77" s="111">
        <f t="shared" si="1642"/>
        <v>457.19789011775941</v>
      </c>
      <c r="EO77" s="111">
        <f t="shared" si="1642"/>
        <v>475.66685608695644</v>
      </c>
      <c r="EP77" s="111">
        <f t="shared" si="1642"/>
        <v>494.88189440544517</v>
      </c>
      <c r="EQ77" s="111">
        <f t="shared" si="1642"/>
        <v>514.87314341184754</v>
      </c>
      <c r="ER77" s="111">
        <f t="shared" si="1642"/>
        <v>535.67195891311258</v>
      </c>
      <c r="ES77" s="111">
        <f t="shared" si="1642"/>
        <v>557.31096336536677</v>
      </c>
      <c r="ET77" s="111">
        <f t="shared" si="1642"/>
        <v>579.82409704147415</v>
      </c>
      <c r="EU77" s="111">
        <f t="shared" si="1642"/>
        <v>603.24667126556164</v>
      </c>
      <c r="EV77" s="111">
        <f t="shared" si="1635"/>
        <v>627.61542379800528</v>
      </c>
      <c r="EW77" s="111">
        <f t="shared" si="1625"/>
        <v>652.96857645774958</v>
      </c>
      <c r="EX77" s="111">
        <f t="shared" si="1625"/>
        <v>679.34589507233693</v>
      </c>
      <c r="EY77" s="111">
        <f t="shared" si="1625"/>
        <v>706.7887518496791</v>
      </c>
      <c r="EZ77" s="111">
        <f t="shared" si="1625"/>
        <v>735.34019026939882</v>
      </c>
      <c r="FA77" s="111">
        <f t="shared" si="1625"/>
        <v>765.04499259552153</v>
      </c>
      <c r="FB77" s="111">
        <f t="shared" si="1625"/>
        <v>795.94975011641031</v>
      </c>
      <c r="FC77" s="111">
        <f t="shared" si="1625"/>
        <v>828.10293622211293</v>
      </c>
      <c r="FD77" s="111">
        <f t="shared" ref="FD77:FS78" si="1643">FC77*(1+$K77)</f>
        <v>861.55498243374143</v>
      </c>
      <c r="FE77" s="111">
        <f t="shared" si="1643"/>
        <v>896.35835750413491</v>
      </c>
      <c r="FF77" s="111">
        <f t="shared" si="1643"/>
        <v>932.56764971387202</v>
      </c>
      <c r="FG77" s="111">
        <f t="shared" si="1643"/>
        <v>970.23965249171363</v>
      </c>
      <c r="FH77" s="111">
        <f t="shared" si="1643"/>
        <v>1009.433453493769</v>
      </c>
      <c r="FI77" s="111">
        <f t="shared" si="1643"/>
        <v>1050.2105272811034</v>
      </c>
      <c r="FJ77" s="111">
        <f t="shared" si="1643"/>
        <v>1092.6348317411509</v>
      </c>
      <c r="FK77" s="111">
        <f t="shared" si="1643"/>
        <v>1136.7729084041666</v>
      </c>
      <c r="FL77" s="111">
        <f t="shared" si="1643"/>
        <v>1182.6939868120614</v>
      </c>
      <c r="FM77" s="111">
        <f t="shared" si="1643"/>
        <v>1230.4700931033217</v>
      </c>
      <c r="FN77" s="111">
        <f t="shared" si="1643"/>
        <v>1280.1761629843236</v>
      </c>
      <c r="FO77" s="111">
        <f t="shared" si="1643"/>
        <v>1331.8901592642385</v>
      </c>
      <c r="FP77" s="111">
        <f t="shared" si="1643"/>
        <v>1385.6931941378768</v>
      </c>
      <c r="FQ77" s="111">
        <f t="shared" si="1643"/>
        <v>1441.6696564082706</v>
      </c>
      <c r="FR77" s="111">
        <f t="shared" si="1643"/>
        <v>1499.9073438485393</v>
      </c>
      <c r="FS77" s="111">
        <f t="shared" si="1643"/>
        <v>1560.4976009106451</v>
      </c>
      <c r="FT77" s="111">
        <f t="shared" ref="FT77:GI78" si="1644">FS77*(1+$K77)</f>
        <v>1623.5354619970317</v>
      </c>
      <c r="FU77" s="111">
        <f t="shared" si="1644"/>
        <v>1689.1198005198639</v>
      </c>
      <c r="FV77" s="111">
        <f t="shared" si="1644"/>
        <v>1757.3534839816646</v>
      </c>
      <c r="FW77" s="111">
        <f t="shared" si="1644"/>
        <v>1828.343535320588</v>
      </c>
      <c r="FX77" s="111">
        <f t="shared" si="1644"/>
        <v>1902.2013007733985</v>
      </c>
      <c r="FY77" s="111">
        <f t="shared" si="1644"/>
        <v>1979.042624519441</v>
      </c>
      <c r="FZ77" s="111">
        <f t="shared" si="1644"/>
        <v>2058.9880303795285</v>
      </c>
      <c r="GA77" s="111">
        <f t="shared" si="1644"/>
        <v>2142.1629108547399</v>
      </c>
      <c r="GB77" s="111">
        <f t="shared" si="1644"/>
        <v>2228.6977238016284</v>
      </c>
      <c r="GC77" s="111">
        <f t="shared" si="1644"/>
        <v>2318.728197052319</v>
      </c>
      <c r="GD77" s="111">
        <f t="shared" si="1644"/>
        <v>2412.3955413004446</v>
      </c>
      <c r="GE77" s="111">
        <f t="shared" si="1644"/>
        <v>2509.8466715868176</v>
      </c>
      <c r="GF77" s="111">
        <f t="shared" si="1644"/>
        <v>2611.2344377322388</v>
      </c>
      <c r="GG77" s="111">
        <f t="shared" si="1644"/>
        <v>2716.7178640788707</v>
      </c>
      <c r="GH77" s="111">
        <f t="shared" si="1644"/>
        <v>2826.462398916201</v>
      </c>
      <c r="GI77" s="111">
        <f t="shared" si="1644"/>
        <v>2940.6401739828202</v>
      </c>
      <c r="GJ77" s="111">
        <f t="shared" ref="GJ77:GY78" si="1645">GI77*(1+$K77)</f>
        <v>3059.4302744510305</v>
      </c>
      <c r="GK77" s="111">
        <f t="shared" si="1645"/>
        <v>3183.0190198177547</v>
      </c>
      <c r="GL77" s="111">
        <f t="shared" si="1645"/>
        <v>3311.6002561423129</v>
      </c>
      <c r="GM77" s="111">
        <f t="shared" si="1645"/>
        <v>3445.375660089438</v>
      </c>
      <c r="GN77" s="111">
        <f t="shared" si="1645"/>
        <v>3584.5550552544114</v>
      </c>
      <c r="GO77" s="111">
        <f t="shared" si="1645"/>
        <v>3729.3567412664688</v>
      </c>
      <c r="GP77" s="111">
        <f t="shared" si="1645"/>
        <v>3880.0078361866695</v>
      </c>
      <c r="GQ77" s="111">
        <f t="shared" si="1645"/>
        <v>4036.7446327372663</v>
      </c>
      <c r="GR77" s="111">
        <f t="shared" si="1645"/>
        <v>4199.812968921321</v>
      </c>
      <c r="GS77" s="111">
        <f t="shared" si="1645"/>
        <v>4369.4686136138671</v>
      </c>
      <c r="GT77" s="111">
        <f t="shared" si="1645"/>
        <v>4545.977667729413</v>
      </c>
      <c r="GU77" s="111">
        <f t="shared" si="1645"/>
        <v>4729.6169815950107</v>
      </c>
      <c r="GV77" s="111">
        <f t="shared" si="1645"/>
        <v>4920.6745891835235</v>
      </c>
      <c r="GW77" s="111">
        <f t="shared" si="1645"/>
        <v>5119.4501598881816</v>
      </c>
      <c r="GX77" s="111">
        <f t="shared" si="1645"/>
        <v>5326.255468547025</v>
      </c>
      <c r="GY77" s="111">
        <f t="shared" si="1645"/>
        <v>5541.4148844544516</v>
      </c>
      <c r="GZ77" s="111">
        <f t="shared" ref="GZ77:HF78" si="1646">GY77*(1+$K77)</f>
        <v>5765.2658801268744</v>
      </c>
      <c r="HA77" s="111">
        <f t="shared" si="1646"/>
        <v>5998.1595606204801</v>
      </c>
      <c r="HB77" s="111">
        <f t="shared" si="1646"/>
        <v>6240.4612142313053</v>
      </c>
      <c r="HC77" s="111">
        <f t="shared" si="1646"/>
        <v>6492.5508854413938</v>
      </c>
      <c r="HD77" s="111">
        <f t="shared" si="1646"/>
        <v>6754.823971009685</v>
      </c>
      <c r="HE77" s="111">
        <f t="shared" si="1646"/>
        <v>7027.6918401425928</v>
      </c>
      <c r="HF77" s="111">
        <f t="shared" si="1646"/>
        <v>7311.5824797169935</v>
      </c>
    </row>
    <row r="78" spans="1:214">
      <c r="A78" s="100" t="str">
        <f>'CEA-4 Constant DCF'!A78</f>
        <v>Spire, Inc.</v>
      </c>
      <c r="B78" s="212" t="str">
        <f>'CEA-4 Constant DCF'!B78</f>
        <v>SR</v>
      </c>
      <c r="C78" s="208">
        <f>'CEA-4 Constant DCF'!C78</f>
        <v>3.02</v>
      </c>
      <c r="D78" s="230">
        <f>'CEA-4 Constant DCF'!D78</f>
        <v>60.096777777777788</v>
      </c>
      <c r="E78" s="91">
        <f>'CEA-4 Constant DCF'!K78</f>
        <v>5.5900000000000005E-2</v>
      </c>
      <c r="F78" s="91">
        <f t="shared" si="1626"/>
        <v>5.3316000000000023E-2</v>
      </c>
      <c r="G78" s="91">
        <f t="shared" si="1627"/>
        <v>5.0732000000000041E-2</v>
      </c>
      <c r="H78" s="91">
        <f t="shared" si="1628"/>
        <v>4.8148000000000059E-2</v>
      </c>
      <c r="I78" s="91">
        <f t="shared" si="1629"/>
        <v>4.5564000000000077E-2</v>
      </c>
      <c r="J78" s="91">
        <f t="shared" si="1630"/>
        <v>4.2980000000000095E-2</v>
      </c>
      <c r="K78" s="142">
        <f>K39</f>
        <v>4.0396000000000098E-2</v>
      </c>
      <c r="L78" s="91">
        <f t="shared" si="1631"/>
        <v>0.1005049765110016</v>
      </c>
      <c r="M78" s="325" t="str">
        <f>'CEA-4 Constant DCF'!O78</f>
        <v>Excl.</v>
      </c>
      <c r="N78" s="111">
        <f t="shared" si="1632"/>
        <v>-60.096777777777788</v>
      </c>
      <c r="O78" s="111">
        <f t="shared" si="1633"/>
        <v>3.1888180000000004</v>
      </c>
      <c r="P78" s="111">
        <f t="shared" si="1621"/>
        <v>3.3670729262000005</v>
      </c>
      <c r="Q78" s="111">
        <f t="shared" si="1621"/>
        <v>3.5552923027745806</v>
      </c>
      <c r="R78" s="111">
        <f t="shared" si="1621"/>
        <v>3.7540331424996798</v>
      </c>
      <c r="S78" s="111">
        <f t="shared" si="1621"/>
        <v>3.9638835951654121</v>
      </c>
      <c r="T78" s="111">
        <f t="shared" si="1622"/>
        <v>4.1752220129252509</v>
      </c>
      <c r="U78" s="111">
        <f t="shared" si="1622"/>
        <v>4.3870393760849744</v>
      </c>
      <c r="V78" s="111">
        <f t="shared" si="1622"/>
        <v>4.5982665479647142</v>
      </c>
      <c r="W78" s="111">
        <f t="shared" si="1622"/>
        <v>4.8077819649561793</v>
      </c>
      <c r="X78" s="111">
        <f t="shared" si="1622"/>
        <v>5.0144204338099962</v>
      </c>
      <c r="Y78" s="111">
        <f t="shared" si="1636"/>
        <v>5.2169829616541854</v>
      </c>
      <c r="Z78" s="111">
        <f t="shared" si="1636"/>
        <v>5.4277282053731684</v>
      </c>
      <c r="AA78" s="111">
        <f t="shared" si="1636"/>
        <v>5.646986713957423</v>
      </c>
      <c r="AB78" s="111">
        <f t="shared" si="1636"/>
        <v>5.8751023892544474</v>
      </c>
      <c r="AC78" s="111">
        <f t="shared" si="1636"/>
        <v>6.1124330253707706</v>
      </c>
      <c r="AD78" s="111">
        <f t="shared" si="1636"/>
        <v>6.3593508698636487</v>
      </c>
      <c r="AE78" s="111">
        <f t="shared" si="1636"/>
        <v>6.6162432076026612</v>
      </c>
      <c r="AF78" s="111">
        <f t="shared" si="1636"/>
        <v>6.8835129682169791</v>
      </c>
      <c r="AG78" s="111">
        <f t="shared" si="1636"/>
        <v>7.1615793580810729</v>
      </c>
      <c r="AH78" s="111">
        <f t="shared" si="1636"/>
        <v>7.4508785178301169</v>
      </c>
      <c r="AI78" s="111">
        <f t="shared" si="1636"/>
        <v>7.751864206436383</v>
      </c>
      <c r="AJ78" s="111">
        <f t="shared" si="1636"/>
        <v>8.0650085129195883</v>
      </c>
      <c r="AK78" s="111">
        <f t="shared" si="1636"/>
        <v>8.3908025968074895</v>
      </c>
      <c r="AL78" s="111">
        <f t="shared" si="1636"/>
        <v>8.729757458508125</v>
      </c>
      <c r="AM78" s="111">
        <f t="shared" si="1636"/>
        <v>9.0824047408020192</v>
      </c>
      <c r="AN78" s="111">
        <f t="shared" si="1636"/>
        <v>9.4492975627114593</v>
      </c>
      <c r="AO78" s="111">
        <f t="shared" si="1637"/>
        <v>9.8310113870547529</v>
      </c>
      <c r="AP78" s="111">
        <f t="shared" si="1637"/>
        <v>10.228144923046218</v>
      </c>
      <c r="AQ78" s="111">
        <f t="shared" si="1637"/>
        <v>10.641321065357594</v>
      </c>
      <c r="AR78" s="111">
        <f t="shared" si="1637"/>
        <v>11.07118787111378</v>
      </c>
      <c r="AS78" s="111">
        <f t="shared" si="1637"/>
        <v>11.518419576355294</v>
      </c>
      <c r="AT78" s="111">
        <f t="shared" si="1637"/>
        <v>11.983717653561744</v>
      </c>
      <c r="AU78" s="111">
        <f t="shared" si="1637"/>
        <v>12.467811911895025</v>
      </c>
      <c r="AV78" s="111">
        <f t="shared" si="1637"/>
        <v>12.971461641887938</v>
      </c>
      <c r="AW78" s="111">
        <f t="shared" si="1637"/>
        <v>13.495456806373644</v>
      </c>
      <c r="AX78" s="111">
        <f t="shared" si="1637"/>
        <v>14.040619279523915</v>
      </c>
      <c r="AY78" s="111">
        <f t="shared" si="1637"/>
        <v>14.607804135939563</v>
      </c>
      <c r="AZ78" s="111">
        <f t="shared" si="1637"/>
        <v>15.197900991814979</v>
      </c>
      <c r="BA78" s="111">
        <f t="shared" si="1637"/>
        <v>15.811835400280339</v>
      </c>
      <c r="BB78" s="111">
        <f t="shared" si="1637"/>
        <v>16.450570303110066</v>
      </c>
      <c r="BC78" s="111">
        <f t="shared" si="1637"/>
        <v>17.115107541074501</v>
      </c>
      <c r="BD78" s="111">
        <f t="shared" si="1637"/>
        <v>17.806489425303749</v>
      </c>
      <c r="BE78" s="111">
        <f t="shared" si="1638"/>
        <v>18.52580037212832</v>
      </c>
      <c r="BF78" s="111">
        <f t="shared" si="1638"/>
        <v>19.274168603960817</v>
      </c>
      <c r="BG78" s="111">
        <f t="shared" si="1638"/>
        <v>20.052767918886421</v>
      </c>
      <c r="BH78" s="111">
        <f t="shared" si="1638"/>
        <v>20.86281953173776</v>
      </c>
      <c r="BI78" s="111">
        <f t="shared" si="1638"/>
        <v>21.705593989541839</v>
      </c>
      <c r="BJ78" s="111">
        <f t="shared" si="1638"/>
        <v>22.582413164343372</v>
      </c>
      <c r="BK78" s="111">
        <f t="shared" si="1638"/>
        <v>23.49465232653019</v>
      </c>
      <c r="BL78" s="111">
        <f t="shared" si="1638"/>
        <v>24.443742301912707</v>
      </c>
      <c r="BM78" s="111">
        <f t="shared" si="1638"/>
        <v>25.431171715940774</v>
      </c>
      <c r="BN78" s="111">
        <f t="shared" si="1638"/>
        <v>26.458489328577919</v>
      </c>
      <c r="BO78" s="111">
        <f t="shared" si="1638"/>
        <v>27.527306463495155</v>
      </c>
      <c r="BP78" s="111">
        <f t="shared" si="1638"/>
        <v>28.639299535394507</v>
      </c>
      <c r="BQ78" s="111">
        <f t="shared" si="1638"/>
        <v>29.796212679426308</v>
      </c>
      <c r="BR78" s="111">
        <f t="shared" si="1638"/>
        <v>30.999860486824417</v>
      </c>
      <c r="BS78" s="111">
        <f t="shared" si="1638"/>
        <v>32.252130851050183</v>
      </c>
      <c r="BT78" s="111">
        <f t="shared" si="1638"/>
        <v>33.554987928909206</v>
      </c>
      <c r="BU78" s="111">
        <f t="shared" si="1639"/>
        <v>34.910475221285424</v>
      </c>
      <c r="BV78" s="111">
        <f t="shared" si="1639"/>
        <v>36.320718778324476</v>
      </c>
      <c r="BW78" s="111">
        <f t="shared" si="1639"/>
        <v>37.787930534093675</v>
      </c>
      <c r="BX78" s="111">
        <f t="shared" si="1639"/>
        <v>39.314411775948926</v>
      </c>
      <c r="BY78" s="111">
        <f t="shared" si="1639"/>
        <v>40.90255675405016</v>
      </c>
      <c r="BZ78" s="111">
        <f t="shared" si="1639"/>
        <v>42.554856436686777</v>
      </c>
      <c r="CA78" s="111">
        <f t="shared" si="1639"/>
        <v>44.273902417303177</v>
      </c>
      <c r="CB78" s="111">
        <f t="shared" si="1639"/>
        <v>46.062390979352557</v>
      </c>
      <c r="CC78" s="111">
        <f t="shared" si="1639"/>
        <v>47.923127325354486</v>
      </c>
      <c r="CD78" s="111">
        <f t="shared" si="1639"/>
        <v>49.859029976789508</v>
      </c>
      <c r="CE78" s="111">
        <f t="shared" si="1639"/>
        <v>51.873135351731904</v>
      </c>
      <c r="CF78" s="111">
        <f t="shared" si="1639"/>
        <v>53.968602527400471</v>
      </c>
      <c r="CG78" s="111">
        <f t="shared" si="1639"/>
        <v>56.148718195097345</v>
      </c>
      <c r="CH78" s="111">
        <f t="shared" si="1639"/>
        <v>58.416901815306502</v>
      </c>
      <c r="CI78" s="111">
        <f t="shared" si="1639"/>
        <v>60.776710981037631</v>
      </c>
      <c r="CJ78" s="111">
        <f t="shared" si="1634"/>
        <v>63.231846997827631</v>
      </c>
      <c r="CK78" s="111">
        <f t="shared" si="1634"/>
        <v>65.786160689151885</v>
      </c>
      <c r="CL78" s="111">
        <f t="shared" si="1634"/>
        <v>68.443658436350873</v>
      </c>
      <c r="CM78" s="111">
        <f t="shared" si="1634"/>
        <v>71.208508462545709</v>
      </c>
      <c r="CN78" s="111">
        <f t="shared" si="1634"/>
        <v>74.085047370398712</v>
      </c>
      <c r="CO78" s="111">
        <f t="shared" si="1634"/>
        <v>77.077786943973351</v>
      </c>
      <c r="CP78" s="111">
        <f t="shared" si="1634"/>
        <v>80.191421225362106</v>
      </c>
      <c r="CQ78" s="111">
        <f t="shared" si="1634"/>
        <v>83.43083387718184</v>
      </c>
      <c r="CR78" s="111">
        <f t="shared" si="1634"/>
        <v>86.801105842484489</v>
      </c>
      <c r="CS78" s="111">
        <f t="shared" si="1634"/>
        <v>90.307523314097494</v>
      </c>
      <c r="CT78" s="111">
        <f t="shared" si="1634"/>
        <v>93.95558602589378</v>
      </c>
      <c r="CU78" s="111">
        <f t="shared" si="1634"/>
        <v>97.751015878995801</v>
      </c>
      <c r="CV78" s="111">
        <f t="shared" si="1634"/>
        <v>101.69976591644372</v>
      </c>
      <c r="CW78" s="111">
        <f t="shared" si="1634"/>
        <v>105.8080296604044</v>
      </c>
      <c r="CX78" s="111">
        <f t="shared" si="1634"/>
        <v>110.08225082656611</v>
      </c>
      <c r="CY78" s="111">
        <f t="shared" si="1634"/>
        <v>114.52913343095608</v>
      </c>
      <c r="CZ78" s="111">
        <f t="shared" si="1640"/>
        <v>119.15565230503299</v>
      </c>
      <c r="DA78" s="111">
        <f t="shared" si="1640"/>
        <v>123.96906403554711</v>
      </c>
      <c r="DB78" s="111">
        <f t="shared" si="1640"/>
        <v>128.97691834632707</v>
      </c>
      <c r="DC78" s="111">
        <f t="shared" si="1640"/>
        <v>134.18706993984532</v>
      </c>
      <c r="DD78" s="111">
        <f t="shared" si="1640"/>
        <v>139.60769081713531</v>
      </c>
      <c r="DE78" s="111">
        <f t="shared" si="1640"/>
        <v>145.24728309538432</v>
      </c>
      <c r="DF78" s="111">
        <f t="shared" si="1640"/>
        <v>151.11469234330548</v>
      </c>
      <c r="DG78" s="111">
        <f t="shared" si="1640"/>
        <v>157.21912145520565</v>
      </c>
      <c r="DH78" s="111">
        <f t="shared" si="1640"/>
        <v>163.57014508551015</v>
      </c>
      <c r="DI78" s="111">
        <f t="shared" si="1640"/>
        <v>170.17772466638442</v>
      </c>
      <c r="DJ78" s="111">
        <f t="shared" si="1640"/>
        <v>177.0522240320077</v>
      </c>
      <c r="DK78" s="111">
        <f t="shared" si="1640"/>
        <v>184.20442567400471</v>
      </c>
      <c r="DL78" s="111">
        <f t="shared" si="1640"/>
        <v>191.64554765353182</v>
      </c>
      <c r="DM78" s="111">
        <f t="shared" si="1640"/>
        <v>199.3872611965439</v>
      </c>
      <c r="DN78" s="111">
        <f t="shared" si="1640"/>
        <v>207.44170899983951</v>
      </c>
      <c r="DO78" s="111">
        <f t="shared" si="1640"/>
        <v>215.82152427659705</v>
      </c>
      <c r="DP78" s="111">
        <f t="shared" si="1641"/>
        <v>224.53985057127448</v>
      </c>
      <c r="DQ78" s="111">
        <f t="shared" si="1641"/>
        <v>233.61036237495171</v>
      </c>
      <c r="DR78" s="111">
        <f t="shared" si="1641"/>
        <v>243.04728657345026</v>
      </c>
      <c r="DS78" s="111">
        <f t="shared" si="1641"/>
        <v>252.8654247618714</v>
      </c>
      <c r="DT78" s="111">
        <f t="shared" si="1641"/>
        <v>263.08017646055197</v>
      </c>
      <c r="DU78" s="111">
        <f t="shared" si="1641"/>
        <v>273.70756326885243</v>
      </c>
      <c r="DV78" s="111">
        <f t="shared" si="1641"/>
        <v>284.76425399466103</v>
      </c>
      <c r="DW78" s="111">
        <f t="shared" si="1641"/>
        <v>296.26759079902939</v>
      </c>
      <c r="DX78" s="111">
        <f t="shared" si="1641"/>
        <v>308.23561639694702</v>
      </c>
      <c r="DY78" s="111">
        <f t="shared" si="1641"/>
        <v>320.6871023569181</v>
      </c>
      <c r="DZ78" s="111">
        <f t="shared" si="1641"/>
        <v>333.6415785437282</v>
      </c>
      <c r="EA78" s="111">
        <f t="shared" si="1641"/>
        <v>347.1193637505807</v>
      </c>
      <c r="EB78" s="111">
        <f t="shared" si="1641"/>
        <v>361.14159756864922</v>
      </c>
      <c r="EC78" s="111">
        <f t="shared" si="1641"/>
        <v>375.7302735440324</v>
      </c>
      <c r="ED78" s="111">
        <f t="shared" si="1641"/>
        <v>390.9082736741172</v>
      </c>
      <c r="EE78" s="111">
        <f t="shared" si="1641"/>
        <v>406.69940429745685</v>
      </c>
      <c r="EF78" s="111">
        <f t="shared" si="1642"/>
        <v>423.12843343345696</v>
      </c>
      <c r="EG78" s="111">
        <f t="shared" si="1642"/>
        <v>440.22112963043492</v>
      </c>
      <c r="EH78" s="111">
        <f t="shared" si="1642"/>
        <v>458.004302382986</v>
      </c>
      <c r="EI78" s="111">
        <f t="shared" si="1642"/>
        <v>476.50584418204915</v>
      </c>
      <c r="EJ78" s="111">
        <f t="shared" si="1642"/>
        <v>495.75477426362727</v>
      </c>
      <c r="EK78" s="111">
        <f t="shared" si="1642"/>
        <v>515.78128412478077</v>
      </c>
      <c r="EL78" s="111">
        <f t="shared" si="1642"/>
        <v>536.61678487828544</v>
      </c>
      <c r="EM78" s="111">
        <f t="shared" si="1642"/>
        <v>558.29395652022868</v>
      </c>
      <c r="EN78" s="111">
        <f t="shared" si="1642"/>
        <v>580.8467991878199</v>
      </c>
      <c r="EO78" s="111">
        <f t="shared" si="1642"/>
        <v>604.31068648781115</v>
      </c>
      <c r="EP78" s="111">
        <f t="shared" si="1642"/>
        <v>628.72242097917285</v>
      </c>
      <c r="EQ78" s="111">
        <f t="shared" si="1642"/>
        <v>654.12029189704754</v>
      </c>
      <c r="ER78" s="111">
        <f t="shared" si="1642"/>
        <v>680.54413520852074</v>
      </c>
      <c r="ES78" s="111">
        <f t="shared" si="1642"/>
        <v>708.03539609440418</v>
      </c>
      <c r="ET78" s="111">
        <f t="shared" si="1642"/>
        <v>736.63719395503381</v>
      </c>
      <c r="EU78" s="111">
        <f t="shared" si="1642"/>
        <v>766.39439004204144</v>
      </c>
      <c r="EV78" s="111">
        <f t="shared" si="1635"/>
        <v>797.3536578221798</v>
      </c>
      <c r="EW78" s="111">
        <f t="shared" si="1635"/>
        <v>829.56355618356463</v>
      </c>
      <c r="EX78" s="111">
        <f t="shared" si="1635"/>
        <v>863.07460559915603</v>
      </c>
      <c r="EY78" s="111">
        <f t="shared" si="1635"/>
        <v>897.93936736693968</v>
      </c>
      <c r="EZ78" s="111">
        <f t="shared" si="1635"/>
        <v>934.21252605109464</v>
      </c>
      <c r="FA78" s="111">
        <f t="shared" si="1635"/>
        <v>971.95097525345477</v>
      </c>
      <c r="FB78" s="111">
        <f t="shared" si="1635"/>
        <v>1011.2139068497934</v>
      </c>
      <c r="FC78" s="111">
        <f t="shared" si="1635"/>
        <v>1052.0629038308978</v>
      </c>
      <c r="FD78" s="111">
        <f t="shared" si="1643"/>
        <v>1094.5620368940508</v>
      </c>
      <c r="FE78" s="111">
        <f t="shared" si="1643"/>
        <v>1138.7779649364231</v>
      </c>
      <c r="FF78" s="111">
        <f t="shared" si="1643"/>
        <v>1184.7800396079949</v>
      </c>
      <c r="FG78" s="111">
        <f t="shared" si="1643"/>
        <v>1232.6404140879995</v>
      </c>
      <c r="FH78" s="111">
        <f t="shared" si="1643"/>
        <v>1282.4341562554985</v>
      </c>
      <c r="FI78" s="111">
        <f t="shared" si="1643"/>
        <v>1334.2393664315957</v>
      </c>
      <c r="FJ78" s="111">
        <f t="shared" si="1643"/>
        <v>1388.1372998779666</v>
      </c>
      <c r="FK78" s="111">
        <f t="shared" si="1643"/>
        <v>1444.212494243837</v>
      </c>
      <c r="FL78" s="111">
        <f t="shared" si="1643"/>
        <v>1502.5529021613113</v>
      </c>
      <c r="FM78" s="111">
        <f t="shared" si="1643"/>
        <v>1563.2500291970198</v>
      </c>
      <c r="FN78" s="111">
        <f t="shared" si="1643"/>
        <v>1626.3990773764629</v>
      </c>
      <c r="FO78" s="111">
        <f t="shared" si="1643"/>
        <v>1692.0990945061626</v>
      </c>
      <c r="FP78" s="111">
        <f t="shared" si="1643"/>
        <v>1760.4531295278337</v>
      </c>
      <c r="FQ78" s="111">
        <f t="shared" si="1643"/>
        <v>1831.5683941482403</v>
      </c>
      <c r="FR78" s="111">
        <f t="shared" si="1643"/>
        <v>1905.5564309982528</v>
      </c>
      <c r="FS78" s="111">
        <f t="shared" si="1643"/>
        <v>1982.5332885848584</v>
      </c>
      <c r="FT78" s="111">
        <f t="shared" si="1644"/>
        <v>2062.6197033105327</v>
      </c>
      <c r="FU78" s="111">
        <f t="shared" si="1644"/>
        <v>2145.9412888454654</v>
      </c>
      <c r="FV78" s="111">
        <f t="shared" si="1644"/>
        <v>2232.6287331496669</v>
      </c>
      <c r="FW78" s="111">
        <f t="shared" si="1644"/>
        <v>2322.818003453981</v>
      </c>
      <c r="FX78" s="111">
        <f t="shared" si="1644"/>
        <v>2416.6505595215081</v>
      </c>
      <c r="FY78" s="111">
        <f t="shared" si="1644"/>
        <v>2514.2735755239391</v>
      </c>
      <c r="FZ78" s="111">
        <f t="shared" si="1644"/>
        <v>2615.8401708808046</v>
      </c>
      <c r="GA78" s="111">
        <f t="shared" si="1644"/>
        <v>2721.5096504237058</v>
      </c>
      <c r="GB78" s="111">
        <f t="shared" si="1644"/>
        <v>2831.4477542622221</v>
      </c>
      <c r="GC78" s="111">
        <f t="shared" si="1644"/>
        <v>2945.826917743399</v>
      </c>
      <c r="GD78" s="111">
        <f t="shared" si="1644"/>
        <v>3064.8265419125614</v>
      </c>
      <c r="GE78" s="111">
        <f t="shared" si="1644"/>
        <v>3188.6332748996615</v>
      </c>
      <c r="GF78" s="111">
        <f t="shared" si="1644"/>
        <v>3317.4413046725085</v>
      </c>
      <c r="GG78" s="111">
        <f t="shared" si="1644"/>
        <v>3451.4526636160595</v>
      </c>
      <c r="GH78" s="111">
        <f t="shared" si="1644"/>
        <v>3590.8775454154943</v>
      </c>
      <c r="GI78" s="111">
        <f t="shared" si="1644"/>
        <v>3735.9346347400988</v>
      </c>
      <c r="GJ78" s="111">
        <f t="shared" si="1645"/>
        <v>3886.8514502450603</v>
      </c>
      <c r="GK78" s="111">
        <f t="shared" si="1645"/>
        <v>4043.86470142916</v>
      </c>
      <c r="GL78" s="111">
        <f t="shared" si="1645"/>
        <v>4207.2206599080928</v>
      </c>
      <c r="GM78" s="111">
        <f t="shared" si="1645"/>
        <v>4377.1755456857409</v>
      </c>
      <c r="GN78" s="111">
        <f t="shared" si="1645"/>
        <v>4553.9959290292627</v>
      </c>
      <c r="GO78" s="111">
        <f t="shared" si="1645"/>
        <v>4737.9591485783294</v>
      </c>
      <c r="GP78" s="111">
        <f t="shared" si="1645"/>
        <v>4929.3537463442999</v>
      </c>
      <c r="GQ78" s="111">
        <f t="shared" si="1645"/>
        <v>5128.4799202816248</v>
      </c>
      <c r="GR78" s="111">
        <f t="shared" si="1645"/>
        <v>5335.6499951413216</v>
      </c>
      <c r="GS78" s="111">
        <f t="shared" si="1645"/>
        <v>5551.188912345051</v>
      </c>
      <c r="GT78" s="111">
        <f t="shared" si="1645"/>
        <v>5775.4347396481426</v>
      </c>
      <c r="GU78" s="111">
        <f t="shared" si="1645"/>
        <v>6008.7392013909694</v>
      </c>
      <c r="GV78" s="111">
        <f t="shared" si="1645"/>
        <v>6251.4682301703597</v>
      </c>
      <c r="GW78" s="111">
        <f t="shared" si="1645"/>
        <v>6504.0025407963221</v>
      </c>
      <c r="GX78" s="111">
        <f t="shared" si="1645"/>
        <v>6766.7382274343308</v>
      </c>
      <c r="GY78" s="111">
        <f t="shared" si="1645"/>
        <v>7040.0873848697684</v>
      </c>
      <c r="GZ78" s="111">
        <f t="shared" si="1646"/>
        <v>7324.4787548689683</v>
      </c>
      <c r="HA78" s="111">
        <f t="shared" si="1646"/>
        <v>7620.3583986506555</v>
      </c>
      <c r="HB78" s="111">
        <f t="shared" si="1646"/>
        <v>7928.1903965225483</v>
      </c>
      <c r="HC78" s="111">
        <f t="shared" si="1646"/>
        <v>8248.4575757804741</v>
      </c>
      <c r="HD78" s="111">
        <f t="shared" si="1646"/>
        <v>8581.6622680117034</v>
      </c>
      <c r="HE78" s="111">
        <f t="shared" si="1646"/>
        <v>8928.3270969903042</v>
      </c>
      <c r="HF78" s="111">
        <f t="shared" si="1646"/>
        <v>9288.9957984003249</v>
      </c>
    </row>
    <row r="79" spans="1:214" ht="18.75">
      <c r="A79" s="88" t="s">
        <v>2562</v>
      </c>
      <c r="B79" s="207"/>
      <c r="C79" s="207"/>
      <c r="D79" s="207"/>
      <c r="E79" s="95">
        <f t="shared" ref="E79:K79" si="1647">AVERAGE(E75:E78)</f>
        <v>5.4037500000000009E-2</v>
      </c>
      <c r="F79" s="95">
        <f t="shared" si="1647"/>
        <v>5.1763916666666687E-2</v>
      </c>
      <c r="G79" s="95">
        <f t="shared" si="1647"/>
        <v>4.9490333333333372E-2</v>
      </c>
      <c r="H79" s="95">
        <f t="shared" si="1647"/>
        <v>4.721675000000005E-2</v>
      </c>
      <c r="I79" s="95">
        <f t="shared" si="1647"/>
        <v>4.4943166666666735E-2</v>
      </c>
      <c r="J79" s="95">
        <f t="shared" si="1647"/>
        <v>4.266958333333342E-2</v>
      </c>
      <c r="K79" s="95">
        <f t="shared" si="1647"/>
        <v>4.0396000000000098E-2</v>
      </c>
      <c r="L79" s="95">
        <f>AVERAGE(L75:L78)</f>
        <v>9.103858917951585E-2</v>
      </c>
    </row>
    <row r="80" spans="1:214">
      <c r="A80" s="328" t="s">
        <v>2832</v>
      </c>
      <c r="B80" s="325"/>
      <c r="C80" s="323"/>
      <c r="D80" s="323"/>
      <c r="E80" s="327"/>
      <c r="F80" s="327"/>
      <c r="G80" s="327"/>
      <c r="H80" s="329"/>
      <c r="I80" s="327"/>
      <c r="J80" s="327"/>
      <c r="K80" s="327"/>
      <c r="L80" s="321">
        <f>AVERAGEIF(M75:M78, "", L75:L78)</f>
        <v>8.7883126735687267E-2</v>
      </c>
    </row>
    <row r="81" spans="1:15" ht="18.75">
      <c r="A81" s="88" t="s">
        <v>2833</v>
      </c>
      <c r="B81" s="207"/>
      <c r="C81" s="207"/>
      <c r="D81" s="207"/>
      <c r="E81" s="91" t="s">
        <v>2551</v>
      </c>
      <c r="F81" s="91" t="s">
        <v>2551</v>
      </c>
      <c r="G81" s="91" t="s">
        <v>2551</v>
      </c>
      <c r="H81" s="91" t="s">
        <v>2551</v>
      </c>
      <c r="I81" s="91" t="s">
        <v>2551</v>
      </c>
      <c r="J81" s="91" t="s">
        <v>2551</v>
      </c>
      <c r="K81" s="91" t="s">
        <v>2551</v>
      </c>
      <c r="L81" s="97">
        <v>5.0000000000000001E-3</v>
      </c>
    </row>
    <row r="82" spans="1:15" ht="18.75">
      <c r="A82" s="207"/>
      <c r="B82" s="207"/>
      <c r="C82" s="207"/>
      <c r="D82" s="207"/>
      <c r="E82" s="91"/>
      <c r="F82" s="91"/>
      <c r="G82" s="91"/>
      <c r="H82" s="91"/>
      <c r="I82" s="91"/>
      <c r="J82" s="91"/>
      <c r="K82" s="91"/>
      <c r="L82" s="91">
        <f>L79+L81</f>
        <v>9.6038589179515854E-2</v>
      </c>
      <c r="N82" s="233"/>
      <c r="O82" s="233"/>
    </row>
    <row r="83" spans="1:15" ht="18.75">
      <c r="A83" s="207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327">
        <f>L80+L81</f>
        <v>9.2883126735687271E-2</v>
      </c>
      <c r="N83" s="233"/>
      <c r="O83" s="233"/>
    </row>
    <row r="84" spans="1:15" ht="18.75">
      <c r="A84" s="100" t="s">
        <v>2505</v>
      </c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N84" s="233"/>
      <c r="O84" s="233"/>
    </row>
    <row r="85" spans="1:15" ht="18.75">
      <c r="A85" s="88" t="s">
        <v>2610</v>
      </c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N85" s="233"/>
      <c r="O85" s="233"/>
    </row>
    <row r="86" spans="1:15" ht="18.75">
      <c r="A86" s="88" t="str">
        <f>A58</f>
        <v>[2] Source: Bloomberg Professional, 90-day average as of May 31, 2024</v>
      </c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N86" s="233"/>
      <c r="O86" s="233"/>
    </row>
    <row r="87" spans="1:15" ht="18.75">
      <c r="A87" s="88" t="s">
        <v>2834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N87" s="233"/>
      <c r="O87" s="233"/>
    </row>
    <row r="88" spans="1:15" ht="18.75">
      <c r="A88" s="88" t="s">
        <v>2835</v>
      </c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N88" s="233"/>
      <c r="O88" s="233"/>
    </row>
    <row r="89" spans="1:15" ht="18.75">
      <c r="A89" s="88" t="s">
        <v>2836</v>
      </c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</row>
    <row r="90" spans="1:15" ht="18.75">
      <c r="A90" s="88" t="s">
        <v>2837</v>
      </c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</row>
    <row r="91" spans="1:15" ht="18.75">
      <c r="A91" s="88" t="s">
        <v>2838</v>
      </c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</row>
    <row r="92" spans="1:15">
      <c r="A92" s="88" t="s">
        <v>2839</v>
      </c>
    </row>
    <row r="93" spans="1:15">
      <c r="A93" s="88" t="str">
        <f>A65</f>
        <v>[9] Consensus Economics Inc., Consensus Forecasts, April 8, 2024, at 3; estimates for 2030-2034 = (GDP x ( 1+ CPI))+CPI</v>
      </c>
    </row>
    <row r="94" spans="1:15">
      <c r="A94" s="88" t="s">
        <v>2841</v>
      </c>
    </row>
    <row r="95" spans="1:15">
      <c r="A95" s="83" t="str">
        <f>A28</f>
        <v>[11] Most Canadian jurisdictions have approved an adjustment of 50 bps for flotation costs and financial flexibility.</v>
      </c>
    </row>
    <row r="98" spans="1:214" ht="18.75">
      <c r="A98" s="361" t="s">
        <v>2846</v>
      </c>
      <c r="B98" s="361"/>
      <c r="C98" s="361"/>
      <c r="D98" s="361"/>
      <c r="E98" s="361"/>
      <c r="F98" s="361"/>
      <c r="G98" s="361"/>
      <c r="H98" s="361"/>
      <c r="I98" s="361"/>
      <c r="J98" s="361"/>
      <c r="K98" s="361"/>
      <c r="L98" s="361"/>
      <c r="M98" s="217"/>
    </row>
    <row r="99" spans="1:214">
      <c r="A99" s="107"/>
      <c r="C99" s="112"/>
      <c r="D99" s="112"/>
      <c r="E99" s="112"/>
      <c r="F99" s="112"/>
      <c r="G99" s="112"/>
      <c r="H99" s="112"/>
      <c r="I99" s="112"/>
      <c r="J99" s="112"/>
      <c r="K99" s="112"/>
      <c r="L99" s="112"/>
    </row>
    <row r="100" spans="1:214" ht="17.25" thickBot="1">
      <c r="C100" s="89" t="s">
        <v>2466</v>
      </c>
      <c r="D100" s="89" t="s">
        <v>2467</v>
      </c>
      <c r="E100" s="89" t="s">
        <v>2468</v>
      </c>
      <c r="F100" s="89" t="s">
        <v>2469</v>
      </c>
      <c r="G100" s="89" t="s">
        <v>2470</v>
      </c>
      <c r="H100" s="89" t="s">
        <v>2471</v>
      </c>
      <c r="I100" s="89" t="s">
        <v>2472</v>
      </c>
      <c r="J100" s="89" t="s">
        <v>2473</v>
      </c>
      <c r="K100" s="89" t="s">
        <v>2474</v>
      </c>
      <c r="L100" s="89" t="s">
        <v>2475</v>
      </c>
    </row>
    <row r="101" spans="1:214">
      <c r="A101" s="366" t="s">
        <v>2350</v>
      </c>
      <c r="B101" s="366" t="s">
        <v>1</v>
      </c>
      <c r="C101" s="364" t="s">
        <v>2596</v>
      </c>
      <c r="D101" s="364" t="s">
        <v>2597</v>
      </c>
      <c r="E101" s="364" t="s">
        <v>2629</v>
      </c>
      <c r="F101" s="364" t="s">
        <v>2630</v>
      </c>
      <c r="G101" s="364" t="s">
        <v>2631</v>
      </c>
      <c r="H101" s="364" t="s">
        <v>2632</v>
      </c>
      <c r="I101" s="364" t="s">
        <v>2633</v>
      </c>
      <c r="J101" s="364" t="s">
        <v>2634</v>
      </c>
      <c r="K101" s="364" t="s">
        <v>2635</v>
      </c>
      <c r="L101" s="364" t="s">
        <v>2636</v>
      </c>
      <c r="N101" s="108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89"/>
      <c r="CW101" s="89"/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89"/>
      <c r="DJ101" s="89"/>
      <c r="DK101" s="89"/>
      <c r="DL101" s="89"/>
      <c r="DM101" s="89"/>
      <c r="DN101" s="89"/>
      <c r="DO101" s="89"/>
      <c r="DP101" s="89"/>
      <c r="DQ101" s="89"/>
      <c r="DR101" s="89"/>
      <c r="DS101" s="89"/>
      <c r="DT101" s="89"/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89"/>
      <c r="EH101" s="89"/>
      <c r="EI101" s="89"/>
      <c r="EJ101" s="89"/>
      <c r="EK101" s="89"/>
      <c r="EL101" s="89"/>
      <c r="EM101" s="89"/>
      <c r="EN101" s="89"/>
      <c r="EO101" s="89"/>
      <c r="EP101" s="89"/>
      <c r="EQ101" s="89"/>
      <c r="ER101" s="89"/>
      <c r="ES101" s="89"/>
      <c r="ET101" s="89"/>
      <c r="EU101" s="89"/>
      <c r="EV101" s="89"/>
      <c r="EW101" s="89"/>
      <c r="EX101" s="89"/>
      <c r="EY101" s="89"/>
      <c r="EZ101" s="89"/>
      <c r="FA101" s="89"/>
      <c r="FB101" s="89"/>
      <c r="FC101" s="89"/>
      <c r="FD101" s="89"/>
      <c r="FE101" s="89"/>
      <c r="FF101" s="89"/>
      <c r="FG101" s="89"/>
      <c r="FH101" s="89"/>
      <c r="FI101" s="89"/>
      <c r="FJ101" s="89"/>
      <c r="FK101" s="89"/>
      <c r="FL101" s="89"/>
      <c r="FM101" s="89"/>
      <c r="FN101" s="89"/>
      <c r="FO101" s="89"/>
      <c r="FP101" s="89"/>
      <c r="FQ101" s="89"/>
      <c r="FR101" s="89"/>
      <c r="FS101" s="89"/>
      <c r="FT101" s="89"/>
      <c r="FU101" s="89"/>
      <c r="FV101" s="89"/>
      <c r="FW101" s="89"/>
      <c r="FX101" s="89"/>
      <c r="FY101" s="89"/>
      <c r="FZ101" s="89"/>
      <c r="GA101" s="89"/>
      <c r="GB101" s="89"/>
      <c r="GC101" s="89"/>
      <c r="GD101" s="89"/>
      <c r="GE101" s="89"/>
      <c r="GF101" s="89"/>
      <c r="GG101" s="89"/>
      <c r="GH101" s="89"/>
      <c r="GI101" s="89"/>
      <c r="GJ101" s="89"/>
      <c r="GK101" s="89"/>
      <c r="GL101" s="89"/>
      <c r="GM101" s="89"/>
      <c r="GN101" s="89"/>
      <c r="GO101" s="89"/>
      <c r="GP101" s="89"/>
      <c r="GQ101" s="89"/>
      <c r="GR101" s="89"/>
      <c r="GS101" s="89"/>
      <c r="GT101" s="89"/>
      <c r="GU101" s="89"/>
      <c r="GV101" s="89"/>
      <c r="GW101" s="89"/>
      <c r="GX101" s="89"/>
      <c r="GY101" s="89"/>
      <c r="GZ101" s="89"/>
      <c r="HA101" s="89"/>
      <c r="HB101" s="89"/>
      <c r="HC101" s="89"/>
      <c r="HD101" s="89"/>
      <c r="HE101" s="89"/>
      <c r="HF101" s="89"/>
    </row>
    <row r="102" spans="1:214" ht="49.5">
      <c r="A102" s="367"/>
      <c r="B102" s="367"/>
      <c r="C102" s="365"/>
      <c r="D102" s="365"/>
      <c r="E102" s="365"/>
      <c r="F102" s="365"/>
      <c r="G102" s="365"/>
      <c r="H102" s="365"/>
      <c r="I102" s="365"/>
      <c r="J102" s="365"/>
      <c r="K102" s="365"/>
      <c r="L102" s="365"/>
      <c r="M102" s="330" t="s">
        <v>3749</v>
      </c>
      <c r="N102" s="292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  <c r="CL102" s="293"/>
      <c r="CM102" s="293"/>
      <c r="CN102" s="293"/>
      <c r="CO102" s="293"/>
      <c r="CP102" s="293"/>
      <c r="CQ102" s="293"/>
      <c r="CR102" s="293"/>
      <c r="CS102" s="293"/>
      <c r="CT102" s="293"/>
      <c r="CU102" s="293"/>
      <c r="CV102" s="293"/>
      <c r="CW102" s="293"/>
      <c r="CX102" s="293"/>
      <c r="CY102" s="293"/>
      <c r="CZ102" s="293"/>
      <c r="DA102" s="293"/>
      <c r="DB102" s="293"/>
      <c r="DC102" s="293"/>
      <c r="DD102" s="293"/>
      <c r="DE102" s="293"/>
      <c r="DF102" s="293"/>
      <c r="DG102" s="293"/>
      <c r="DH102" s="293"/>
      <c r="DI102" s="293"/>
      <c r="DJ102" s="293"/>
      <c r="DK102" s="293"/>
      <c r="DL102" s="293"/>
      <c r="DM102" s="293"/>
      <c r="DN102" s="293"/>
      <c r="DO102" s="293"/>
      <c r="DP102" s="293"/>
      <c r="DQ102" s="293"/>
      <c r="DR102" s="293"/>
      <c r="DS102" s="293"/>
      <c r="DT102" s="293"/>
      <c r="DU102" s="293"/>
      <c r="DV102" s="293"/>
      <c r="DW102" s="293"/>
      <c r="DX102" s="293"/>
      <c r="DY102" s="293"/>
      <c r="DZ102" s="293"/>
      <c r="EA102" s="293"/>
      <c r="EB102" s="293"/>
      <c r="EC102" s="293"/>
      <c r="ED102" s="293"/>
      <c r="EE102" s="293"/>
      <c r="EF102" s="293"/>
      <c r="EG102" s="293"/>
      <c r="EH102" s="293"/>
      <c r="EI102" s="293"/>
      <c r="EJ102" s="293"/>
      <c r="EK102" s="293"/>
      <c r="EL102" s="293"/>
      <c r="EM102" s="293"/>
      <c r="EN102" s="293"/>
      <c r="EO102" s="293"/>
      <c r="EP102" s="293"/>
      <c r="EQ102" s="293"/>
      <c r="ER102" s="293"/>
      <c r="ES102" s="293"/>
      <c r="ET102" s="293"/>
      <c r="EU102" s="293"/>
      <c r="EV102" s="293"/>
      <c r="EW102" s="293"/>
      <c r="EX102" s="293"/>
      <c r="EY102" s="293"/>
      <c r="EZ102" s="293"/>
      <c r="FA102" s="293"/>
      <c r="FB102" s="293"/>
      <c r="FC102" s="293"/>
      <c r="FD102" s="293"/>
      <c r="FE102" s="293"/>
      <c r="FF102" s="293"/>
      <c r="FG102" s="293"/>
      <c r="FH102" s="293"/>
      <c r="FI102" s="293"/>
      <c r="FJ102" s="293"/>
      <c r="FK102" s="293"/>
      <c r="FL102" s="293"/>
      <c r="FM102" s="293"/>
      <c r="FN102" s="293"/>
      <c r="FO102" s="293"/>
      <c r="FP102" s="293"/>
      <c r="FQ102" s="293"/>
      <c r="FR102" s="293"/>
      <c r="FS102" s="293"/>
      <c r="FT102" s="293"/>
      <c r="FU102" s="293"/>
      <c r="FV102" s="293"/>
      <c r="FW102" s="293"/>
      <c r="FX102" s="293"/>
      <c r="FY102" s="293"/>
      <c r="FZ102" s="293"/>
      <c r="GA102" s="293"/>
      <c r="GB102" s="293"/>
      <c r="GC102" s="293"/>
      <c r="GD102" s="293"/>
      <c r="GE102" s="293"/>
      <c r="GF102" s="293"/>
      <c r="GG102" s="293"/>
      <c r="GH102" s="293"/>
      <c r="GI102" s="293"/>
      <c r="GJ102" s="293"/>
      <c r="GK102" s="293"/>
      <c r="GL102" s="293"/>
      <c r="GM102" s="293"/>
      <c r="GN102" s="293"/>
      <c r="GO102" s="293"/>
      <c r="GP102" s="293"/>
      <c r="GQ102" s="293"/>
      <c r="GR102" s="293"/>
      <c r="GS102" s="293"/>
      <c r="GT102" s="293"/>
      <c r="GU102" s="293"/>
      <c r="GV102" s="293"/>
      <c r="GW102" s="293"/>
      <c r="GX102" s="293"/>
      <c r="GY102" s="293"/>
      <c r="GZ102" s="293"/>
      <c r="HA102" s="293"/>
      <c r="HB102" s="293"/>
      <c r="HC102" s="293"/>
      <c r="HD102" s="293"/>
      <c r="HE102" s="293"/>
      <c r="HF102" s="293"/>
    </row>
    <row r="103" spans="1:214">
      <c r="A103" s="114" t="str">
        <f>'CEA-4 Constant DCF'!A103</f>
        <v>Canadian Utilities Limited</v>
      </c>
      <c r="B103" s="90" t="str">
        <f>'CEA-4 Constant DCF'!B103</f>
        <v>CU</v>
      </c>
      <c r="C103" s="90">
        <f t="shared" ref="C103:L112" si="1648">_xlfn.XLOOKUP($B103, $B$6:$B$78, C$6:C$78)</f>
        <v>1.8124</v>
      </c>
      <c r="D103" s="90">
        <f t="shared" si="1648"/>
        <v>30.742444444444438</v>
      </c>
      <c r="E103" s="224">
        <f t="shared" si="1648"/>
        <v>2.775E-2</v>
      </c>
      <c r="F103" s="224">
        <f t="shared" si="1648"/>
        <v>2.9518333333333327E-2</v>
      </c>
      <c r="G103" s="224">
        <f t="shared" si="1648"/>
        <v>3.128666666666665E-2</v>
      </c>
      <c r="H103" s="224">
        <f t="shared" si="1648"/>
        <v>3.3054999999999973E-2</v>
      </c>
      <c r="I103" s="224">
        <f t="shared" si="1648"/>
        <v>3.4823333333333296E-2</v>
      </c>
      <c r="J103" s="224">
        <f t="shared" si="1648"/>
        <v>3.659166666666662E-2</v>
      </c>
      <c r="K103" s="224">
        <f t="shared" si="1648"/>
        <v>3.835999999999995E-2</v>
      </c>
      <c r="L103" s="224">
        <f t="shared" si="1648"/>
        <v>9.8485809564590465E-2</v>
      </c>
      <c r="M103" s="326" t="str">
        <f>'CEA-4 Constant DCF'!O103</f>
        <v/>
      </c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1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DQ103" s="111"/>
      <c r="DR103" s="111"/>
      <c r="DS103" s="111"/>
      <c r="DT103" s="111"/>
      <c r="DU103" s="111"/>
      <c r="DV103" s="111"/>
      <c r="DW103" s="111"/>
      <c r="DX103" s="111"/>
      <c r="DY103" s="111"/>
      <c r="DZ103" s="111"/>
      <c r="EA103" s="111"/>
      <c r="EB103" s="111"/>
      <c r="EC103" s="111"/>
      <c r="ED103" s="111"/>
      <c r="EE103" s="111"/>
      <c r="EF103" s="111"/>
      <c r="EG103" s="111"/>
      <c r="EH103" s="111"/>
      <c r="EI103" s="111"/>
      <c r="EJ103" s="111"/>
      <c r="EK103" s="111"/>
      <c r="EL103" s="111"/>
      <c r="EM103" s="111"/>
      <c r="EN103" s="111"/>
      <c r="EO103" s="111"/>
      <c r="EP103" s="111"/>
      <c r="EQ103" s="111"/>
      <c r="ER103" s="111"/>
      <c r="ES103" s="111"/>
      <c r="ET103" s="111"/>
      <c r="EU103" s="111"/>
      <c r="EV103" s="111"/>
      <c r="EW103" s="111"/>
      <c r="EX103" s="111"/>
      <c r="EY103" s="111"/>
      <c r="EZ103" s="111"/>
      <c r="FA103" s="111"/>
      <c r="FB103" s="111"/>
      <c r="FC103" s="111"/>
      <c r="FD103" s="111"/>
      <c r="FE103" s="111"/>
      <c r="FF103" s="111"/>
      <c r="FG103" s="111"/>
      <c r="FH103" s="111"/>
      <c r="FI103" s="111"/>
      <c r="FJ103" s="111"/>
      <c r="FK103" s="111"/>
      <c r="FL103" s="111"/>
      <c r="FM103" s="111"/>
      <c r="FN103" s="111"/>
      <c r="FO103" s="111"/>
      <c r="FP103" s="111"/>
      <c r="FQ103" s="111"/>
      <c r="FR103" s="111"/>
      <c r="FS103" s="111"/>
      <c r="FT103" s="111"/>
      <c r="FU103" s="111"/>
      <c r="FV103" s="111"/>
      <c r="FW103" s="111"/>
      <c r="FX103" s="111"/>
      <c r="FY103" s="111"/>
      <c r="FZ103" s="111"/>
      <c r="GA103" s="111"/>
      <c r="GB103" s="111"/>
      <c r="GC103" s="111"/>
      <c r="GD103" s="111"/>
      <c r="GE103" s="111"/>
      <c r="GF103" s="111"/>
      <c r="GG103" s="111"/>
      <c r="GH103" s="111"/>
      <c r="GI103" s="111"/>
      <c r="GJ103" s="111"/>
      <c r="GK103" s="111"/>
      <c r="GL103" s="111"/>
      <c r="GM103" s="111"/>
      <c r="GN103" s="111"/>
      <c r="GO103" s="111"/>
      <c r="GP103" s="111"/>
      <c r="GQ103" s="111"/>
      <c r="GR103" s="111"/>
      <c r="GS103" s="111"/>
      <c r="GT103" s="111"/>
      <c r="GU103" s="111"/>
      <c r="GV103" s="111"/>
      <c r="GW103" s="111"/>
      <c r="GX103" s="111"/>
      <c r="GY103" s="111"/>
      <c r="GZ103" s="111"/>
      <c r="HA103" s="111"/>
      <c r="HB103" s="111"/>
      <c r="HC103" s="111"/>
      <c r="HD103" s="111"/>
      <c r="HE103" s="111"/>
      <c r="HF103" s="111"/>
    </row>
    <row r="104" spans="1:214">
      <c r="A104" s="114" t="str">
        <f>'CEA-4 Constant DCF'!A104</f>
        <v>Emera Inc.</v>
      </c>
      <c r="B104" s="90" t="str">
        <f>'CEA-4 Constant DCF'!B104</f>
        <v>EMA</v>
      </c>
      <c r="C104" s="90">
        <f t="shared" si="1648"/>
        <v>2.87</v>
      </c>
      <c r="D104" s="90">
        <f t="shared" si="1648"/>
        <v>47.731666666666683</v>
      </c>
      <c r="E104" s="91">
        <f t="shared" si="1648"/>
        <v>4.2000000000000003E-2</v>
      </c>
      <c r="F104" s="91">
        <f t="shared" si="1648"/>
        <v>4.1393333333333324E-2</v>
      </c>
      <c r="G104" s="91">
        <f t="shared" si="1648"/>
        <v>4.0786666666666652E-2</v>
      </c>
      <c r="H104" s="91">
        <f t="shared" si="1648"/>
        <v>4.017999999999998E-2</v>
      </c>
      <c r="I104" s="91">
        <f t="shared" si="1648"/>
        <v>3.9573333333333308E-2</v>
      </c>
      <c r="J104" s="91">
        <f t="shared" si="1648"/>
        <v>3.8966666666666636E-2</v>
      </c>
      <c r="K104" s="142">
        <f t="shared" si="1648"/>
        <v>3.835999999999995E-2</v>
      </c>
      <c r="L104" s="91">
        <f t="shared" si="1648"/>
        <v>0.10534879565238953</v>
      </c>
      <c r="M104" s="326" t="str">
        <f>'CEA-4 Constant DCF'!O104</f>
        <v>Excl.</v>
      </c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1"/>
      <c r="CS104" s="111"/>
      <c r="CT104" s="111"/>
      <c r="CU104" s="111"/>
      <c r="CV104" s="111"/>
      <c r="CW104" s="111"/>
      <c r="CX104" s="111"/>
      <c r="CY104" s="111"/>
      <c r="CZ104" s="111"/>
      <c r="DA104" s="111"/>
      <c r="DB104" s="111"/>
      <c r="DC104" s="111"/>
      <c r="DD104" s="111"/>
      <c r="DE104" s="111"/>
      <c r="DF104" s="111"/>
      <c r="DG104" s="111"/>
      <c r="DH104" s="111"/>
      <c r="DI104" s="111"/>
      <c r="DJ104" s="111"/>
      <c r="DK104" s="111"/>
      <c r="DL104" s="111"/>
      <c r="DM104" s="111"/>
      <c r="DN104" s="111"/>
      <c r="DO104" s="111"/>
      <c r="DP104" s="111"/>
      <c r="DQ104" s="111"/>
      <c r="DR104" s="111"/>
      <c r="DS104" s="111"/>
      <c r="DT104" s="111"/>
      <c r="DU104" s="111"/>
      <c r="DV104" s="111"/>
      <c r="DW104" s="111"/>
      <c r="DX104" s="111"/>
      <c r="DY104" s="111"/>
      <c r="DZ104" s="111"/>
      <c r="EA104" s="111"/>
      <c r="EB104" s="111"/>
      <c r="EC104" s="111"/>
      <c r="ED104" s="111"/>
      <c r="EE104" s="111"/>
      <c r="EF104" s="111"/>
      <c r="EG104" s="111"/>
      <c r="EH104" s="111"/>
      <c r="EI104" s="111"/>
      <c r="EJ104" s="111"/>
      <c r="EK104" s="111"/>
      <c r="EL104" s="111"/>
      <c r="EM104" s="111"/>
      <c r="EN104" s="111"/>
      <c r="EO104" s="111"/>
      <c r="EP104" s="111"/>
      <c r="EQ104" s="111"/>
      <c r="ER104" s="111"/>
      <c r="ES104" s="111"/>
      <c r="ET104" s="111"/>
      <c r="EU104" s="111"/>
      <c r="EV104" s="111"/>
      <c r="EW104" s="111"/>
      <c r="EX104" s="111"/>
      <c r="EY104" s="111"/>
      <c r="EZ104" s="111"/>
      <c r="FA104" s="111"/>
      <c r="FB104" s="111"/>
      <c r="FC104" s="111"/>
      <c r="FD104" s="111"/>
      <c r="FE104" s="111"/>
      <c r="FF104" s="111"/>
      <c r="FG104" s="111"/>
      <c r="FH104" s="111"/>
      <c r="FI104" s="111"/>
      <c r="FJ104" s="111"/>
      <c r="FK104" s="111"/>
      <c r="FL104" s="111"/>
      <c r="FM104" s="111"/>
      <c r="FN104" s="111"/>
      <c r="FO104" s="111"/>
      <c r="FP104" s="111"/>
      <c r="FQ104" s="111"/>
      <c r="FR104" s="111"/>
      <c r="FS104" s="111"/>
      <c r="FT104" s="111"/>
      <c r="FU104" s="111"/>
      <c r="FV104" s="111"/>
      <c r="FW104" s="111"/>
      <c r="FX104" s="111"/>
      <c r="FY104" s="111"/>
      <c r="FZ104" s="111"/>
      <c r="GA104" s="111"/>
      <c r="GB104" s="111"/>
      <c r="GC104" s="111"/>
      <c r="GD104" s="111"/>
      <c r="GE104" s="111"/>
      <c r="GF104" s="111"/>
      <c r="GG104" s="111"/>
      <c r="GH104" s="111"/>
      <c r="GI104" s="111"/>
      <c r="GJ104" s="111"/>
      <c r="GK104" s="111"/>
      <c r="GL104" s="111"/>
      <c r="GM104" s="111"/>
      <c r="GN104" s="111"/>
      <c r="GO104" s="111"/>
      <c r="GP104" s="111"/>
      <c r="GQ104" s="111"/>
      <c r="GR104" s="111"/>
      <c r="GS104" s="111"/>
      <c r="GT104" s="111"/>
      <c r="GU104" s="111"/>
      <c r="GV104" s="111"/>
      <c r="GW104" s="111"/>
      <c r="GX104" s="111"/>
      <c r="GY104" s="111"/>
      <c r="GZ104" s="111"/>
      <c r="HA104" s="111"/>
      <c r="HB104" s="111"/>
      <c r="HC104" s="111"/>
      <c r="HD104" s="111"/>
      <c r="HE104" s="111"/>
      <c r="HF104" s="111"/>
    </row>
    <row r="105" spans="1:214">
      <c r="A105" s="114" t="str">
        <f>'CEA-4 Constant DCF'!A105</f>
        <v>Fortis, Inc.</v>
      </c>
      <c r="B105" s="90" t="str">
        <f>'CEA-4 Constant DCF'!B105</f>
        <v>FTS</v>
      </c>
      <c r="C105" s="90">
        <f t="shared" si="1648"/>
        <v>2.36</v>
      </c>
      <c r="D105" s="90">
        <f t="shared" si="1648"/>
        <v>53.598111111111109</v>
      </c>
      <c r="E105" s="91">
        <f t="shared" si="1648"/>
        <v>4.8999999999999995E-2</v>
      </c>
      <c r="F105" s="91">
        <f t="shared" si="1648"/>
        <v>4.7226666666666653E-2</v>
      </c>
      <c r="G105" s="91">
        <f t="shared" si="1648"/>
        <v>4.5453333333333311E-2</v>
      </c>
      <c r="H105" s="91">
        <f t="shared" si="1648"/>
        <v>4.3679999999999969E-2</v>
      </c>
      <c r="I105" s="91">
        <f t="shared" si="1648"/>
        <v>4.1906666666666627E-2</v>
      </c>
      <c r="J105" s="91">
        <f t="shared" si="1648"/>
        <v>4.0133333333333285E-2</v>
      </c>
      <c r="K105" s="142">
        <f t="shared" si="1648"/>
        <v>3.835999999999995E-2</v>
      </c>
      <c r="L105" s="91">
        <f t="shared" si="1648"/>
        <v>8.9241859316825892E-2</v>
      </c>
      <c r="M105" s="326" t="str">
        <f>'CEA-4 Constant DCF'!O105</f>
        <v>Excl.</v>
      </c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DQ105" s="111"/>
      <c r="DR105" s="111"/>
      <c r="DS105" s="111"/>
      <c r="DT105" s="111"/>
      <c r="DU105" s="111"/>
      <c r="DV105" s="111"/>
      <c r="DW105" s="111"/>
      <c r="DX105" s="111"/>
      <c r="DY105" s="111"/>
      <c r="DZ105" s="111"/>
      <c r="EA105" s="111"/>
      <c r="EB105" s="111"/>
      <c r="EC105" s="111"/>
      <c r="ED105" s="111"/>
      <c r="EE105" s="111"/>
      <c r="EF105" s="111"/>
      <c r="EG105" s="111"/>
      <c r="EH105" s="111"/>
      <c r="EI105" s="111"/>
      <c r="EJ105" s="111"/>
      <c r="EK105" s="111"/>
      <c r="EL105" s="111"/>
      <c r="EM105" s="111"/>
      <c r="EN105" s="111"/>
      <c r="EO105" s="111"/>
      <c r="EP105" s="111"/>
      <c r="EQ105" s="111"/>
      <c r="ER105" s="111"/>
      <c r="ES105" s="111"/>
      <c r="ET105" s="111"/>
      <c r="EU105" s="111"/>
      <c r="EV105" s="111"/>
      <c r="EW105" s="111"/>
      <c r="EX105" s="111"/>
      <c r="EY105" s="111"/>
      <c r="EZ105" s="111"/>
      <c r="FA105" s="111"/>
      <c r="FB105" s="111"/>
      <c r="FC105" s="111"/>
      <c r="FD105" s="111"/>
      <c r="FE105" s="111"/>
      <c r="FF105" s="111"/>
      <c r="FG105" s="111"/>
      <c r="FH105" s="111"/>
      <c r="FI105" s="111"/>
      <c r="FJ105" s="111"/>
      <c r="FK105" s="111"/>
      <c r="FL105" s="111"/>
      <c r="FM105" s="111"/>
      <c r="FN105" s="111"/>
      <c r="FO105" s="111"/>
      <c r="FP105" s="111"/>
      <c r="FQ105" s="111"/>
      <c r="FR105" s="111"/>
      <c r="FS105" s="111"/>
      <c r="FT105" s="111"/>
      <c r="FU105" s="111"/>
      <c r="FV105" s="111"/>
      <c r="FW105" s="111"/>
      <c r="FX105" s="111"/>
      <c r="FY105" s="111"/>
      <c r="FZ105" s="111"/>
      <c r="GA105" s="111"/>
      <c r="GB105" s="111"/>
      <c r="GC105" s="111"/>
      <c r="GD105" s="111"/>
      <c r="GE105" s="111"/>
      <c r="GF105" s="111"/>
      <c r="GG105" s="111"/>
      <c r="GH105" s="111"/>
      <c r="GI105" s="111"/>
      <c r="GJ105" s="111"/>
      <c r="GK105" s="111"/>
      <c r="GL105" s="111"/>
      <c r="GM105" s="111"/>
      <c r="GN105" s="111"/>
      <c r="GO105" s="111"/>
      <c r="GP105" s="111"/>
      <c r="GQ105" s="111"/>
      <c r="GR105" s="111"/>
      <c r="GS105" s="111"/>
      <c r="GT105" s="111"/>
      <c r="GU105" s="111"/>
      <c r="GV105" s="111"/>
      <c r="GW105" s="111"/>
      <c r="GX105" s="111"/>
      <c r="GY105" s="111"/>
      <c r="GZ105" s="111"/>
      <c r="HA105" s="111"/>
      <c r="HB105" s="111"/>
      <c r="HC105" s="111"/>
      <c r="HD105" s="111"/>
      <c r="HE105" s="111"/>
      <c r="HF105" s="111"/>
    </row>
    <row r="106" spans="1:214">
      <c r="A106" s="114" t="str">
        <f>'CEA-4 Constant DCF'!A106</f>
        <v>Hydro One, Ltd.</v>
      </c>
      <c r="B106" s="90" t="str">
        <f>'CEA-4 Constant DCF'!B106</f>
        <v>H</v>
      </c>
      <c r="C106" s="90">
        <f t="shared" si="1648"/>
        <v>1.1856</v>
      </c>
      <c r="D106" s="90">
        <f t="shared" si="1648"/>
        <v>39.797999999999988</v>
      </c>
      <c r="E106" s="91">
        <f t="shared" si="1648"/>
        <v>0.06</v>
      </c>
      <c r="F106" s="91">
        <f t="shared" si="1648"/>
        <v>5.6393333333333323E-2</v>
      </c>
      <c r="G106" s="91">
        <f t="shared" si="1648"/>
        <v>5.2786666666666648E-2</v>
      </c>
      <c r="H106" s="91">
        <f t="shared" si="1648"/>
        <v>4.9179999999999974E-2</v>
      </c>
      <c r="I106" s="91">
        <f t="shared" si="1648"/>
        <v>4.5573333333333299E-2</v>
      </c>
      <c r="J106" s="91">
        <f t="shared" si="1648"/>
        <v>4.1966666666666624E-2</v>
      </c>
      <c r="K106" s="142">
        <f t="shared" si="1648"/>
        <v>3.835999999999995E-2</v>
      </c>
      <c r="L106" s="91">
        <f t="shared" si="1648"/>
        <v>7.5111588835716239E-2</v>
      </c>
      <c r="M106" s="326" t="str">
        <f>'CEA-4 Constant DCF'!O106</f>
        <v/>
      </c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DQ106" s="111"/>
      <c r="DR106" s="111"/>
      <c r="DS106" s="111"/>
      <c r="DT106" s="111"/>
      <c r="DU106" s="111"/>
      <c r="DV106" s="111"/>
      <c r="DW106" s="111"/>
      <c r="DX106" s="111"/>
      <c r="DY106" s="111"/>
      <c r="DZ106" s="111"/>
      <c r="EA106" s="111"/>
      <c r="EB106" s="111"/>
      <c r="EC106" s="111"/>
      <c r="ED106" s="111"/>
      <c r="EE106" s="111"/>
      <c r="EF106" s="111"/>
      <c r="EG106" s="111"/>
      <c r="EH106" s="111"/>
      <c r="EI106" s="111"/>
      <c r="EJ106" s="111"/>
      <c r="EK106" s="111"/>
      <c r="EL106" s="111"/>
      <c r="EM106" s="111"/>
      <c r="EN106" s="111"/>
      <c r="EO106" s="111"/>
      <c r="EP106" s="111"/>
      <c r="EQ106" s="111"/>
      <c r="ER106" s="111"/>
      <c r="ES106" s="111"/>
      <c r="ET106" s="111"/>
      <c r="EU106" s="111"/>
      <c r="EV106" s="111"/>
      <c r="EW106" s="111"/>
      <c r="EX106" s="111"/>
      <c r="EY106" s="111"/>
      <c r="EZ106" s="111"/>
      <c r="FA106" s="111"/>
      <c r="FB106" s="111"/>
      <c r="FC106" s="111"/>
      <c r="FD106" s="111"/>
      <c r="FE106" s="111"/>
      <c r="FF106" s="111"/>
      <c r="FG106" s="111"/>
      <c r="FH106" s="111"/>
      <c r="FI106" s="111"/>
      <c r="FJ106" s="111"/>
      <c r="FK106" s="111"/>
      <c r="FL106" s="111"/>
      <c r="FM106" s="111"/>
      <c r="FN106" s="111"/>
      <c r="FO106" s="111"/>
      <c r="FP106" s="111"/>
      <c r="FQ106" s="111"/>
      <c r="FR106" s="111"/>
      <c r="FS106" s="111"/>
      <c r="FT106" s="111"/>
      <c r="FU106" s="111"/>
      <c r="FV106" s="111"/>
      <c r="FW106" s="111"/>
      <c r="FX106" s="111"/>
      <c r="FY106" s="111"/>
      <c r="FZ106" s="111"/>
      <c r="GA106" s="111"/>
      <c r="GB106" s="111"/>
      <c r="GC106" s="111"/>
      <c r="GD106" s="111"/>
      <c r="GE106" s="111"/>
      <c r="GF106" s="111"/>
      <c r="GG106" s="111"/>
      <c r="GH106" s="111"/>
      <c r="GI106" s="111"/>
      <c r="GJ106" s="111"/>
      <c r="GK106" s="111"/>
      <c r="GL106" s="111"/>
      <c r="GM106" s="111"/>
      <c r="GN106" s="111"/>
      <c r="GO106" s="111"/>
      <c r="GP106" s="111"/>
      <c r="GQ106" s="111"/>
      <c r="GR106" s="111"/>
      <c r="GS106" s="111"/>
      <c r="GT106" s="111"/>
      <c r="GU106" s="111"/>
      <c r="GV106" s="111"/>
      <c r="GW106" s="111"/>
      <c r="GX106" s="111"/>
      <c r="GY106" s="111"/>
      <c r="GZ106" s="111"/>
      <c r="HA106" s="111"/>
      <c r="HB106" s="111"/>
      <c r="HC106" s="111"/>
      <c r="HD106" s="111"/>
      <c r="HE106" s="111"/>
      <c r="HF106" s="111"/>
    </row>
    <row r="107" spans="1:214">
      <c r="A107" s="114" t="str">
        <f>'CEA-4 Constant DCF'!A107</f>
        <v>Alliant Energy Corporation</v>
      </c>
      <c r="B107" s="90" t="str">
        <f>'CEA-4 Constant DCF'!B107</f>
        <v>LNT</v>
      </c>
      <c r="C107" s="90">
        <f t="shared" si="1648"/>
        <v>1.92</v>
      </c>
      <c r="D107" s="90">
        <f t="shared" si="1648"/>
        <v>49.316222222222244</v>
      </c>
      <c r="E107" s="91">
        <f t="shared" si="1648"/>
        <v>6.3751174999999993E-2</v>
      </c>
      <c r="F107" s="91">
        <f t="shared" si="1648"/>
        <v>5.9858645833333342E-2</v>
      </c>
      <c r="G107" s="91">
        <f t="shared" si="1648"/>
        <v>5.596611666666669E-2</v>
      </c>
      <c r="H107" s="91">
        <f t="shared" si="1648"/>
        <v>5.2073587500000039E-2</v>
      </c>
      <c r="I107" s="91">
        <f t="shared" si="1648"/>
        <v>4.8181058333333388E-2</v>
      </c>
      <c r="J107" s="91">
        <f t="shared" si="1648"/>
        <v>4.4288529166666736E-2</v>
      </c>
      <c r="K107" s="142">
        <f t="shared" si="1648"/>
        <v>4.0396000000000098E-2</v>
      </c>
      <c r="L107" s="91">
        <f t="shared" si="1648"/>
        <v>8.9155283570289651E-2</v>
      </c>
      <c r="M107" s="326" t="str">
        <f>'CEA-4 Constant DCF'!O107</f>
        <v>Excl.</v>
      </c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  <c r="EE107" s="111"/>
      <c r="EF107" s="111"/>
      <c r="EG107" s="111"/>
      <c r="EH107" s="111"/>
      <c r="EI107" s="111"/>
      <c r="EJ107" s="111"/>
      <c r="EK107" s="111"/>
      <c r="EL107" s="111"/>
      <c r="EM107" s="111"/>
      <c r="EN107" s="111"/>
      <c r="EO107" s="111"/>
      <c r="EP107" s="111"/>
      <c r="EQ107" s="111"/>
      <c r="ER107" s="111"/>
      <c r="ES107" s="111"/>
      <c r="ET107" s="111"/>
      <c r="EU107" s="111"/>
      <c r="EV107" s="111"/>
      <c r="EW107" s="111"/>
      <c r="EX107" s="111"/>
      <c r="EY107" s="111"/>
      <c r="EZ107" s="111"/>
      <c r="FA107" s="111"/>
      <c r="FB107" s="111"/>
      <c r="FC107" s="111"/>
      <c r="FD107" s="111"/>
      <c r="FE107" s="111"/>
      <c r="FF107" s="111"/>
      <c r="FG107" s="111"/>
      <c r="FH107" s="111"/>
      <c r="FI107" s="111"/>
      <c r="FJ107" s="111"/>
      <c r="FK107" s="111"/>
      <c r="FL107" s="111"/>
      <c r="FM107" s="111"/>
      <c r="FN107" s="111"/>
      <c r="FO107" s="111"/>
      <c r="FP107" s="111"/>
      <c r="FQ107" s="111"/>
      <c r="FR107" s="111"/>
      <c r="FS107" s="111"/>
      <c r="FT107" s="111"/>
      <c r="FU107" s="111"/>
      <c r="FV107" s="111"/>
      <c r="FW107" s="111"/>
      <c r="FX107" s="111"/>
      <c r="FY107" s="111"/>
      <c r="FZ107" s="111"/>
      <c r="GA107" s="111"/>
      <c r="GB107" s="111"/>
      <c r="GC107" s="111"/>
      <c r="GD107" s="111"/>
      <c r="GE107" s="111"/>
      <c r="GF107" s="111"/>
      <c r="GG107" s="111"/>
      <c r="GH107" s="111"/>
      <c r="GI107" s="111"/>
      <c r="GJ107" s="111"/>
      <c r="GK107" s="111"/>
      <c r="GL107" s="111"/>
      <c r="GM107" s="111"/>
      <c r="GN107" s="111"/>
      <c r="GO107" s="111"/>
      <c r="GP107" s="111"/>
      <c r="GQ107" s="111"/>
      <c r="GR107" s="111"/>
      <c r="GS107" s="111"/>
      <c r="GT107" s="111"/>
      <c r="GU107" s="111"/>
      <c r="GV107" s="111"/>
      <c r="GW107" s="111"/>
      <c r="GX107" s="111"/>
      <c r="GY107" s="111"/>
      <c r="GZ107" s="111"/>
      <c r="HA107" s="111"/>
      <c r="HB107" s="111"/>
      <c r="HC107" s="111"/>
      <c r="HD107" s="111"/>
      <c r="HE107" s="111"/>
      <c r="HF107" s="111"/>
    </row>
    <row r="108" spans="1:214">
      <c r="A108" s="114" t="str">
        <f>'CEA-4 Constant DCF'!A108</f>
        <v>Ameren Corporation</v>
      </c>
      <c r="B108" s="90" t="str">
        <f>'CEA-4 Constant DCF'!B108</f>
        <v>AEE</v>
      </c>
      <c r="C108" s="90">
        <f t="shared" si="1648"/>
        <v>2.68</v>
      </c>
      <c r="D108" s="90">
        <f t="shared" si="1648"/>
        <v>72.092444444444425</v>
      </c>
      <c r="E108" s="91">
        <f t="shared" si="1648"/>
        <v>5.8999999999999997E-2</v>
      </c>
      <c r="F108" s="91">
        <f t="shared" si="1648"/>
        <v>5.5899333333333349E-2</v>
      </c>
      <c r="G108" s="91">
        <f t="shared" si="1648"/>
        <v>5.2798666666666702E-2</v>
      </c>
      <c r="H108" s="91">
        <f t="shared" si="1648"/>
        <v>4.9698000000000055E-2</v>
      </c>
      <c r="I108" s="91">
        <f t="shared" si="1648"/>
        <v>4.6597333333333407E-2</v>
      </c>
      <c r="J108" s="91">
        <f t="shared" si="1648"/>
        <v>4.349666666666676E-2</v>
      </c>
      <c r="K108" s="142">
        <f t="shared" si="1648"/>
        <v>4.0396000000000098E-2</v>
      </c>
      <c r="L108" s="91">
        <f t="shared" si="1648"/>
        <v>8.5584637522697446E-2</v>
      </c>
      <c r="M108" s="326" t="str">
        <f>'CEA-4 Constant DCF'!O108</f>
        <v>Excl.</v>
      </c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DQ108" s="111"/>
      <c r="DR108" s="111"/>
      <c r="DS108" s="111"/>
      <c r="DT108" s="111"/>
      <c r="DU108" s="111"/>
      <c r="DV108" s="111"/>
      <c r="DW108" s="111"/>
      <c r="DX108" s="111"/>
      <c r="DY108" s="111"/>
      <c r="DZ108" s="111"/>
      <c r="EA108" s="111"/>
      <c r="EB108" s="111"/>
      <c r="EC108" s="111"/>
      <c r="ED108" s="111"/>
      <c r="EE108" s="111"/>
      <c r="EF108" s="111"/>
      <c r="EG108" s="111"/>
      <c r="EH108" s="111"/>
      <c r="EI108" s="111"/>
      <c r="EJ108" s="111"/>
      <c r="EK108" s="111"/>
      <c r="EL108" s="111"/>
      <c r="EM108" s="111"/>
      <c r="EN108" s="111"/>
      <c r="EO108" s="111"/>
      <c r="EP108" s="111"/>
      <c r="EQ108" s="111"/>
      <c r="ER108" s="111"/>
      <c r="ES108" s="111"/>
      <c r="ET108" s="111"/>
      <c r="EU108" s="111"/>
      <c r="EV108" s="111"/>
      <c r="EW108" s="111"/>
      <c r="EX108" s="111"/>
      <c r="EY108" s="111"/>
      <c r="EZ108" s="111"/>
      <c r="FA108" s="111"/>
      <c r="FB108" s="111"/>
      <c r="FC108" s="111"/>
      <c r="FD108" s="111"/>
      <c r="FE108" s="111"/>
      <c r="FF108" s="111"/>
      <c r="FG108" s="111"/>
      <c r="FH108" s="111"/>
      <c r="FI108" s="111"/>
      <c r="FJ108" s="111"/>
      <c r="FK108" s="111"/>
      <c r="FL108" s="111"/>
      <c r="FM108" s="111"/>
      <c r="FN108" s="111"/>
      <c r="FO108" s="111"/>
      <c r="FP108" s="111"/>
      <c r="FQ108" s="111"/>
      <c r="FR108" s="111"/>
      <c r="FS108" s="111"/>
      <c r="FT108" s="111"/>
      <c r="FU108" s="111"/>
      <c r="FV108" s="111"/>
      <c r="FW108" s="111"/>
      <c r="FX108" s="111"/>
      <c r="FY108" s="111"/>
      <c r="FZ108" s="111"/>
      <c r="GA108" s="111"/>
      <c r="GB108" s="111"/>
      <c r="GC108" s="111"/>
      <c r="GD108" s="111"/>
      <c r="GE108" s="111"/>
      <c r="GF108" s="111"/>
      <c r="GG108" s="111"/>
      <c r="GH108" s="111"/>
      <c r="GI108" s="111"/>
      <c r="GJ108" s="111"/>
      <c r="GK108" s="111"/>
      <c r="GL108" s="111"/>
      <c r="GM108" s="111"/>
      <c r="GN108" s="111"/>
      <c r="GO108" s="111"/>
      <c r="GP108" s="111"/>
      <c r="GQ108" s="111"/>
      <c r="GR108" s="111"/>
      <c r="GS108" s="111"/>
      <c r="GT108" s="111"/>
      <c r="GU108" s="111"/>
      <c r="GV108" s="111"/>
      <c r="GW108" s="111"/>
      <c r="GX108" s="111"/>
      <c r="GY108" s="111"/>
      <c r="GZ108" s="111"/>
      <c r="HA108" s="111"/>
      <c r="HB108" s="111"/>
      <c r="HC108" s="111"/>
      <c r="HD108" s="111"/>
      <c r="HE108" s="111"/>
      <c r="HF108" s="111"/>
    </row>
    <row r="109" spans="1:214">
      <c r="A109" s="114" t="str">
        <f>'CEA-4 Constant DCF'!A109</f>
        <v>American Electric Power Company, Inc.</v>
      </c>
      <c r="B109" s="90" t="str">
        <f>'CEA-4 Constant DCF'!B109</f>
        <v>AEP</v>
      </c>
      <c r="C109" s="90">
        <f t="shared" si="1648"/>
        <v>3.52</v>
      </c>
      <c r="D109" s="90">
        <f t="shared" si="1648"/>
        <v>84.170333333333318</v>
      </c>
      <c r="E109" s="91">
        <f t="shared" si="1648"/>
        <v>6.3649999999999998E-2</v>
      </c>
      <c r="F109" s="91">
        <f t="shared" si="1648"/>
        <v>5.9774333333333346E-2</v>
      </c>
      <c r="G109" s="91">
        <f t="shared" si="1648"/>
        <v>5.5898666666666694E-2</v>
      </c>
      <c r="H109" s="91">
        <f t="shared" si="1648"/>
        <v>5.2023000000000041E-2</v>
      </c>
      <c r="I109" s="91">
        <f t="shared" si="1648"/>
        <v>4.8147333333333389E-2</v>
      </c>
      <c r="J109" s="91">
        <f t="shared" si="1648"/>
        <v>4.4271666666666737E-2</v>
      </c>
      <c r="K109" s="142">
        <f t="shared" si="1648"/>
        <v>4.0396000000000098E-2</v>
      </c>
      <c r="L109" s="91">
        <f t="shared" si="1648"/>
        <v>9.2754635214805592E-2</v>
      </c>
      <c r="M109" s="326" t="str">
        <f>'CEA-4 Constant DCF'!O109</f>
        <v>Excl.</v>
      </c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1"/>
      <c r="DE109" s="111"/>
      <c r="DF109" s="111"/>
      <c r="DG109" s="111"/>
      <c r="DH109" s="111"/>
      <c r="DI109" s="111"/>
      <c r="DJ109" s="111"/>
      <c r="DK109" s="111"/>
      <c r="DL109" s="111"/>
      <c r="DM109" s="111"/>
      <c r="DN109" s="111"/>
      <c r="DO109" s="111"/>
      <c r="DP109" s="111"/>
      <c r="DQ109" s="111"/>
      <c r="DR109" s="111"/>
      <c r="DS109" s="111"/>
      <c r="DT109" s="111"/>
      <c r="DU109" s="111"/>
      <c r="DV109" s="111"/>
      <c r="DW109" s="111"/>
      <c r="DX109" s="111"/>
      <c r="DY109" s="111"/>
      <c r="DZ109" s="111"/>
      <c r="EA109" s="111"/>
      <c r="EB109" s="111"/>
      <c r="EC109" s="111"/>
      <c r="ED109" s="111"/>
      <c r="EE109" s="111"/>
      <c r="EF109" s="111"/>
      <c r="EG109" s="111"/>
      <c r="EH109" s="111"/>
      <c r="EI109" s="111"/>
      <c r="EJ109" s="111"/>
      <c r="EK109" s="111"/>
      <c r="EL109" s="111"/>
      <c r="EM109" s="111"/>
      <c r="EN109" s="111"/>
      <c r="EO109" s="111"/>
      <c r="EP109" s="111"/>
      <c r="EQ109" s="111"/>
      <c r="ER109" s="111"/>
      <c r="ES109" s="111"/>
      <c r="ET109" s="111"/>
      <c r="EU109" s="111"/>
      <c r="EV109" s="111"/>
      <c r="EW109" s="111"/>
      <c r="EX109" s="111"/>
      <c r="EY109" s="111"/>
      <c r="EZ109" s="111"/>
      <c r="FA109" s="111"/>
      <c r="FB109" s="111"/>
      <c r="FC109" s="111"/>
      <c r="FD109" s="111"/>
      <c r="FE109" s="111"/>
      <c r="FF109" s="111"/>
      <c r="FG109" s="111"/>
      <c r="FH109" s="111"/>
      <c r="FI109" s="111"/>
      <c r="FJ109" s="111"/>
      <c r="FK109" s="111"/>
      <c r="FL109" s="111"/>
      <c r="FM109" s="111"/>
      <c r="FN109" s="111"/>
      <c r="FO109" s="111"/>
      <c r="FP109" s="111"/>
      <c r="FQ109" s="111"/>
      <c r="FR109" s="111"/>
      <c r="FS109" s="111"/>
      <c r="FT109" s="111"/>
      <c r="FU109" s="111"/>
      <c r="FV109" s="111"/>
      <c r="FW109" s="111"/>
      <c r="FX109" s="111"/>
      <c r="FY109" s="111"/>
      <c r="FZ109" s="111"/>
      <c r="GA109" s="111"/>
      <c r="GB109" s="111"/>
      <c r="GC109" s="111"/>
      <c r="GD109" s="111"/>
      <c r="GE109" s="111"/>
      <c r="GF109" s="111"/>
      <c r="GG109" s="111"/>
      <c r="GH109" s="111"/>
      <c r="GI109" s="111"/>
      <c r="GJ109" s="111"/>
      <c r="GK109" s="111"/>
      <c r="GL109" s="111"/>
      <c r="GM109" s="111"/>
      <c r="GN109" s="111"/>
      <c r="GO109" s="111"/>
      <c r="GP109" s="111"/>
      <c r="GQ109" s="111"/>
      <c r="GR109" s="111"/>
      <c r="GS109" s="111"/>
      <c r="GT109" s="111"/>
      <c r="GU109" s="111"/>
      <c r="GV109" s="111"/>
      <c r="GW109" s="111"/>
      <c r="GX109" s="111"/>
      <c r="GY109" s="111"/>
      <c r="GZ109" s="111"/>
      <c r="HA109" s="111"/>
      <c r="HB109" s="111"/>
      <c r="HC109" s="111"/>
      <c r="HD109" s="111"/>
      <c r="HE109" s="111"/>
      <c r="HF109" s="111"/>
    </row>
    <row r="110" spans="1:214">
      <c r="A110" s="114" t="str">
        <f>'CEA-4 Constant DCF'!A110</f>
        <v>Duke Energy Corporation</v>
      </c>
      <c r="B110" s="90" t="str">
        <f>'CEA-4 Constant DCF'!B110</f>
        <v>DUK</v>
      </c>
      <c r="C110" s="90">
        <f t="shared" si="1648"/>
        <v>4.0999999999999996</v>
      </c>
      <c r="D110" s="90">
        <f t="shared" si="1648"/>
        <v>96.609777777777765</v>
      </c>
      <c r="E110" s="91">
        <f t="shared" si="1648"/>
        <v>6.0277650000000002E-2</v>
      </c>
      <c r="F110" s="91">
        <f t="shared" si="1648"/>
        <v>5.6964041666666687E-2</v>
      </c>
      <c r="G110" s="91">
        <f t="shared" si="1648"/>
        <v>5.3650433333333372E-2</v>
      </c>
      <c r="H110" s="91">
        <f t="shared" si="1648"/>
        <v>5.0336825000000057E-2</v>
      </c>
      <c r="I110" s="91">
        <f t="shared" si="1648"/>
        <v>4.7023216666666742E-2</v>
      </c>
      <c r="J110" s="91">
        <f t="shared" si="1648"/>
        <v>4.3709608333333427E-2</v>
      </c>
      <c r="K110" s="142">
        <f t="shared" si="1648"/>
        <v>4.0396000000000098E-2</v>
      </c>
      <c r="L110" s="91">
        <f t="shared" si="1648"/>
        <v>9.2446681857109067E-2</v>
      </c>
      <c r="M110" s="326" t="str">
        <f>'CEA-4 Constant DCF'!O110</f>
        <v>Excl.</v>
      </c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1"/>
      <c r="DY110" s="111"/>
      <c r="DZ110" s="111"/>
      <c r="EA110" s="111"/>
      <c r="EB110" s="111"/>
      <c r="EC110" s="111"/>
      <c r="ED110" s="111"/>
      <c r="EE110" s="111"/>
      <c r="EF110" s="111"/>
      <c r="EG110" s="111"/>
      <c r="EH110" s="111"/>
      <c r="EI110" s="111"/>
      <c r="EJ110" s="111"/>
      <c r="EK110" s="111"/>
      <c r="EL110" s="111"/>
      <c r="EM110" s="111"/>
      <c r="EN110" s="111"/>
      <c r="EO110" s="111"/>
      <c r="EP110" s="111"/>
      <c r="EQ110" s="111"/>
      <c r="ER110" s="111"/>
      <c r="ES110" s="111"/>
      <c r="ET110" s="111"/>
      <c r="EU110" s="111"/>
      <c r="EV110" s="111"/>
      <c r="EW110" s="111"/>
      <c r="EX110" s="111"/>
      <c r="EY110" s="111"/>
      <c r="EZ110" s="111"/>
      <c r="FA110" s="111"/>
      <c r="FB110" s="111"/>
      <c r="FC110" s="111"/>
      <c r="FD110" s="111"/>
      <c r="FE110" s="111"/>
      <c r="FF110" s="111"/>
      <c r="FG110" s="111"/>
      <c r="FH110" s="111"/>
      <c r="FI110" s="111"/>
      <c r="FJ110" s="111"/>
      <c r="FK110" s="111"/>
      <c r="FL110" s="111"/>
      <c r="FM110" s="111"/>
      <c r="FN110" s="111"/>
      <c r="FO110" s="111"/>
      <c r="FP110" s="111"/>
      <c r="FQ110" s="111"/>
      <c r="FR110" s="111"/>
      <c r="FS110" s="111"/>
      <c r="FT110" s="111"/>
      <c r="FU110" s="111"/>
      <c r="FV110" s="111"/>
      <c r="FW110" s="111"/>
      <c r="FX110" s="111"/>
      <c r="FY110" s="111"/>
      <c r="FZ110" s="111"/>
      <c r="GA110" s="111"/>
      <c r="GB110" s="111"/>
      <c r="GC110" s="111"/>
      <c r="GD110" s="111"/>
      <c r="GE110" s="111"/>
      <c r="GF110" s="111"/>
      <c r="GG110" s="111"/>
      <c r="GH110" s="111"/>
      <c r="GI110" s="111"/>
      <c r="GJ110" s="111"/>
      <c r="GK110" s="111"/>
      <c r="GL110" s="111"/>
      <c r="GM110" s="111"/>
      <c r="GN110" s="111"/>
      <c r="GO110" s="111"/>
      <c r="GP110" s="111"/>
      <c r="GQ110" s="111"/>
      <c r="GR110" s="111"/>
      <c r="GS110" s="111"/>
      <c r="GT110" s="111"/>
      <c r="GU110" s="111"/>
      <c r="GV110" s="111"/>
      <c r="GW110" s="111"/>
      <c r="GX110" s="111"/>
      <c r="GY110" s="111"/>
      <c r="GZ110" s="111"/>
      <c r="HA110" s="111"/>
      <c r="HB110" s="111"/>
      <c r="HC110" s="111"/>
      <c r="HD110" s="111"/>
      <c r="HE110" s="111"/>
      <c r="HF110" s="111"/>
    </row>
    <row r="111" spans="1:214">
      <c r="A111" s="114" t="str">
        <f>'CEA-4 Constant DCF'!A111</f>
        <v>Entergy Corporation</v>
      </c>
      <c r="B111" s="90" t="str">
        <f>'CEA-4 Constant DCF'!B111</f>
        <v>ETR</v>
      </c>
      <c r="C111" s="90">
        <f t="shared" si="1648"/>
        <v>4.5199999999999996</v>
      </c>
      <c r="D111" s="90">
        <f t="shared" si="1648"/>
        <v>104.40111111111113</v>
      </c>
      <c r="E111" s="91">
        <f t="shared" si="1648"/>
        <v>5.4000000000000006E-2</v>
      </c>
      <c r="F111" s="91">
        <f t="shared" si="1648"/>
        <v>5.1732666666666691E-2</v>
      </c>
      <c r="G111" s="91">
        <f t="shared" si="1648"/>
        <v>4.9465333333333375E-2</v>
      </c>
      <c r="H111" s="91">
        <f t="shared" si="1648"/>
        <v>4.7198000000000059E-2</v>
      </c>
      <c r="I111" s="91">
        <f t="shared" si="1648"/>
        <v>4.4930666666666744E-2</v>
      </c>
      <c r="J111" s="91">
        <f t="shared" si="1648"/>
        <v>4.2663333333333428E-2</v>
      </c>
      <c r="K111" s="142">
        <f t="shared" si="1648"/>
        <v>4.0396000000000098E-2</v>
      </c>
      <c r="L111" s="91">
        <f t="shared" si="1648"/>
        <v>9.1487428545951835E-2</v>
      </c>
      <c r="M111" s="326" t="str">
        <f>'CEA-4 Constant DCF'!O111</f>
        <v>Excl.</v>
      </c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DQ111" s="111"/>
      <c r="DR111" s="111"/>
      <c r="DS111" s="111"/>
      <c r="DT111" s="111"/>
      <c r="DU111" s="111"/>
      <c r="DV111" s="111"/>
      <c r="DW111" s="111"/>
      <c r="DX111" s="111"/>
      <c r="DY111" s="111"/>
      <c r="DZ111" s="111"/>
      <c r="EA111" s="111"/>
      <c r="EB111" s="111"/>
      <c r="EC111" s="111"/>
      <c r="ED111" s="111"/>
      <c r="EE111" s="111"/>
      <c r="EF111" s="111"/>
      <c r="EG111" s="111"/>
      <c r="EH111" s="111"/>
      <c r="EI111" s="111"/>
      <c r="EJ111" s="111"/>
      <c r="EK111" s="111"/>
      <c r="EL111" s="111"/>
      <c r="EM111" s="111"/>
      <c r="EN111" s="111"/>
      <c r="EO111" s="111"/>
      <c r="EP111" s="111"/>
      <c r="EQ111" s="111"/>
      <c r="ER111" s="111"/>
      <c r="ES111" s="111"/>
      <c r="ET111" s="111"/>
      <c r="EU111" s="111"/>
      <c r="EV111" s="111"/>
      <c r="EW111" s="111"/>
      <c r="EX111" s="111"/>
      <c r="EY111" s="111"/>
      <c r="EZ111" s="111"/>
      <c r="FA111" s="111"/>
      <c r="FB111" s="111"/>
      <c r="FC111" s="111"/>
      <c r="FD111" s="111"/>
      <c r="FE111" s="111"/>
      <c r="FF111" s="111"/>
      <c r="FG111" s="111"/>
      <c r="FH111" s="111"/>
      <c r="FI111" s="111"/>
      <c r="FJ111" s="111"/>
      <c r="FK111" s="111"/>
      <c r="FL111" s="111"/>
      <c r="FM111" s="111"/>
      <c r="FN111" s="111"/>
      <c r="FO111" s="111"/>
      <c r="FP111" s="111"/>
      <c r="FQ111" s="111"/>
      <c r="FR111" s="111"/>
      <c r="FS111" s="111"/>
      <c r="FT111" s="111"/>
      <c r="FU111" s="111"/>
      <c r="FV111" s="111"/>
      <c r="FW111" s="111"/>
      <c r="FX111" s="111"/>
      <c r="FY111" s="111"/>
      <c r="FZ111" s="111"/>
      <c r="GA111" s="111"/>
      <c r="GB111" s="111"/>
      <c r="GC111" s="111"/>
      <c r="GD111" s="111"/>
      <c r="GE111" s="111"/>
      <c r="GF111" s="111"/>
      <c r="GG111" s="111"/>
      <c r="GH111" s="111"/>
      <c r="GI111" s="111"/>
      <c r="GJ111" s="111"/>
      <c r="GK111" s="111"/>
      <c r="GL111" s="111"/>
      <c r="GM111" s="111"/>
      <c r="GN111" s="111"/>
      <c r="GO111" s="111"/>
      <c r="GP111" s="111"/>
      <c r="GQ111" s="111"/>
      <c r="GR111" s="111"/>
      <c r="GS111" s="111"/>
      <c r="GT111" s="111"/>
      <c r="GU111" s="111"/>
      <c r="GV111" s="111"/>
      <c r="GW111" s="111"/>
      <c r="GX111" s="111"/>
      <c r="GY111" s="111"/>
      <c r="GZ111" s="111"/>
      <c r="HA111" s="111"/>
      <c r="HB111" s="111"/>
      <c r="HC111" s="111"/>
      <c r="HD111" s="111"/>
      <c r="HE111" s="111"/>
      <c r="HF111" s="111"/>
    </row>
    <row r="112" spans="1:214">
      <c r="A112" s="114" t="str">
        <f>'CEA-4 Constant DCF'!A112</f>
        <v>Eversource Energy</v>
      </c>
      <c r="B112" s="90" t="str">
        <f>'CEA-4 Constant DCF'!B112</f>
        <v>ES</v>
      </c>
      <c r="C112" s="90">
        <f t="shared" si="1648"/>
        <v>2.86</v>
      </c>
      <c r="D112" s="90">
        <f t="shared" si="1648"/>
        <v>58.47499999999998</v>
      </c>
      <c r="E112" s="91">
        <f t="shared" si="1648"/>
        <v>5.4125E-2</v>
      </c>
      <c r="F112" s="91">
        <f t="shared" si="1648"/>
        <v>5.1836833333333346E-2</v>
      </c>
      <c r="G112" s="91">
        <f t="shared" si="1648"/>
        <v>4.9548666666666699E-2</v>
      </c>
      <c r="H112" s="91">
        <f t="shared" si="1648"/>
        <v>4.7260500000000052E-2</v>
      </c>
      <c r="I112" s="91">
        <f t="shared" si="1648"/>
        <v>4.4972333333333406E-2</v>
      </c>
      <c r="J112" s="91">
        <f t="shared" si="1648"/>
        <v>4.2684166666666759E-2</v>
      </c>
      <c r="K112" s="142">
        <f t="shared" si="1648"/>
        <v>4.0396000000000098E-2</v>
      </c>
      <c r="L112" s="91">
        <f t="shared" si="1648"/>
        <v>9.8251086473464977E-2</v>
      </c>
      <c r="M112" s="326" t="str">
        <f>'CEA-4 Constant DCF'!O112</f>
        <v/>
      </c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1"/>
      <c r="CS112" s="111"/>
      <c r="CT112" s="111"/>
      <c r="CU112" s="111"/>
      <c r="CV112" s="111"/>
      <c r="CW112" s="111"/>
      <c r="CX112" s="111"/>
      <c r="CY112" s="111"/>
      <c r="CZ112" s="111"/>
      <c r="DA112" s="111"/>
      <c r="DB112" s="111"/>
      <c r="DC112" s="111"/>
      <c r="DD112" s="111"/>
      <c r="DE112" s="111"/>
      <c r="DF112" s="111"/>
      <c r="DG112" s="111"/>
      <c r="DH112" s="111"/>
      <c r="DI112" s="111"/>
      <c r="DJ112" s="111"/>
      <c r="DK112" s="111"/>
      <c r="DL112" s="111"/>
      <c r="DM112" s="111"/>
      <c r="DN112" s="111"/>
      <c r="DO112" s="111"/>
      <c r="DP112" s="111"/>
      <c r="DQ112" s="111"/>
      <c r="DR112" s="111"/>
      <c r="DS112" s="111"/>
      <c r="DT112" s="111"/>
      <c r="DU112" s="111"/>
      <c r="DV112" s="111"/>
      <c r="DW112" s="111"/>
      <c r="DX112" s="111"/>
      <c r="DY112" s="111"/>
      <c r="DZ112" s="111"/>
      <c r="EA112" s="111"/>
      <c r="EB112" s="111"/>
      <c r="EC112" s="111"/>
      <c r="ED112" s="111"/>
      <c r="EE112" s="111"/>
      <c r="EF112" s="111"/>
      <c r="EG112" s="111"/>
      <c r="EH112" s="111"/>
      <c r="EI112" s="111"/>
      <c r="EJ112" s="111"/>
      <c r="EK112" s="111"/>
      <c r="EL112" s="111"/>
      <c r="EM112" s="111"/>
      <c r="EN112" s="111"/>
      <c r="EO112" s="111"/>
      <c r="EP112" s="111"/>
      <c r="EQ112" s="111"/>
      <c r="ER112" s="111"/>
      <c r="ES112" s="111"/>
      <c r="ET112" s="111"/>
      <c r="EU112" s="111"/>
      <c r="EV112" s="111"/>
      <c r="EW112" s="111"/>
      <c r="EX112" s="111"/>
      <c r="EY112" s="111"/>
      <c r="EZ112" s="111"/>
      <c r="FA112" s="111"/>
      <c r="FB112" s="111"/>
      <c r="FC112" s="111"/>
      <c r="FD112" s="111"/>
      <c r="FE112" s="111"/>
      <c r="FF112" s="111"/>
      <c r="FG112" s="111"/>
      <c r="FH112" s="111"/>
      <c r="FI112" s="111"/>
      <c r="FJ112" s="111"/>
      <c r="FK112" s="111"/>
      <c r="FL112" s="111"/>
      <c r="FM112" s="111"/>
      <c r="FN112" s="111"/>
      <c r="FO112" s="111"/>
      <c r="FP112" s="111"/>
      <c r="FQ112" s="111"/>
      <c r="FR112" s="111"/>
      <c r="FS112" s="111"/>
      <c r="FT112" s="111"/>
      <c r="FU112" s="111"/>
      <c r="FV112" s="111"/>
      <c r="FW112" s="111"/>
      <c r="FX112" s="111"/>
      <c r="FY112" s="111"/>
      <c r="FZ112" s="111"/>
      <c r="GA112" s="111"/>
      <c r="GB112" s="111"/>
      <c r="GC112" s="111"/>
      <c r="GD112" s="111"/>
      <c r="GE112" s="111"/>
      <c r="GF112" s="111"/>
      <c r="GG112" s="111"/>
      <c r="GH112" s="111"/>
      <c r="GI112" s="111"/>
      <c r="GJ112" s="111"/>
      <c r="GK112" s="111"/>
      <c r="GL112" s="111"/>
      <c r="GM112" s="111"/>
      <c r="GN112" s="111"/>
      <c r="GO112" s="111"/>
      <c r="GP112" s="111"/>
      <c r="GQ112" s="111"/>
      <c r="GR112" s="111"/>
      <c r="GS112" s="111"/>
      <c r="GT112" s="111"/>
      <c r="GU112" s="111"/>
      <c r="GV112" s="111"/>
      <c r="GW112" s="111"/>
      <c r="GX112" s="111"/>
      <c r="GY112" s="111"/>
      <c r="GZ112" s="111"/>
      <c r="HA112" s="111"/>
      <c r="HB112" s="111"/>
      <c r="HC112" s="111"/>
      <c r="HD112" s="111"/>
      <c r="HE112" s="111"/>
      <c r="HF112" s="111"/>
    </row>
    <row r="113" spans="1:214">
      <c r="A113" s="114" t="str">
        <f>'CEA-4 Constant DCF'!A113</f>
        <v>Exelon Corporation</v>
      </c>
      <c r="B113" s="90" t="str">
        <f>'CEA-4 Constant DCF'!B113</f>
        <v>EXC</v>
      </c>
      <c r="C113" s="90">
        <f t="shared" ref="C113:L121" si="1649">_xlfn.XLOOKUP($B113, $B$6:$B$78, C$6:C$78)</f>
        <v>1.52</v>
      </c>
      <c r="D113" s="90">
        <f t="shared" si="1649"/>
        <v>36.561222222222227</v>
      </c>
      <c r="E113" s="91">
        <f t="shared" si="1649"/>
        <v>5.2333333333333336E-2</v>
      </c>
      <c r="F113" s="91">
        <f t="shared" si="1649"/>
        <v>5.0343777777777793E-2</v>
      </c>
      <c r="G113" s="91">
        <f t="shared" si="1649"/>
        <v>4.8354222222222257E-2</v>
      </c>
      <c r="H113" s="91">
        <f t="shared" si="1649"/>
        <v>4.6364666666666721E-2</v>
      </c>
      <c r="I113" s="91">
        <f t="shared" si="1649"/>
        <v>4.4375111111111185E-2</v>
      </c>
      <c r="J113" s="91">
        <f t="shared" si="1649"/>
        <v>4.2385555555555648E-2</v>
      </c>
      <c r="K113" s="142">
        <f t="shared" si="1649"/>
        <v>4.0396000000000098E-2</v>
      </c>
      <c r="L113" s="91">
        <f t="shared" si="1649"/>
        <v>8.8924214243888869E-2</v>
      </c>
      <c r="M113" s="326" t="str">
        <f>'CEA-4 Constant DCF'!O113</f>
        <v/>
      </c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1"/>
      <c r="ED113" s="111"/>
      <c r="EE113" s="111"/>
      <c r="EF113" s="111"/>
      <c r="EG113" s="111"/>
      <c r="EH113" s="111"/>
      <c r="EI113" s="111"/>
      <c r="EJ113" s="111"/>
      <c r="EK113" s="111"/>
      <c r="EL113" s="111"/>
      <c r="EM113" s="111"/>
      <c r="EN113" s="111"/>
      <c r="EO113" s="111"/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111"/>
      <c r="FG113" s="111"/>
      <c r="FH113" s="111"/>
      <c r="FI113" s="111"/>
      <c r="FJ113" s="111"/>
      <c r="FK113" s="111"/>
      <c r="FL113" s="111"/>
      <c r="FM113" s="111"/>
      <c r="FN113" s="111"/>
      <c r="FO113" s="111"/>
      <c r="FP113" s="111"/>
      <c r="FQ113" s="111"/>
      <c r="FR113" s="111"/>
      <c r="FS113" s="111"/>
      <c r="FT113" s="111"/>
      <c r="FU113" s="111"/>
      <c r="FV113" s="111"/>
      <c r="FW113" s="111"/>
      <c r="FX113" s="111"/>
      <c r="FY113" s="111"/>
      <c r="FZ113" s="111"/>
      <c r="GA113" s="111"/>
      <c r="GB113" s="111"/>
      <c r="GC113" s="111"/>
      <c r="GD113" s="111"/>
      <c r="GE113" s="111"/>
      <c r="GF113" s="111"/>
      <c r="GG113" s="111"/>
      <c r="GH113" s="111"/>
      <c r="GI113" s="111"/>
      <c r="GJ113" s="111"/>
      <c r="GK113" s="111"/>
      <c r="GL113" s="111"/>
      <c r="GM113" s="111"/>
      <c r="GN113" s="111"/>
      <c r="GO113" s="111"/>
      <c r="GP113" s="111"/>
      <c r="GQ113" s="111"/>
      <c r="GR113" s="111"/>
      <c r="GS113" s="111"/>
      <c r="GT113" s="111"/>
      <c r="GU113" s="111"/>
      <c r="GV113" s="111"/>
      <c r="GW113" s="111"/>
      <c r="GX113" s="111"/>
      <c r="GY113" s="111"/>
      <c r="GZ113" s="111"/>
      <c r="HA113" s="111"/>
      <c r="HB113" s="111"/>
      <c r="HC113" s="111"/>
      <c r="HD113" s="111"/>
      <c r="HE113" s="111"/>
      <c r="HF113" s="111"/>
    </row>
    <row r="114" spans="1:214">
      <c r="A114" s="114" t="str">
        <f>'CEA-4 Constant DCF'!A114</f>
        <v>Evergy, Inc.</v>
      </c>
      <c r="B114" s="90" t="str">
        <f>'CEA-4 Constant DCF'!B114</f>
        <v>EVRG</v>
      </c>
      <c r="C114" s="90">
        <f t="shared" si="1649"/>
        <v>2.57</v>
      </c>
      <c r="D114" s="90">
        <f t="shared" si="1649"/>
        <v>51.867555555555562</v>
      </c>
      <c r="E114" s="91">
        <f t="shared" si="1649"/>
        <v>5.9749999999999998E-2</v>
      </c>
      <c r="F114" s="91">
        <f t="shared" si="1649"/>
        <v>5.652433333333335E-2</v>
      </c>
      <c r="G114" s="91">
        <f t="shared" si="1649"/>
        <v>5.3298666666666702E-2</v>
      </c>
      <c r="H114" s="91">
        <f t="shared" si="1649"/>
        <v>5.0073000000000055E-2</v>
      </c>
      <c r="I114" s="91">
        <f t="shared" si="1649"/>
        <v>4.6847333333333407E-2</v>
      </c>
      <c r="J114" s="91">
        <f t="shared" si="1649"/>
        <v>4.362166666666676E-2</v>
      </c>
      <c r="K114" s="142">
        <f t="shared" si="1649"/>
        <v>4.0396000000000098E-2</v>
      </c>
      <c r="L114" s="91">
        <f t="shared" si="1649"/>
        <v>0.10104748606681824</v>
      </c>
      <c r="M114" s="326" t="str">
        <f>'CEA-4 Constant DCF'!O114</f>
        <v>Excl.</v>
      </c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1"/>
      <c r="CS114" s="111"/>
      <c r="CT114" s="111"/>
      <c r="CU114" s="111"/>
      <c r="CV114" s="111"/>
      <c r="CW114" s="111"/>
      <c r="CX114" s="111"/>
      <c r="CY114" s="111"/>
      <c r="CZ114" s="111"/>
      <c r="DA114" s="111"/>
      <c r="DB114" s="111"/>
      <c r="DC114" s="111"/>
      <c r="DD114" s="111"/>
      <c r="DE114" s="111"/>
      <c r="DF114" s="111"/>
      <c r="DG114" s="111"/>
      <c r="DH114" s="111"/>
      <c r="DI114" s="111"/>
      <c r="DJ114" s="111"/>
      <c r="DK114" s="111"/>
      <c r="DL114" s="111"/>
      <c r="DM114" s="111"/>
      <c r="DN114" s="111"/>
      <c r="DO114" s="111"/>
      <c r="DP114" s="111"/>
      <c r="DQ114" s="111"/>
      <c r="DR114" s="111"/>
      <c r="DS114" s="111"/>
      <c r="DT114" s="111"/>
      <c r="DU114" s="111"/>
      <c r="DV114" s="111"/>
      <c r="DW114" s="111"/>
      <c r="DX114" s="111"/>
      <c r="DY114" s="111"/>
      <c r="DZ114" s="111"/>
      <c r="EA114" s="111"/>
      <c r="EB114" s="111"/>
      <c r="EC114" s="111"/>
      <c r="ED114" s="111"/>
      <c r="EE114" s="111"/>
      <c r="EF114" s="111"/>
      <c r="EG114" s="111"/>
      <c r="EH114" s="111"/>
      <c r="EI114" s="111"/>
      <c r="EJ114" s="111"/>
      <c r="EK114" s="111"/>
      <c r="EL114" s="111"/>
      <c r="EM114" s="111"/>
      <c r="EN114" s="111"/>
      <c r="EO114" s="111"/>
      <c r="EP114" s="111"/>
      <c r="EQ114" s="111"/>
      <c r="ER114" s="111"/>
      <c r="ES114" s="111"/>
      <c r="ET114" s="111"/>
      <c r="EU114" s="111"/>
      <c r="EV114" s="111"/>
      <c r="EW114" s="111"/>
      <c r="EX114" s="111"/>
      <c r="EY114" s="111"/>
      <c r="EZ114" s="111"/>
      <c r="FA114" s="111"/>
      <c r="FB114" s="111"/>
      <c r="FC114" s="111"/>
      <c r="FD114" s="111"/>
      <c r="FE114" s="111"/>
      <c r="FF114" s="111"/>
      <c r="FG114" s="111"/>
      <c r="FH114" s="111"/>
      <c r="FI114" s="111"/>
      <c r="FJ114" s="111"/>
      <c r="FK114" s="111"/>
      <c r="FL114" s="111"/>
      <c r="FM114" s="111"/>
      <c r="FN114" s="111"/>
      <c r="FO114" s="111"/>
      <c r="FP114" s="111"/>
      <c r="FQ114" s="111"/>
      <c r="FR114" s="111"/>
      <c r="FS114" s="111"/>
      <c r="FT114" s="111"/>
      <c r="FU114" s="111"/>
      <c r="FV114" s="111"/>
      <c r="FW114" s="111"/>
      <c r="FX114" s="111"/>
      <c r="FY114" s="111"/>
      <c r="FZ114" s="111"/>
      <c r="GA114" s="111"/>
      <c r="GB114" s="111"/>
      <c r="GC114" s="111"/>
      <c r="GD114" s="111"/>
      <c r="GE114" s="111"/>
      <c r="GF114" s="111"/>
      <c r="GG114" s="111"/>
      <c r="GH114" s="111"/>
      <c r="GI114" s="111"/>
      <c r="GJ114" s="111"/>
      <c r="GK114" s="111"/>
      <c r="GL114" s="111"/>
      <c r="GM114" s="111"/>
      <c r="GN114" s="111"/>
      <c r="GO114" s="111"/>
      <c r="GP114" s="111"/>
      <c r="GQ114" s="111"/>
      <c r="GR114" s="111"/>
      <c r="GS114" s="111"/>
      <c r="GT114" s="111"/>
      <c r="GU114" s="111"/>
      <c r="GV114" s="111"/>
      <c r="GW114" s="111"/>
      <c r="GX114" s="111"/>
      <c r="GY114" s="111"/>
      <c r="GZ114" s="111"/>
      <c r="HA114" s="111"/>
      <c r="HB114" s="111"/>
      <c r="HC114" s="111"/>
      <c r="HD114" s="111"/>
      <c r="HE114" s="111"/>
      <c r="HF114" s="111"/>
    </row>
    <row r="115" spans="1:214">
      <c r="A115" s="114" t="str">
        <f>'CEA-4 Constant DCF'!A115</f>
        <v>NextEra Energy, Inc.</v>
      </c>
      <c r="B115" s="90" t="str">
        <f>'CEA-4 Constant DCF'!B115</f>
        <v>NEE</v>
      </c>
      <c r="C115" s="90">
        <f t="shared" si="1649"/>
        <v>2.06</v>
      </c>
      <c r="D115" s="90">
        <f t="shared" si="1649"/>
        <v>63.714777777777769</v>
      </c>
      <c r="E115" s="91">
        <f t="shared" si="1649"/>
        <v>8.0024999999999999E-2</v>
      </c>
      <c r="F115" s="91">
        <f t="shared" si="1649"/>
        <v>7.3420166666666675E-2</v>
      </c>
      <c r="G115" s="91">
        <f t="shared" si="1649"/>
        <v>6.6815333333333365E-2</v>
      </c>
      <c r="H115" s="91">
        <f t="shared" si="1649"/>
        <v>6.0210500000000049E-2</v>
      </c>
      <c r="I115" s="91">
        <f t="shared" si="1649"/>
        <v>5.3605666666666732E-2</v>
      </c>
      <c r="J115" s="91">
        <f t="shared" si="1649"/>
        <v>4.7000833333333415E-2</v>
      </c>
      <c r="K115" s="142">
        <f t="shared" si="1649"/>
        <v>4.0396000000000098E-2</v>
      </c>
      <c r="L115" s="91">
        <f t="shared" si="1649"/>
        <v>8.5168895125389096E-2</v>
      </c>
      <c r="M115" s="326" t="str">
        <f>'CEA-4 Constant DCF'!O115</f>
        <v>Excl.</v>
      </c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  <c r="DA115" s="111"/>
      <c r="DB115" s="111"/>
      <c r="DC115" s="111"/>
      <c r="DD115" s="111"/>
      <c r="DE115" s="111"/>
      <c r="DF115" s="111"/>
      <c r="DG115" s="111"/>
      <c r="DH115" s="111"/>
      <c r="DI115" s="111"/>
      <c r="DJ115" s="111"/>
      <c r="DK115" s="111"/>
      <c r="DL115" s="111"/>
      <c r="DM115" s="111"/>
      <c r="DN115" s="111"/>
      <c r="DO115" s="111"/>
      <c r="DP115" s="111"/>
      <c r="DQ115" s="111"/>
      <c r="DR115" s="111"/>
      <c r="DS115" s="111"/>
      <c r="DT115" s="111"/>
      <c r="DU115" s="111"/>
      <c r="DV115" s="111"/>
      <c r="DW115" s="111"/>
      <c r="DX115" s="111"/>
      <c r="DY115" s="111"/>
      <c r="DZ115" s="111"/>
      <c r="EA115" s="111"/>
      <c r="EB115" s="111"/>
      <c r="EC115" s="111"/>
      <c r="ED115" s="111"/>
      <c r="EE115" s="111"/>
      <c r="EF115" s="111"/>
      <c r="EG115" s="111"/>
      <c r="EH115" s="111"/>
      <c r="EI115" s="111"/>
      <c r="EJ115" s="111"/>
      <c r="EK115" s="111"/>
      <c r="EL115" s="111"/>
      <c r="EM115" s="111"/>
      <c r="EN115" s="111"/>
      <c r="EO115" s="111"/>
      <c r="EP115" s="111"/>
      <c r="EQ115" s="111"/>
      <c r="ER115" s="111"/>
      <c r="ES115" s="111"/>
      <c r="ET115" s="111"/>
      <c r="EU115" s="111"/>
      <c r="EV115" s="111"/>
      <c r="EW115" s="111"/>
      <c r="EX115" s="111"/>
      <c r="EY115" s="111"/>
      <c r="EZ115" s="111"/>
      <c r="FA115" s="111"/>
      <c r="FB115" s="111"/>
      <c r="FC115" s="111"/>
      <c r="FD115" s="111"/>
      <c r="FE115" s="111"/>
      <c r="FF115" s="111"/>
      <c r="FG115" s="111"/>
      <c r="FH115" s="111"/>
      <c r="FI115" s="111"/>
      <c r="FJ115" s="111"/>
      <c r="FK115" s="111"/>
      <c r="FL115" s="111"/>
      <c r="FM115" s="111"/>
      <c r="FN115" s="111"/>
      <c r="FO115" s="111"/>
      <c r="FP115" s="111"/>
      <c r="FQ115" s="111"/>
      <c r="FR115" s="111"/>
      <c r="FS115" s="111"/>
      <c r="FT115" s="111"/>
      <c r="FU115" s="111"/>
      <c r="FV115" s="111"/>
      <c r="FW115" s="111"/>
      <c r="FX115" s="111"/>
      <c r="FY115" s="111"/>
      <c r="FZ115" s="111"/>
      <c r="GA115" s="111"/>
      <c r="GB115" s="111"/>
      <c r="GC115" s="111"/>
      <c r="GD115" s="111"/>
      <c r="GE115" s="111"/>
      <c r="GF115" s="111"/>
      <c r="GG115" s="111"/>
      <c r="GH115" s="111"/>
      <c r="GI115" s="111"/>
      <c r="GJ115" s="111"/>
      <c r="GK115" s="111"/>
      <c r="GL115" s="111"/>
      <c r="GM115" s="111"/>
      <c r="GN115" s="111"/>
      <c r="GO115" s="111"/>
      <c r="GP115" s="111"/>
      <c r="GQ115" s="111"/>
      <c r="GR115" s="111"/>
      <c r="GS115" s="111"/>
      <c r="GT115" s="111"/>
      <c r="GU115" s="111"/>
      <c r="GV115" s="111"/>
      <c r="GW115" s="111"/>
      <c r="GX115" s="111"/>
      <c r="GY115" s="111"/>
      <c r="GZ115" s="111"/>
      <c r="HA115" s="111"/>
      <c r="HB115" s="111"/>
      <c r="HC115" s="111"/>
      <c r="HD115" s="111"/>
      <c r="HE115" s="111"/>
      <c r="HF115" s="111"/>
    </row>
    <row r="116" spans="1:214">
      <c r="A116" s="114" t="str">
        <f>'CEA-4 Constant DCF'!A116</f>
        <v>OGE Energy Corporation</v>
      </c>
      <c r="B116" s="90" t="str">
        <f>'CEA-4 Constant DCF'!B116</f>
        <v>OGE</v>
      </c>
      <c r="C116" s="90">
        <f t="shared" si="1649"/>
        <v>1.6728000000000001</v>
      </c>
      <c r="D116" s="90">
        <f t="shared" si="1649"/>
        <v>34.094333333333324</v>
      </c>
      <c r="E116" s="91">
        <f t="shared" si="1649"/>
        <v>5.5E-2</v>
      </c>
      <c r="F116" s="91">
        <f t="shared" si="1649"/>
        <v>5.2566000000000015E-2</v>
      </c>
      <c r="G116" s="91">
        <f t="shared" si="1649"/>
        <v>5.0132000000000031E-2</v>
      </c>
      <c r="H116" s="91">
        <f t="shared" si="1649"/>
        <v>4.7698000000000046E-2</v>
      </c>
      <c r="I116" s="91">
        <f t="shared" si="1649"/>
        <v>4.5264000000000061E-2</v>
      </c>
      <c r="J116" s="91">
        <f t="shared" si="1649"/>
        <v>4.2830000000000076E-2</v>
      </c>
      <c r="K116" s="142">
        <f t="shared" si="1649"/>
        <v>4.0396000000000098E-2</v>
      </c>
      <c r="L116" s="91">
        <f t="shared" si="1649"/>
        <v>9.8745948076248202E-2</v>
      </c>
      <c r="M116" s="326" t="str">
        <f>'CEA-4 Constant DCF'!O116</f>
        <v>Excl.</v>
      </c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111"/>
      <c r="CY116" s="111"/>
      <c r="CZ116" s="111"/>
      <c r="DA116" s="111"/>
      <c r="DB116" s="111"/>
      <c r="DC116" s="111"/>
      <c r="DD116" s="111"/>
      <c r="DE116" s="111"/>
      <c r="DF116" s="111"/>
      <c r="DG116" s="111"/>
      <c r="DH116" s="111"/>
      <c r="DI116" s="111"/>
      <c r="DJ116" s="111"/>
      <c r="DK116" s="111"/>
      <c r="DL116" s="111"/>
      <c r="DM116" s="111"/>
      <c r="DN116" s="111"/>
      <c r="DO116" s="111"/>
      <c r="DP116" s="111"/>
      <c r="DQ116" s="111"/>
      <c r="DR116" s="111"/>
      <c r="DS116" s="111"/>
      <c r="DT116" s="111"/>
      <c r="DU116" s="111"/>
      <c r="DV116" s="111"/>
      <c r="DW116" s="111"/>
      <c r="DX116" s="111"/>
      <c r="DY116" s="111"/>
      <c r="DZ116" s="111"/>
      <c r="EA116" s="111"/>
      <c r="EB116" s="111"/>
      <c r="EC116" s="111"/>
      <c r="ED116" s="111"/>
      <c r="EE116" s="111"/>
      <c r="EF116" s="111"/>
      <c r="EG116" s="111"/>
      <c r="EH116" s="111"/>
      <c r="EI116" s="111"/>
      <c r="EJ116" s="111"/>
      <c r="EK116" s="111"/>
      <c r="EL116" s="111"/>
      <c r="EM116" s="111"/>
      <c r="EN116" s="111"/>
      <c r="EO116" s="111"/>
      <c r="EP116" s="111"/>
      <c r="EQ116" s="111"/>
      <c r="ER116" s="111"/>
      <c r="ES116" s="111"/>
      <c r="ET116" s="111"/>
      <c r="EU116" s="111"/>
      <c r="EV116" s="111"/>
      <c r="EW116" s="111"/>
      <c r="EX116" s="111"/>
      <c r="EY116" s="111"/>
      <c r="EZ116" s="111"/>
      <c r="FA116" s="111"/>
      <c r="FB116" s="111"/>
      <c r="FC116" s="111"/>
      <c r="FD116" s="111"/>
      <c r="FE116" s="111"/>
      <c r="FF116" s="111"/>
      <c r="FG116" s="111"/>
      <c r="FH116" s="111"/>
      <c r="FI116" s="111"/>
      <c r="FJ116" s="111"/>
      <c r="FK116" s="111"/>
      <c r="FL116" s="111"/>
      <c r="FM116" s="111"/>
      <c r="FN116" s="111"/>
      <c r="FO116" s="111"/>
      <c r="FP116" s="111"/>
      <c r="FQ116" s="111"/>
      <c r="FR116" s="111"/>
      <c r="FS116" s="111"/>
      <c r="FT116" s="111"/>
      <c r="FU116" s="111"/>
      <c r="FV116" s="111"/>
      <c r="FW116" s="111"/>
      <c r="FX116" s="111"/>
      <c r="FY116" s="111"/>
      <c r="FZ116" s="111"/>
      <c r="GA116" s="111"/>
      <c r="GB116" s="111"/>
      <c r="GC116" s="111"/>
      <c r="GD116" s="111"/>
      <c r="GE116" s="111"/>
      <c r="GF116" s="111"/>
      <c r="GG116" s="111"/>
      <c r="GH116" s="111"/>
      <c r="GI116" s="111"/>
      <c r="GJ116" s="111"/>
      <c r="GK116" s="111"/>
      <c r="GL116" s="111"/>
      <c r="GM116" s="111"/>
      <c r="GN116" s="111"/>
      <c r="GO116" s="111"/>
      <c r="GP116" s="111"/>
      <c r="GQ116" s="111"/>
      <c r="GR116" s="111"/>
      <c r="GS116" s="111"/>
      <c r="GT116" s="111"/>
      <c r="GU116" s="111"/>
      <c r="GV116" s="111"/>
      <c r="GW116" s="111"/>
      <c r="GX116" s="111"/>
      <c r="GY116" s="111"/>
      <c r="GZ116" s="111"/>
      <c r="HA116" s="111"/>
      <c r="HB116" s="111"/>
      <c r="HC116" s="111"/>
      <c r="HD116" s="111"/>
      <c r="HE116" s="111"/>
      <c r="HF116" s="111"/>
    </row>
    <row r="117" spans="1:214">
      <c r="A117" s="114" t="str">
        <f>'CEA-4 Constant DCF'!A117</f>
        <v>Pinnacle West Capital Corporation</v>
      </c>
      <c r="B117" s="90" t="str">
        <f>'CEA-4 Constant DCF'!B117</f>
        <v>PNW</v>
      </c>
      <c r="C117" s="90">
        <f t="shared" si="1649"/>
        <v>3.52</v>
      </c>
      <c r="D117" s="90">
        <f t="shared" si="1649"/>
        <v>72.504555555555584</v>
      </c>
      <c r="E117" s="91">
        <f t="shared" si="1649"/>
        <v>6.6625000000000004E-2</v>
      </c>
      <c r="F117" s="91">
        <f t="shared" si="1649"/>
        <v>6.2253500000000017E-2</v>
      </c>
      <c r="G117" s="91">
        <f t="shared" si="1649"/>
        <v>5.7882000000000031E-2</v>
      </c>
      <c r="H117" s="91">
        <f t="shared" si="1649"/>
        <v>5.3510500000000044E-2</v>
      </c>
      <c r="I117" s="91">
        <f t="shared" si="1649"/>
        <v>4.9139000000000058E-2</v>
      </c>
      <c r="J117" s="91">
        <f t="shared" si="1649"/>
        <v>4.4767500000000071E-2</v>
      </c>
      <c r="K117" s="142">
        <f t="shared" si="1649"/>
        <v>4.0396000000000098E-2</v>
      </c>
      <c r="L117" s="91">
        <f t="shared" si="1649"/>
        <v>0.10230961441993713</v>
      </c>
      <c r="M117" s="326" t="str">
        <f>'CEA-4 Constant DCF'!O117</f>
        <v>Excl.</v>
      </c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111"/>
      <c r="CY117" s="111"/>
      <c r="CZ117" s="111"/>
      <c r="DA117" s="111"/>
      <c r="DB117" s="111"/>
      <c r="DC117" s="111"/>
      <c r="DD117" s="111"/>
      <c r="DE117" s="111"/>
      <c r="DF117" s="111"/>
      <c r="DG117" s="111"/>
      <c r="DH117" s="111"/>
      <c r="DI117" s="111"/>
      <c r="DJ117" s="111"/>
      <c r="DK117" s="111"/>
      <c r="DL117" s="111"/>
      <c r="DM117" s="111"/>
      <c r="DN117" s="111"/>
      <c r="DO117" s="111"/>
      <c r="DP117" s="111"/>
      <c r="DQ117" s="111"/>
      <c r="DR117" s="111"/>
      <c r="DS117" s="111"/>
      <c r="DT117" s="111"/>
      <c r="DU117" s="111"/>
      <c r="DV117" s="111"/>
      <c r="DW117" s="111"/>
      <c r="DX117" s="111"/>
      <c r="DY117" s="111"/>
      <c r="DZ117" s="111"/>
      <c r="EA117" s="111"/>
      <c r="EB117" s="111"/>
      <c r="EC117" s="111"/>
      <c r="ED117" s="111"/>
      <c r="EE117" s="111"/>
      <c r="EF117" s="111"/>
      <c r="EG117" s="111"/>
      <c r="EH117" s="111"/>
      <c r="EI117" s="111"/>
      <c r="EJ117" s="111"/>
      <c r="EK117" s="111"/>
      <c r="EL117" s="111"/>
      <c r="EM117" s="111"/>
      <c r="EN117" s="111"/>
      <c r="EO117" s="111"/>
      <c r="EP117" s="111"/>
      <c r="EQ117" s="111"/>
      <c r="ER117" s="111"/>
      <c r="ES117" s="111"/>
      <c r="ET117" s="111"/>
      <c r="EU117" s="111"/>
      <c r="EV117" s="111"/>
      <c r="EW117" s="111"/>
      <c r="EX117" s="111"/>
      <c r="EY117" s="111"/>
      <c r="EZ117" s="111"/>
      <c r="FA117" s="111"/>
      <c r="FB117" s="111"/>
      <c r="FC117" s="111"/>
      <c r="FD117" s="111"/>
      <c r="FE117" s="111"/>
      <c r="FF117" s="111"/>
      <c r="FG117" s="111"/>
      <c r="FH117" s="111"/>
      <c r="FI117" s="111"/>
      <c r="FJ117" s="111"/>
      <c r="FK117" s="111"/>
      <c r="FL117" s="111"/>
      <c r="FM117" s="111"/>
      <c r="FN117" s="111"/>
      <c r="FO117" s="111"/>
      <c r="FP117" s="111"/>
      <c r="FQ117" s="111"/>
      <c r="FR117" s="111"/>
      <c r="FS117" s="111"/>
      <c r="FT117" s="111"/>
      <c r="FU117" s="111"/>
      <c r="FV117" s="111"/>
      <c r="FW117" s="111"/>
      <c r="FX117" s="111"/>
      <c r="FY117" s="111"/>
      <c r="FZ117" s="111"/>
      <c r="GA117" s="111"/>
      <c r="GB117" s="111"/>
      <c r="GC117" s="111"/>
      <c r="GD117" s="111"/>
      <c r="GE117" s="111"/>
      <c r="GF117" s="111"/>
      <c r="GG117" s="111"/>
      <c r="GH117" s="111"/>
      <c r="GI117" s="111"/>
      <c r="GJ117" s="111"/>
      <c r="GK117" s="111"/>
      <c r="GL117" s="111"/>
      <c r="GM117" s="111"/>
      <c r="GN117" s="111"/>
      <c r="GO117" s="111"/>
      <c r="GP117" s="111"/>
      <c r="GQ117" s="111"/>
      <c r="GR117" s="111"/>
      <c r="GS117" s="111"/>
      <c r="GT117" s="111"/>
      <c r="GU117" s="111"/>
      <c r="GV117" s="111"/>
      <c r="GW117" s="111"/>
      <c r="GX117" s="111"/>
      <c r="GY117" s="111"/>
      <c r="GZ117" s="111"/>
      <c r="HA117" s="111"/>
      <c r="HB117" s="111"/>
      <c r="HC117" s="111"/>
      <c r="HD117" s="111"/>
      <c r="HE117" s="111"/>
      <c r="HF117" s="111"/>
    </row>
    <row r="118" spans="1:214">
      <c r="A118" s="114" t="str">
        <f>'CEA-4 Constant DCF'!A118</f>
        <v>PPL Corporation</v>
      </c>
      <c r="B118" s="103" t="s">
        <v>31</v>
      </c>
      <c r="C118" s="90">
        <f t="shared" si="1649"/>
        <v>1.03</v>
      </c>
      <c r="D118" s="90">
        <f t="shared" si="1649"/>
        <v>27.219777777777779</v>
      </c>
      <c r="E118" s="91">
        <f t="shared" si="1649"/>
        <v>6.9791174999999997E-2</v>
      </c>
      <c r="F118" s="91">
        <f t="shared" si="1649"/>
        <v>6.4891979166666683E-2</v>
      </c>
      <c r="G118" s="91">
        <f t="shared" si="1649"/>
        <v>5.9992783333333369E-2</v>
      </c>
      <c r="H118" s="91">
        <f t="shared" si="1649"/>
        <v>5.5093587500000055E-2</v>
      </c>
      <c r="I118" s="91">
        <f t="shared" si="1649"/>
        <v>5.0194391666666741E-2</v>
      </c>
      <c r="J118" s="91">
        <f t="shared" si="1649"/>
        <v>4.5295195833333426E-2</v>
      </c>
      <c r="K118" s="142">
        <f t="shared" si="1649"/>
        <v>4.0396000000000098E-2</v>
      </c>
      <c r="L118" s="91">
        <f t="shared" si="1649"/>
        <v>8.9578226208686842E-2</v>
      </c>
      <c r="M118" s="326" t="str">
        <f>'CEA-4 Constant DCF'!O118</f>
        <v>Excl.</v>
      </c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  <c r="CQ118" s="111"/>
      <c r="CR118" s="111"/>
      <c r="CS118" s="111"/>
      <c r="CT118" s="111"/>
      <c r="CU118" s="111"/>
      <c r="CV118" s="111"/>
      <c r="CW118" s="111"/>
      <c r="CX118" s="111"/>
      <c r="CY118" s="111"/>
      <c r="CZ118" s="111"/>
      <c r="DA118" s="111"/>
      <c r="DB118" s="111"/>
      <c r="DC118" s="111"/>
      <c r="DD118" s="111"/>
      <c r="DE118" s="111"/>
      <c r="DF118" s="111"/>
      <c r="DG118" s="111"/>
      <c r="DH118" s="111"/>
      <c r="DI118" s="111"/>
      <c r="DJ118" s="111"/>
      <c r="DK118" s="111"/>
      <c r="DL118" s="111"/>
      <c r="DM118" s="111"/>
      <c r="DN118" s="111"/>
      <c r="DO118" s="111"/>
      <c r="DP118" s="111"/>
      <c r="DQ118" s="111"/>
      <c r="DR118" s="111"/>
      <c r="DS118" s="111"/>
      <c r="DT118" s="111"/>
      <c r="DU118" s="111"/>
      <c r="DV118" s="111"/>
      <c r="DW118" s="111"/>
      <c r="DX118" s="111"/>
      <c r="DY118" s="111"/>
      <c r="DZ118" s="111"/>
      <c r="EA118" s="111"/>
      <c r="EB118" s="111"/>
      <c r="EC118" s="111"/>
      <c r="ED118" s="111"/>
      <c r="EE118" s="111"/>
      <c r="EF118" s="111"/>
      <c r="EG118" s="111"/>
      <c r="EH118" s="111"/>
      <c r="EI118" s="111"/>
      <c r="EJ118" s="111"/>
      <c r="EK118" s="111"/>
      <c r="EL118" s="111"/>
      <c r="EM118" s="111"/>
      <c r="EN118" s="111"/>
      <c r="EO118" s="111"/>
      <c r="EP118" s="111"/>
      <c r="EQ118" s="111"/>
      <c r="ER118" s="111"/>
      <c r="ES118" s="111"/>
      <c r="ET118" s="111"/>
      <c r="EU118" s="111"/>
      <c r="EV118" s="111"/>
      <c r="EW118" s="111"/>
      <c r="EX118" s="111"/>
      <c r="EY118" s="111"/>
      <c r="EZ118" s="111"/>
      <c r="FA118" s="111"/>
      <c r="FB118" s="111"/>
      <c r="FC118" s="111"/>
      <c r="FD118" s="111"/>
      <c r="FE118" s="111"/>
      <c r="FF118" s="111"/>
      <c r="FG118" s="111"/>
      <c r="FH118" s="111"/>
      <c r="FI118" s="111"/>
      <c r="FJ118" s="111"/>
      <c r="FK118" s="111"/>
      <c r="FL118" s="111"/>
      <c r="FM118" s="111"/>
      <c r="FN118" s="111"/>
      <c r="FO118" s="111"/>
      <c r="FP118" s="111"/>
      <c r="FQ118" s="111"/>
      <c r="FR118" s="111"/>
      <c r="FS118" s="111"/>
      <c r="FT118" s="111"/>
      <c r="FU118" s="111"/>
      <c r="FV118" s="111"/>
      <c r="FW118" s="111"/>
      <c r="FX118" s="111"/>
      <c r="FY118" s="111"/>
      <c r="FZ118" s="111"/>
      <c r="GA118" s="111"/>
      <c r="GB118" s="111"/>
      <c r="GC118" s="111"/>
      <c r="GD118" s="111"/>
      <c r="GE118" s="111"/>
      <c r="GF118" s="111"/>
      <c r="GG118" s="111"/>
      <c r="GH118" s="111"/>
      <c r="GI118" s="111"/>
      <c r="GJ118" s="111"/>
      <c r="GK118" s="111"/>
      <c r="GL118" s="111"/>
      <c r="GM118" s="111"/>
      <c r="GN118" s="111"/>
      <c r="GO118" s="111"/>
      <c r="GP118" s="111"/>
      <c r="GQ118" s="111"/>
      <c r="GR118" s="111"/>
      <c r="GS118" s="111"/>
      <c r="GT118" s="111"/>
      <c r="GU118" s="111"/>
      <c r="GV118" s="111"/>
      <c r="GW118" s="111"/>
      <c r="GX118" s="111"/>
      <c r="GY118" s="111"/>
      <c r="GZ118" s="111"/>
      <c r="HA118" s="111"/>
      <c r="HB118" s="111"/>
      <c r="HC118" s="111"/>
      <c r="HD118" s="111"/>
      <c r="HE118" s="111"/>
      <c r="HF118" s="111"/>
    </row>
    <row r="119" spans="1:214">
      <c r="A119" s="114" t="str">
        <f>'CEA-4 Constant DCF'!A119</f>
        <v>Portland General Electric Company</v>
      </c>
      <c r="B119" s="90" t="str">
        <f>'CEA-4 Constant DCF'!B119</f>
        <v>POR</v>
      </c>
      <c r="C119" s="90">
        <f t="shared" si="1649"/>
        <v>1.9</v>
      </c>
      <c r="D119" s="90">
        <f t="shared" si="1649"/>
        <v>41.932333333333332</v>
      </c>
      <c r="E119" s="91">
        <f t="shared" si="1649"/>
        <v>9.1333333333333336E-2</v>
      </c>
      <c r="F119" s="91">
        <f t="shared" si="1649"/>
        <v>8.2843777777777794E-2</v>
      </c>
      <c r="G119" s="91">
        <f t="shared" si="1649"/>
        <v>7.4354222222222252E-2</v>
      </c>
      <c r="H119" s="91">
        <f t="shared" si="1649"/>
        <v>6.586466666666671E-2</v>
      </c>
      <c r="I119" s="91">
        <f t="shared" si="1649"/>
        <v>5.7375111111111168E-2</v>
      </c>
      <c r="J119" s="91">
        <f t="shared" si="1649"/>
        <v>4.8885555555555626E-2</v>
      </c>
      <c r="K119" s="142">
        <f t="shared" si="1649"/>
        <v>4.0396000000000098E-2</v>
      </c>
      <c r="L119" s="91">
        <f t="shared" si="1649"/>
        <v>0.10716611742973328</v>
      </c>
      <c r="M119" s="326" t="str">
        <f>'CEA-4 Constant DCF'!O119</f>
        <v>Excl.</v>
      </c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  <c r="CO119" s="111"/>
      <c r="CP119" s="111"/>
      <c r="CQ119" s="111"/>
      <c r="CR119" s="111"/>
      <c r="CS119" s="111"/>
      <c r="CT119" s="111"/>
      <c r="CU119" s="111"/>
      <c r="CV119" s="111"/>
      <c r="CW119" s="111"/>
      <c r="CX119" s="111"/>
      <c r="CY119" s="111"/>
      <c r="CZ119" s="111"/>
      <c r="DA119" s="111"/>
      <c r="DB119" s="111"/>
      <c r="DC119" s="111"/>
      <c r="DD119" s="111"/>
      <c r="DE119" s="111"/>
      <c r="DF119" s="111"/>
      <c r="DG119" s="111"/>
      <c r="DH119" s="111"/>
      <c r="DI119" s="111"/>
      <c r="DJ119" s="111"/>
      <c r="DK119" s="111"/>
      <c r="DL119" s="111"/>
      <c r="DM119" s="111"/>
      <c r="DN119" s="111"/>
      <c r="DO119" s="111"/>
      <c r="DP119" s="111"/>
      <c r="DQ119" s="111"/>
      <c r="DR119" s="111"/>
      <c r="DS119" s="111"/>
      <c r="DT119" s="111"/>
      <c r="DU119" s="111"/>
      <c r="DV119" s="111"/>
      <c r="DW119" s="111"/>
      <c r="DX119" s="111"/>
      <c r="DY119" s="111"/>
      <c r="DZ119" s="111"/>
      <c r="EA119" s="111"/>
      <c r="EB119" s="111"/>
      <c r="EC119" s="111"/>
      <c r="ED119" s="111"/>
      <c r="EE119" s="111"/>
      <c r="EF119" s="111"/>
      <c r="EG119" s="111"/>
      <c r="EH119" s="111"/>
      <c r="EI119" s="111"/>
      <c r="EJ119" s="111"/>
      <c r="EK119" s="111"/>
      <c r="EL119" s="111"/>
      <c r="EM119" s="111"/>
      <c r="EN119" s="111"/>
      <c r="EO119" s="111"/>
      <c r="EP119" s="111"/>
      <c r="EQ119" s="111"/>
      <c r="ER119" s="111"/>
      <c r="ES119" s="111"/>
      <c r="ET119" s="111"/>
      <c r="EU119" s="111"/>
      <c r="EV119" s="111"/>
      <c r="EW119" s="111"/>
      <c r="EX119" s="111"/>
      <c r="EY119" s="111"/>
      <c r="EZ119" s="111"/>
      <c r="FA119" s="111"/>
      <c r="FB119" s="111"/>
      <c r="FC119" s="111"/>
      <c r="FD119" s="111"/>
      <c r="FE119" s="111"/>
      <c r="FF119" s="111"/>
      <c r="FG119" s="111"/>
      <c r="FH119" s="111"/>
      <c r="FI119" s="111"/>
      <c r="FJ119" s="111"/>
      <c r="FK119" s="111"/>
      <c r="FL119" s="111"/>
      <c r="FM119" s="111"/>
      <c r="FN119" s="111"/>
      <c r="FO119" s="111"/>
      <c r="FP119" s="111"/>
      <c r="FQ119" s="111"/>
      <c r="FR119" s="111"/>
      <c r="FS119" s="111"/>
      <c r="FT119" s="111"/>
      <c r="FU119" s="111"/>
      <c r="FV119" s="111"/>
      <c r="FW119" s="111"/>
      <c r="FX119" s="111"/>
      <c r="FY119" s="111"/>
      <c r="FZ119" s="111"/>
      <c r="GA119" s="111"/>
      <c r="GB119" s="111"/>
      <c r="GC119" s="111"/>
      <c r="GD119" s="111"/>
      <c r="GE119" s="111"/>
      <c r="GF119" s="111"/>
      <c r="GG119" s="111"/>
      <c r="GH119" s="111"/>
      <c r="GI119" s="111"/>
      <c r="GJ119" s="111"/>
      <c r="GK119" s="111"/>
      <c r="GL119" s="111"/>
      <c r="GM119" s="111"/>
      <c r="GN119" s="111"/>
      <c r="GO119" s="111"/>
      <c r="GP119" s="111"/>
      <c r="GQ119" s="111"/>
      <c r="GR119" s="111"/>
      <c r="GS119" s="111"/>
      <c r="GT119" s="111"/>
      <c r="GU119" s="111"/>
      <c r="GV119" s="111"/>
      <c r="GW119" s="111"/>
      <c r="GX119" s="111"/>
      <c r="GY119" s="111"/>
      <c r="GZ119" s="111"/>
      <c r="HA119" s="111"/>
      <c r="HB119" s="111"/>
      <c r="HC119" s="111"/>
      <c r="HD119" s="111"/>
      <c r="HE119" s="111"/>
      <c r="HF119" s="111"/>
    </row>
    <row r="120" spans="1:214">
      <c r="A120" s="114" t="str">
        <f>'CEA-4 Constant DCF'!A120</f>
        <v>Southern Company</v>
      </c>
      <c r="B120" s="90" t="str">
        <f>'CEA-4 Constant DCF'!B120</f>
        <v>SO</v>
      </c>
      <c r="C120" s="90">
        <f t="shared" si="1649"/>
        <v>2.88</v>
      </c>
      <c r="D120" s="90">
        <f t="shared" si="1649"/>
        <v>71.455444444444424</v>
      </c>
      <c r="E120" s="91">
        <f t="shared" si="1649"/>
        <v>6.7649349999999997E-2</v>
      </c>
      <c r="F120" s="91">
        <f t="shared" si="1649"/>
        <v>6.3107125000000014E-2</v>
      </c>
      <c r="G120" s="91">
        <f t="shared" si="1649"/>
        <v>5.8564900000000031E-2</v>
      </c>
      <c r="H120" s="91">
        <f t="shared" si="1649"/>
        <v>5.4022675000000048E-2</v>
      </c>
      <c r="I120" s="91">
        <f t="shared" si="1649"/>
        <v>4.9480450000000065E-2</v>
      </c>
      <c r="J120" s="91">
        <f t="shared" si="1649"/>
        <v>4.4938225000000082E-2</v>
      </c>
      <c r="K120" s="142">
        <f t="shared" si="1649"/>
        <v>4.0396000000000098E-2</v>
      </c>
      <c r="L120" s="91">
        <f t="shared" si="1649"/>
        <v>9.210040271282198E-2</v>
      </c>
      <c r="M120" s="326" t="str">
        <f>'CEA-4 Constant DCF'!O120</f>
        <v>Excl.</v>
      </c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1"/>
      <c r="CS120" s="111"/>
      <c r="CT120" s="111"/>
      <c r="CU120" s="111"/>
      <c r="CV120" s="111"/>
      <c r="CW120" s="111"/>
      <c r="CX120" s="111"/>
      <c r="CY120" s="111"/>
      <c r="CZ120" s="111"/>
      <c r="DA120" s="111"/>
      <c r="DB120" s="111"/>
      <c r="DC120" s="111"/>
      <c r="DD120" s="111"/>
      <c r="DE120" s="111"/>
      <c r="DF120" s="111"/>
      <c r="DG120" s="111"/>
      <c r="DH120" s="111"/>
      <c r="DI120" s="111"/>
      <c r="DJ120" s="111"/>
      <c r="DK120" s="111"/>
      <c r="DL120" s="111"/>
      <c r="DM120" s="111"/>
      <c r="DN120" s="111"/>
      <c r="DO120" s="111"/>
      <c r="DP120" s="111"/>
      <c r="DQ120" s="111"/>
      <c r="DR120" s="111"/>
      <c r="DS120" s="111"/>
      <c r="DT120" s="111"/>
      <c r="DU120" s="111"/>
      <c r="DV120" s="111"/>
      <c r="DW120" s="111"/>
      <c r="DX120" s="111"/>
      <c r="DY120" s="111"/>
      <c r="DZ120" s="111"/>
      <c r="EA120" s="111"/>
      <c r="EB120" s="111"/>
      <c r="EC120" s="111"/>
      <c r="ED120" s="111"/>
      <c r="EE120" s="111"/>
      <c r="EF120" s="111"/>
      <c r="EG120" s="111"/>
      <c r="EH120" s="111"/>
      <c r="EI120" s="111"/>
      <c r="EJ120" s="111"/>
      <c r="EK120" s="111"/>
      <c r="EL120" s="111"/>
      <c r="EM120" s="111"/>
      <c r="EN120" s="111"/>
      <c r="EO120" s="111"/>
      <c r="EP120" s="111"/>
      <c r="EQ120" s="111"/>
      <c r="ER120" s="111"/>
      <c r="ES120" s="111"/>
      <c r="ET120" s="111"/>
      <c r="EU120" s="111"/>
      <c r="EV120" s="111"/>
      <c r="EW120" s="111"/>
      <c r="EX120" s="111"/>
      <c r="EY120" s="111"/>
      <c r="EZ120" s="111"/>
      <c r="FA120" s="111"/>
      <c r="FB120" s="111"/>
      <c r="FC120" s="111"/>
      <c r="FD120" s="111"/>
      <c r="FE120" s="111"/>
      <c r="FF120" s="111"/>
      <c r="FG120" s="111"/>
      <c r="FH120" s="111"/>
      <c r="FI120" s="111"/>
      <c r="FJ120" s="111"/>
      <c r="FK120" s="111"/>
      <c r="FL120" s="111"/>
      <c r="FM120" s="111"/>
      <c r="FN120" s="111"/>
      <c r="FO120" s="111"/>
      <c r="FP120" s="111"/>
      <c r="FQ120" s="111"/>
      <c r="FR120" s="111"/>
      <c r="FS120" s="111"/>
      <c r="FT120" s="111"/>
      <c r="FU120" s="111"/>
      <c r="FV120" s="111"/>
      <c r="FW120" s="111"/>
      <c r="FX120" s="111"/>
      <c r="FY120" s="111"/>
      <c r="FZ120" s="111"/>
      <c r="GA120" s="111"/>
      <c r="GB120" s="111"/>
      <c r="GC120" s="111"/>
      <c r="GD120" s="111"/>
      <c r="GE120" s="111"/>
      <c r="GF120" s="111"/>
      <c r="GG120" s="111"/>
      <c r="GH120" s="111"/>
      <c r="GI120" s="111"/>
      <c r="GJ120" s="111"/>
      <c r="GK120" s="111"/>
      <c r="GL120" s="111"/>
      <c r="GM120" s="111"/>
      <c r="GN120" s="111"/>
      <c r="GO120" s="111"/>
      <c r="GP120" s="111"/>
      <c r="GQ120" s="111"/>
      <c r="GR120" s="111"/>
      <c r="GS120" s="111"/>
      <c r="GT120" s="111"/>
      <c r="GU120" s="111"/>
      <c r="GV120" s="111"/>
      <c r="GW120" s="111"/>
      <c r="GX120" s="111"/>
      <c r="GY120" s="111"/>
      <c r="GZ120" s="111"/>
      <c r="HA120" s="111"/>
      <c r="HB120" s="111"/>
      <c r="HC120" s="111"/>
      <c r="HD120" s="111"/>
      <c r="HE120" s="111"/>
      <c r="HF120" s="111"/>
    </row>
    <row r="121" spans="1:214">
      <c r="A121" s="114" t="str">
        <f>'CEA-4 Constant DCF'!A121</f>
        <v>Xcel Energy Inc.</v>
      </c>
      <c r="B121" s="90" t="str">
        <f>'CEA-4 Constant DCF'!B121</f>
        <v>XEL</v>
      </c>
      <c r="C121" s="90">
        <f t="shared" si="1649"/>
        <v>2.19</v>
      </c>
      <c r="D121" s="90">
        <f t="shared" si="1649"/>
        <v>55.05122222222225</v>
      </c>
      <c r="E121" s="91">
        <f t="shared" si="1649"/>
        <v>6.5324999999999994E-2</v>
      </c>
      <c r="F121" s="91">
        <f t="shared" si="1649"/>
        <v>6.1170166666666678E-2</v>
      </c>
      <c r="G121" s="91">
        <f t="shared" si="1649"/>
        <v>5.7015333333333362E-2</v>
      </c>
      <c r="H121" s="91">
        <f t="shared" si="1649"/>
        <v>5.2860500000000046E-2</v>
      </c>
      <c r="I121" s="91">
        <f t="shared" si="1649"/>
        <v>4.870566666666673E-2</v>
      </c>
      <c r="J121" s="91">
        <f t="shared" si="1649"/>
        <v>4.4550833333333414E-2</v>
      </c>
      <c r="K121" s="142">
        <f t="shared" si="1649"/>
        <v>4.0396000000000098E-2</v>
      </c>
      <c r="L121" s="91">
        <f t="shared" si="1649"/>
        <v>9.0706941485404965E-2</v>
      </c>
      <c r="M121" s="326" t="str">
        <f>'CEA-4 Constant DCF'!O121</f>
        <v>Excl.</v>
      </c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  <c r="CQ121" s="111"/>
      <c r="CR121" s="111"/>
      <c r="CS121" s="111"/>
      <c r="CT121" s="111"/>
      <c r="CU121" s="111"/>
      <c r="CV121" s="111"/>
      <c r="CW121" s="111"/>
      <c r="CX121" s="111"/>
      <c r="CY121" s="111"/>
      <c r="CZ121" s="111"/>
      <c r="DA121" s="111"/>
      <c r="DB121" s="111"/>
      <c r="DC121" s="111"/>
      <c r="DD121" s="111"/>
      <c r="DE121" s="111"/>
      <c r="DF121" s="111"/>
      <c r="DG121" s="111"/>
      <c r="DH121" s="111"/>
      <c r="DI121" s="111"/>
      <c r="DJ121" s="111"/>
      <c r="DK121" s="111"/>
      <c r="DL121" s="111"/>
      <c r="DM121" s="111"/>
      <c r="DN121" s="111"/>
      <c r="DO121" s="111"/>
      <c r="DP121" s="111"/>
      <c r="DQ121" s="111"/>
      <c r="DR121" s="111"/>
      <c r="DS121" s="111"/>
      <c r="DT121" s="111"/>
      <c r="DU121" s="111"/>
      <c r="DV121" s="111"/>
      <c r="DW121" s="111"/>
      <c r="DX121" s="111"/>
      <c r="DY121" s="111"/>
      <c r="DZ121" s="111"/>
      <c r="EA121" s="111"/>
      <c r="EB121" s="111"/>
      <c r="EC121" s="111"/>
      <c r="ED121" s="111"/>
      <c r="EE121" s="111"/>
      <c r="EF121" s="111"/>
      <c r="EG121" s="111"/>
      <c r="EH121" s="111"/>
      <c r="EI121" s="111"/>
      <c r="EJ121" s="111"/>
      <c r="EK121" s="111"/>
      <c r="EL121" s="111"/>
      <c r="EM121" s="111"/>
      <c r="EN121" s="111"/>
      <c r="EO121" s="111"/>
      <c r="EP121" s="111"/>
      <c r="EQ121" s="111"/>
      <c r="ER121" s="111"/>
      <c r="ES121" s="111"/>
      <c r="ET121" s="111"/>
      <c r="EU121" s="111"/>
      <c r="EV121" s="111"/>
      <c r="EW121" s="111"/>
      <c r="EX121" s="111"/>
      <c r="EY121" s="111"/>
      <c r="EZ121" s="111"/>
      <c r="FA121" s="111"/>
      <c r="FB121" s="111"/>
      <c r="FC121" s="111"/>
      <c r="FD121" s="111"/>
      <c r="FE121" s="111"/>
      <c r="FF121" s="111"/>
      <c r="FG121" s="111"/>
      <c r="FH121" s="111"/>
      <c r="FI121" s="111"/>
      <c r="FJ121" s="111"/>
      <c r="FK121" s="111"/>
      <c r="FL121" s="111"/>
      <c r="FM121" s="111"/>
      <c r="FN121" s="111"/>
      <c r="FO121" s="111"/>
      <c r="FP121" s="111"/>
      <c r="FQ121" s="111"/>
      <c r="FR121" s="111"/>
      <c r="FS121" s="111"/>
      <c r="FT121" s="111"/>
      <c r="FU121" s="111"/>
      <c r="FV121" s="111"/>
      <c r="FW121" s="111"/>
      <c r="FX121" s="111"/>
      <c r="FY121" s="111"/>
      <c r="FZ121" s="111"/>
      <c r="GA121" s="111"/>
      <c r="GB121" s="111"/>
      <c r="GC121" s="111"/>
      <c r="GD121" s="111"/>
      <c r="GE121" s="111"/>
      <c r="GF121" s="111"/>
      <c r="GG121" s="111"/>
      <c r="GH121" s="111"/>
      <c r="GI121" s="111"/>
      <c r="GJ121" s="111"/>
      <c r="GK121" s="111"/>
      <c r="GL121" s="111"/>
      <c r="GM121" s="111"/>
      <c r="GN121" s="111"/>
      <c r="GO121" s="111"/>
      <c r="GP121" s="111"/>
      <c r="GQ121" s="111"/>
      <c r="GR121" s="111"/>
      <c r="GS121" s="111"/>
      <c r="GT121" s="111"/>
      <c r="GU121" s="111"/>
      <c r="GV121" s="111"/>
      <c r="GW121" s="111"/>
      <c r="GX121" s="111"/>
      <c r="GY121" s="111"/>
      <c r="GZ121" s="111"/>
      <c r="HA121" s="111"/>
      <c r="HB121" s="111"/>
      <c r="HC121" s="111"/>
      <c r="HD121" s="111"/>
      <c r="HE121" s="111"/>
      <c r="HF121" s="111"/>
    </row>
    <row r="122" spans="1:214">
      <c r="A122" s="157" t="s">
        <v>2562</v>
      </c>
      <c r="B122" s="118"/>
      <c r="C122" s="94"/>
      <c r="D122" s="94"/>
      <c r="E122" s="95">
        <f t="shared" ref="E122:K122" si="1650">AVERAGE(E103:E121)</f>
        <v>6.0072948245614037E-2</v>
      </c>
      <c r="F122" s="95">
        <f t="shared" si="1650"/>
        <v>5.6722018274853805E-2</v>
      </c>
      <c r="G122" s="95">
        <f t="shared" si="1650"/>
        <v>5.3371088304093581E-2</v>
      </c>
      <c r="H122" s="95">
        <f t="shared" si="1650"/>
        <v>5.0020158333333363E-2</v>
      </c>
      <c r="I122" s="95">
        <f t="shared" si="1650"/>
        <v>4.6669228362573145E-2</v>
      </c>
      <c r="J122" s="95">
        <f t="shared" si="1650"/>
        <v>4.3318298391812921E-2</v>
      </c>
      <c r="K122" s="95">
        <f t="shared" si="1650"/>
        <v>3.9967368421052696E-2</v>
      </c>
      <c r="L122" s="95">
        <f>AVERAGE(L103:L121)</f>
        <v>9.3348192227514171E-2</v>
      </c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1"/>
      <c r="DF122" s="111"/>
      <c r="DG122" s="111"/>
      <c r="DH122" s="111"/>
      <c r="DI122" s="111"/>
      <c r="DJ122" s="111"/>
      <c r="DK122" s="111"/>
      <c r="DL122" s="111"/>
      <c r="DM122" s="111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1"/>
      <c r="ED122" s="111"/>
      <c r="EE122" s="111"/>
      <c r="EF122" s="111"/>
      <c r="EG122" s="111"/>
      <c r="EH122" s="111"/>
      <c r="EI122" s="111"/>
      <c r="EJ122" s="111"/>
      <c r="EK122" s="111"/>
      <c r="EL122" s="111"/>
      <c r="EM122" s="111"/>
      <c r="EN122" s="111"/>
      <c r="EO122" s="111"/>
      <c r="EP122" s="111"/>
      <c r="EQ122" s="111"/>
      <c r="ER122" s="111"/>
      <c r="ES122" s="111"/>
      <c r="ET122" s="111"/>
      <c r="EU122" s="111"/>
      <c r="EV122" s="111"/>
      <c r="EW122" s="111"/>
      <c r="EX122" s="111"/>
      <c r="EY122" s="111"/>
      <c r="EZ122" s="111"/>
      <c r="FA122" s="111"/>
      <c r="FB122" s="111"/>
      <c r="FC122" s="111"/>
      <c r="FD122" s="111"/>
      <c r="FE122" s="111"/>
      <c r="FF122" s="111"/>
      <c r="FG122" s="111"/>
      <c r="FH122" s="111"/>
      <c r="FI122" s="111"/>
      <c r="FJ122" s="111"/>
      <c r="FK122" s="111"/>
      <c r="FL122" s="111"/>
      <c r="FM122" s="111"/>
      <c r="FN122" s="111"/>
      <c r="FO122" s="111"/>
      <c r="FP122" s="111"/>
      <c r="FQ122" s="111"/>
      <c r="FR122" s="111"/>
      <c r="FS122" s="111"/>
      <c r="FT122" s="111"/>
      <c r="FU122" s="111"/>
      <c r="FV122" s="111"/>
      <c r="FW122" s="111"/>
      <c r="FX122" s="111"/>
      <c r="FY122" s="111"/>
      <c r="FZ122" s="111"/>
      <c r="GA122" s="111"/>
      <c r="GB122" s="111"/>
      <c r="GC122" s="111"/>
      <c r="GD122" s="111"/>
      <c r="GE122" s="111"/>
      <c r="GF122" s="111"/>
      <c r="GG122" s="111"/>
      <c r="GH122" s="111"/>
      <c r="GI122" s="111"/>
      <c r="GJ122" s="111"/>
      <c r="GK122" s="111"/>
      <c r="GL122" s="111"/>
      <c r="GM122" s="111"/>
      <c r="GN122" s="111"/>
      <c r="GO122" s="111"/>
      <c r="GP122" s="111"/>
      <c r="GQ122" s="111"/>
      <c r="GR122" s="111"/>
      <c r="GS122" s="111"/>
      <c r="GT122" s="111"/>
      <c r="GU122" s="111"/>
      <c r="GV122" s="111"/>
      <c r="GW122" s="111"/>
      <c r="GX122" s="111"/>
      <c r="GY122" s="111"/>
      <c r="GZ122" s="111"/>
      <c r="HA122" s="111"/>
      <c r="HB122" s="111"/>
      <c r="HC122" s="111"/>
      <c r="HD122" s="111"/>
      <c r="HE122" s="111"/>
      <c r="HF122" s="111"/>
    </row>
    <row r="123" spans="1:214">
      <c r="A123" s="328" t="s">
        <v>2832</v>
      </c>
      <c r="B123" s="325"/>
      <c r="C123" s="323"/>
      <c r="D123" s="323"/>
      <c r="E123" s="327"/>
      <c r="F123" s="327"/>
      <c r="G123" s="327"/>
      <c r="H123" s="329"/>
      <c r="I123" s="327"/>
      <c r="J123" s="327"/>
      <c r="K123" s="327"/>
      <c r="L123" s="321">
        <f>AVERAGEIF(M103:M121, "", L103:L121)</f>
        <v>9.0193174779415131E-2</v>
      </c>
    </row>
    <row r="124" spans="1:214">
      <c r="A124" s="88" t="s">
        <v>2833</v>
      </c>
      <c r="C124" s="90"/>
      <c r="D124" s="90"/>
      <c r="E124" s="91" t="s">
        <v>2551</v>
      </c>
      <c r="F124" s="91" t="s">
        <v>2551</v>
      </c>
      <c r="G124" s="91" t="s">
        <v>2551</v>
      </c>
      <c r="H124" s="91" t="s">
        <v>2551</v>
      </c>
      <c r="I124" s="91" t="s">
        <v>2551</v>
      </c>
      <c r="J124" s="91" t="s">
        <v>2551</v>
      </c>
      <c r="K124" s="91" t="s">
        <v>2551</v>
      </c>
      <c r="L124" s="97">
        <v>5.0000000000000001E-3</v>
      </c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  <c r="CG124" s="111"/>
      <c r="CH124" s="111"/>
      <c r="CI124" s="111"/>
      <c r="CJ124" s="111"/>
      <c r="CK124" s="111"/>
      <c r="CL124" s="111"/>
      <c r="CM124" s="111"/>
      <c r="CN124" s="111"/>
      <c r="CO124" s="111"/>
      <c r="CP124" s="111"/>
      <c r="CQ124" s="111"/>
      <c r="CR124" s="111"/>
      <c r="CS124" s="111"/>
      <c r="CT124" s="111"/>
      <c r="CU124" s="111"/>
      <c r="CV124" s="111"/>
      <c r="CW124" s="111"/>
      <c r="CX124" s="111"/>
      <c r="CY124" s="111"/>
      <c r="CZ124" s="111"/>
      <c r="DA124" s="111"/>
      <c r="DB124" s="111"/>
      <c r="DC124" s="111"/>
      <c r="DD124" s="111"/>
      <c r="DE124" s="111"/>
      <c r="DF124" s="111"/>
      <c r="DG124" s="111"/>
      <c r="DH124" s="111"/>
      <c r="DI124" s="111"/>
      <c r="DJ124" s="111"/>
      <c r="DK124" s="111"/>
      <c r="DL124" s="111"/>
      <c r="DM124" s="111"/>
      <c r="DN124" s="111"/>
      <c r="DO124" s="111"/>
      <c r="DP124" s="111"/>
      <c r="DQ124" s="111"/>
      <c r="DR124" s="111"/>
      <c r="DS124" s="111"/>
      <c r="DT124" s="111"/>
      <c r="DU124" s="111"/>
      <c r="DV124" s="111"/>
      <c r="DW124" s="111"/>
      <c r="DX124" s="111"/>
      <c r="DY124" s="111"/>
      <c r="DZ124" s="111"/>
      <c r="EA124" s="111"/>
      <c r="EB124" s="111"/>
      <c r="EC124" s="111"/>
      <c r="ED124" s="111"/>
      <c r="EE124" s="111"/>
      <c r="EF124" s="111"/>
      <c r="EG124" s="111"/>
      <c r="EH124" s="111"/>
      <c r="EI124" s="111"/>
      <c r="EJ124" s="111"/>
      <c r="EK124" s="111"/>
      <c r="EL124" s="111"/>
      <c r="EM124" s="111"/>
      <c r="EN124" s="111"/>
      <c r="EO124" s="111"/>
      <c r="EP124" s="111"/>
      <c r="EQ124" s="111"/>
      <c r="ER124" s="111"/>
      <c r="ES124" s="111"/>
      <c r="ET124" s="111"/>
      <c r="EU124" s="111"/>
      <c r="EV124" s="111"/>
      <c r="EW124" s="111"/>
      <c r="EX124" s="111"/>
      <c r="EY124" s="111"/>
      <c r="EZ124" s="111"/>
      <c r="FA124" s="111"/>
      <c r="FB124" s="111"/>
      <c r="FC124" s="111"/>
      <c r="FD124" s="111"/>
      <c r="FE124" s="111"/>
      <c r="FF124" s="111"/>
      <c r="FG124" s="111"/>
      <c r="FH124" s="111"/>
      <c r="FI124" s="111"/>
      <c r="FJ124" s="111"/>
      <c r="FK124" s="111"/>
      <c r="FL124" s="111"/>
      <c r="FM124" s="111"/>
      <c r="FN124" s="111"/>
      <c r="FO124" s="111"/>
      <c r="FP124" s="111"/>
      <c r="FQ124" s="111"/>
      <c r="FR124" s="111"/>
      <c r="FS124" s="111"/>
      <c r="FT124" s="111"/>
      <c r="FU124" s="111"/>
      <c r="FV124" s="111"/>
      <c r="FW124" s="111"/>
      <c r="FX124" s="111"/>
      <c r="FY124" s="111"/>
      <c r="FZ124" s="111"/>
      <c r="GA124" s="111"/>
      <c r="GB124" s="111"/>
      <c r="GC124" s="111"/>
      <c r="GD124" s="111"/>
      <c r="GE124" s="111"/>
      <c r="GF124" s="111"/>
      <c r="GG124" s="111"/>
      <c r="GH124" s="111"/>
      <c r="GI124" s="111"/>
      <c r="GJ124" s="111"/>
      <c r="GK124" s="111"/>
      <c r="GL124" s="111"/>
      <c r="GM124" s="111"/>
      <c r="GN124" s="111"/>
      <c r="GO124" s="111"/>
      <c r="GP124" s="111"/>
      <c r="GQ124" s="111"/>
      <c r="GR124" s="111"/>
      <c r="GS124" s="111"/>
      <c r="GT124" s="111"/>
      <c r="GU124" s="111"/>
      <c r="GV124" s="111"/>
      <c r="GW124" s="111"/>
      <c r="GX124" s="111"/>
      <c r="GY124" s="111"/>
      <c r="GZ124" s="111"/>
      <c r="HA124" s="111"/>
      <c r="HB124" s="111"/>
      <c r="HC124" s="111"/>
      <c r="HD124" s="111"/>
      <c r="HE124" s="111"/>
      <c r="HF124" s="111"/>
    </row>
    <row r="125" spans="1:214">
      <c r="C125" s="90"/>
      <c r="D125" s="90"/>
      <c r="E125" s="91"/>
      <c r="F125" s="91"/>
      <c r="G125" s="91"/>
      <c r="H125" s="91"/>
      <c r="I125" s="91"/>
      <c r="J125" s="91"/>
      <c r="K125" s="91"/>
      <c r="L125" s="91">
        <f>L122+L124</f>
        <v>9.8348192227514175E-2</v>
      </c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  <c r="BY125" s="111"/>
      <c r="BZ125" s="111"/>
      <c r="CA125" s="111"/>
      <c r="CB125" s="111"/>
      <c r="CC125" s="111"/>
      <c r="CD125" s="111"/>
      <c r="CE125" s="111"/>
      <c r="CF125" s="111"/>
      <c r="CG125" s="111"/>
      <c r="CH125" s="111"/>
      <c r="CI125" s="111"/>
      <c r="CJ125" s="111"/>
      <c r="CK125" s="111"/>
      <c r="CL125" s="111"/>
      <c r="CM125" s="111"/>
      <c r="CN125" s="111"/>
      <c r="CO125" s="111"/>
      <c r="CP125" s="111"/>
      <c r="CQ125" s="111"/>
      <c r="CR125" s="111"/>
      <c r="CS125" s="111"/>
      <c r="CT125" s="111"/>
      <c r="CU125" s="111"/>
      <c r="CV125" s="111"/>
      <c r="CW125" s="111"/>
      <c r="CX125" s="111"/>
      <c r="CY125" s="111"/>
      <c r="CZ125" s="111"/>
      <c r="DA125" s="111"/>
      <c r="DB125" s="111"/>
      <c r="DC125" s="111"/>
      <c r="DD125" s="111"/>
      <c r="DE125" s="111"/>
      <c r="DF125" s="111"/>
      <c r="DG125" s="111"/>
      <c r="DH125" s="111"/>
      <c r="DI125" s="111"/>
      <c r="DJ125" s="111"/>
      <c r="DK125" s="111"/>
      <c r="DL125" s="111"/>
      <c r="DM125" s="111"/>
      <c r="DN125" s="111"/>
      <c r="DO125" s="111"/>
      <c r="DP125" s="111"/>
      <c r="DQ125" s="111"/>
      <c r="DR125" s="111"/>
      <c r="DS125" s="111"/>
      <c r="DT125" s="111"/>
      <c r="DU125" s="111"/>
      <c r="DV125" s="111"/>
      <c r="DW125" s="111"/>
      <c r="DX125" s="111"/>
      <c r="DY125" s="111"/>
      <c r="DZ125" s="111"/>
      <c r="EA125" s="111"/>
      <c r="EB125" s="111"/>
      <c r="EC125" s="111"/>
      <c r="ED125" s="111"/>
      <c r="EE125" s="111"/>
      <c r="EF125" s="111"/>
      <c r="EG125" s="111"/>
      <c r="EH125" s="111"/>
      <c r="EI125" s="111"/>
      <c r="EJ125" s="111"/>
      <c r="EK125" s="111"/>
      <c r="EL125" s="111"/>
      <c r="EM125" s="111"/>
      <c r="EN125" s="111"/>
      <c r="EO125" s="111"/>
      <c r="EP125" s="111"/>
      <c r="EQ125" s="111"/>
      <c r="ER125" s="111"/>
      <c r="ES125" s="111"/>
      <c r="ET125" s="111"/>
      <c r="EU125" s="111"/>
      <c r="EV125" s="111"/>
      <c r="EW125" s="111"/>
      <c r="EX125" s="111"/>
      <c r="EY125" s="111"/>
      <c r="EZ125" s="111"/>
      <c r="FA125" s="111"/>
      <c r="FB125" s="111"/>
      <c r="FC125" s="111"/>
      <c r="FD125" s="111"/>
      <c r="FE125" s="111"/>
      <c r="FF125" s="111"/>
      <c r="FG125" s="111"/>
      <c r="FH125" s="111"/>
      <c r="FI125" s="111"/>
      <c r="FJ125" s="111"/>
      <c r="FK125" s="111"/>
      <c r="FL125" s="111"/>
      <c r="FM125" s="111"/>
      <c r="FN125" s="111"/>
      <c r="FO125" s="111"/>
      <c r="FP125" s="111"/>
      <c r="FQ125" s="111"/>
      <c r="FR125" s="111"/>
      <c r="FS125" s="111"/>
      <c r="FT125" s="111"/>
      <c r="FU125" s="111"/>
      <c r="FV125" s="111"/>
      <c r="FW125" s="111"/>
      <c r="FX125" s="111"/>
      <c r="FY125" s="111"/>
      <c r="FZ125" s="111"/>
      <c r="GA125" s="111"/>
      <c r="GB125" s="111"/>
      <c r="GC125" s="111"/>
      <c r="GD125" s="111"/>
      <c r="GE125" s="111"/>
      <c r="GF125" s="111"/>
      <c r="GG125" s="111"/>
      <c r="GH125" s="111"/>
      <c r="GI125" s="111"/>
      <c r="GJ125" s="111"/>
      <c r="GK125" s="111"/>
      <c r="GL125" s="111"/>
      <c r="GM125" s="111"/>
      <c r="GN125" s="111"/>
      <c r="GO125" s="111"/>
      <c r="GP125" s="111"/>
      <c r="GQ125" s="111"/>
      <c r="GR125" s="111"/>
      <c r="GS125" s="111"/>
      <c r="GT125" s="111"/>
      <c r="GU125" s="111"/>
      <c r="GV125" s="111"/>
      <c r="GW125" s="111"/>
      <c r="GX125" s="111"/>
      <c r="GY125" s="111"/>
      <c r="GZ125" s="111"/>
      <c r="HA125" s="111"/>
      <c r="HB125" s="111"/>
      <c r="HC125" s="111"/>
      <c r="HD125" s="111"/>
      <c r="HE125" s="111"/>
      <c r="HF125" s="111"/>
    </row>
    <row r="126" spans="1:214">
      <c r="C126" s="90"/>
      <c r="D126" s="90"/>
      <c r="E126" s="91"/>
      <c r="F126" s="91"/>
      <c r="G126" s="91"/>
      <c r="H126" s="91"/>
      <c r="I126" s="91"/>
      <c r="J126" s="91"/>
      <c r="K126" s="91"/>
      <c r="L126" s="327">
        <f>L123+L124</f>
        <v>9.5193174779415135E-2</v>
      </c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  <c r="BY126" s="111"/>
      <c r="BZ126" s="111"/>
      <c r="CA126" s="111"/>
      <c r="CB126" s="111"/>
      <c r="CC126" s="111"/>
      <c r="CD126" s="111"/>
      <c r="CE126" s="111"/>
      <c r="CF126" s="111"/>
      <c r="CG126" s="111"/>
      <c r="CH126" s="111"/>
      <c r="CI126" s="111"/>
      <c r="CJ126" s="111"/>
      <c r="CK126" s="111"/>
      <c r="CL126" s="111"/>
      <c r="CM126" s="111"/>
      <c r="CN126" s="111"/>
      <c r="CO126" s="111"/>
      <c r="CP126" s="111"/>
      <c r="CQ126" s="111"/>
      <c r="CR126" s="111"/>
      <c r="CS126" s="111"/>
      <c r="CT126" s="111"/>
      <c r="CU126" s="111"/>
      <c r="CV126" s="111"/>
      <c r="CW126" s="111"/>
      <c r="CX126" s="111"/>
      <c r="CY126" s="111"/>
      <c r="CZ126" s="111"/>
      <c r="DA126" s="111"/>
      <c r="DB126" s="111"/>
      <c r="DC126" s="111"/>
      <c r="DD126" s="111"/>
      <c r="DE126" s="111"/>
      <c r="DF126" s="111"/>
      <c r="DG126" s="111"/>
      <c r="DH126" s="111"/>
      <c r="DI126" s="111"/>
      <c r="DJ126" s="111"/>
      <c r="DK126" s="111"/>
      <c r="DL126" s="111"/>
      <c r="DM126" s="111"/>
      <c r="DN126" s="111"/>
      <c r="DO126" s="111"/>
      <c r="DP126" s="111"/>
      <c r="DQ126" s="111"/>
      <c r="DR126" s="111"/>
      <c r="DS126" s="111"/>
      <c r="DT126" s="111"/>
      <c r="DU126" s="111"/>
      <c r="DV126" s="111"/>
      <c r="DW126" s="111"/>
      <c r="DX126" s="111"/>
      <c r="DY126" s="111"/>
      <c r="DZ126" s="111"/>
      <c r="EA126" s="111"/>
      <c r="EB126" s="111"/>
      <c r="EC126" s="111"/>
      <c r="ED126" s="111"/>
      <c r="EE126" s="111"/>
      <c r="EF126" s="111"/>
      <c r="EG126" s="111"/>
      <c r="EH126" s="111"/>
      <c r="EI126" s="111"/>
      <c r="EJ126" s="111"/>
      <c r="EK126" s="111"/>
      <c r="EL126" s="111"/>
      <c r="EM126" s="111"/>
      <c r="EN126" s="111"/>
      <c r="EO126" s="111"/>
      <c r="EP126" s="111"/>
      <c r="EQ126" s="111"/>
      <c r="ER126" s="111"/>
      <c r="ES126" s="111"/>
      <c r="ET126" s="111"/>
      <c r="EU126" s="111"/>
      <c r="EV126" s="111"/>
      <c r="EW126" s="111"/>
      <c r="EX126" s="111"/>
      <c r="EY126" s="111"/>
      <c r="EZ126" s="111"/>
      <c r="FA126" s="111"/>
      <c r="FB126" s="111"/>
      <c r="FC126" s="111"/>
      <c r="FD126" s="111"/>
      <c r="FE126" s="111"/>
      <c r="FF126" s="111"/>
      <c r="FG126" s="111"/>
      <c r="FH126" s="111"/>
      <c r="FI126" s="111"/>
      <c r="FJ126" s="111"/>
      <c r="FK126" s="111"/>
      <c r="FL126" s="111"/>
      <c r="FM126" s="111"/>
      <c r="FN126" s="111"/>
      <c r="FO126" s="111"/>
      <c r="FP126" s="111"/>
      <c r="FQ126" s="111"/>
      <c r="FR126" s="111"/>
      <c r="FS126" s="111"/>
      <c r="FT126" s="111"/>
      <c r="FU126" s="111"/>
      <c r="FV126" s="111"/>
      <c r="FW126" s="111"/>
      <c r="FX126" s="111"/>
      <c r="FY126" s="111"/>
      <c r="FZ126" s="111"/>
      <c r="GA126" s="111"/>
      <c r="GB126" s="111"/>
      <c r="GC126" s="111"/>
      <c r="GD126" s="111"/>
      <c r="GE126" s="111"/>
      <c r="GF126" s="111"/>
      <c r="GG126" s="111"/>
      <c r="GH126" s="111"/>
      <c r="GI126" s="111"/>
      <c r="GJ126" s="111"/>
      <c r="GK126" s="111"/>
      <c r="GL126" s="111"/>
      <c r="GM126" s="111"/>
      <c r="GN126" s="111"/>
      <c r="GO126" s="111"/>
      <c r="GP126" s="111"/>
      <c r="GQ126" s="111"/>
      <c r="GR126" s="111"/>
      <c r="GS126" s="111"/>
      <c r="GT126" s="111"/>
      <c r="GU126" s="111"/>
      <c r="GV126" s="111"/>
      <c r="GW126" s="111"/>
      <c r="GX126" s="111"/>
      <c r="GY126" s="111"/>
      <c r="GZ126" s="111"/>
      <c r="HA126" s="111"/>
      <c r="HB126" s="111"/>
      <c r="HC126" s="111"/>
      <c r="HD126" s="111"/>
      <c r="HE126" s="111"/>
      <c r="HF126" s="111"/>
    </row>
    <row r="127" spans="1:214">
      <c r="A127" s="100" t="s">
        <v>2505</v>
      </c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  <c r="BY127" s="111"/>
      <c r="BZ127" s="111"/>
      <c r="CA127" s="111"/>
      <c r="CB127" s="111"/>
      <c r="CC127" s="111"/>
      <c r="CD127" s="111"/>
      <c r="CE127" s="111"/>
      <c r="CF127" s="111"/>
      <c r="CG127" s="111"/>
      <c r="CH127" s="111"/>
      <c r="CI127" s="111"/>
      <c r="CJ127" s="111"/>
      <c r="CK127" s="111"/>
      <c r="CL127" s="111"/>
      <c r="CM127" s="111"/>
      <c r="CN127" s="111"/>
      <c r="CO127" s="111"/>
      <c r="CP127" s="111"/>
      <c r="CQ127" s="111"/>
      <c r="CR127" s="111"/>
      <c r="CS127" s="111"/>
      <c r="CT127" s="111"/>
      <c r="CU127" s="111"/>
      <c r="CV127" s="111"/>
      <c r="CW127" s="111"/>
      <c r="CX127" s="111"/>
      <c r="CY127" s="111"/>
      <c r="CZ127" s="111"/>
      <c r="DA127" s="111"/>
      <c r="DB127" s="111"/>
      <c r="DC127" s="111"/>
      <c r="DD127" s="111"/>
      <c r="DE127" s="111"/>
      <c r="DF127" s="111"/>
      <c r="DG127" s="111"/>
      <c r="DH127" s="111"/>
      <c r="DI127" s="111"/>
      <c r="DJ127" s="111"/>
      <c r="DK127" s="111"/>
      <c r="DL127" s="111"/>
      <c r="DM127" s="111"/>
      <c r="DN127" s="111"/>
      <c r="DO127" s="111"/>
      <c r="DP127" s="111"/>
      <c r="DQ127" s="111"/>
      <c r="DR127" s="111"/>
      <c r="DS127" s="111"/>
      <c r="DT127" s="111"/>
      <c r="DU127" s="111"/>
      <c r="DV127" s="111"/>
      <c r="DW127" s="111"/>
      <c r="DX127" s="111"/>
      <c r="DY127" s="111"/>
      <c r="DZ127" s="111"/>
      <c r="EA127" s="111"/>
      <c r="EB127" s="111"/>
      <c r="EC127" s="111"/>
      <c r="ED127" s="111"/>
      <c r="EE127" s="111"/>
      <c r="EF127" s="111"/>
      <c r="EG127" s="111"/>
      <c r="EH127" s="111"/>
      <c r="EI127" s="111"/>
      <c r="EJ127" s="111"/>
      <c r="EK127" s="111"/>
      <c r="EL127" s="111"/>
      <c r="EM127" s="111"/>
      <c r="EN127" s="111"/>
      <c r="EO127" s="111"/>
      <c r="EP127" s="111"/>
      <c r="EQ127" s="111"/>
      <c r="ER127" s="111"/>
      <c r="ES127" s="111"/>
      <c r="ET127" s="111"/>
      <c r="EU127" s="111"/>
      <c r="EV127" s="111"/>
      <c r="EW127" s="111"/>
      <c r="EX127" s="111"/>
      <c r="EY127" s="111"/>
      <c r="EZ127" s="111"/>
      <c r="FA127" s="111"/>
      <c r="FB127" s="111"/>
      <c r="FC127" s="111"/>
      <c r="FD127" s="111"/>
      <c r="FE127" s="111"/>
      <c r="FF127" s="111"/>
      <c r="FG127" s="111"/>
      <c r="FH127" s="111"/>
      <c r="FI127" s="111"/>
      <c r="FJ127" s="111"/>
      <c r="FK127" s="111"/>
      <c r="FL127" s="111"/>
      <c r="FM127" s="111"/>
      <c r="FN127" s="111"/>
      <c r="FO127" s="111"/>
      <c r="FP127" s="111"/>
      <c r="FQ127" s="111"/>
      <c r="FR127" s="111"/>
      <c r="FS127" s="111"/>
      <c r="FT127" s="111"/>
      <c r="FU127" s="111"/>
      <c r="FV127" s="111"/>
      <c r="FW127" s="111"/>
      <c r="FX127" s="111"/>
      <c r="FY127" s="111"/>
      <c r="FZ127" s="111"/>
      <c r="GA127" s="111"/>
      <c r="GB127" s="111"/>
      <c r="GC127" s="111"/>
      <c r="GD127" s="111"/>
      <c r="GE127" s="111"/>
      <c r="GF127" s="111"/>
      <c r="GG127" s="111"/>
      <c r="GH127" s="111"/>
      <c r="GI127" s="111"/>
      <c r="GJ127" s="111"/>
      <c r="GK127" s="111"/>
      <c r="GL127" s="111"/>
      <c r="GM127" s="111"/>
      <c r="GN127" s="111"/>
      <c r="GO127" s="111"/>
      <c r="GP127" s="111"/>
      <c r="GQ127" s="111"/>
      <c r="GR127" s="111"/>
      <c r="GS127" s="111"/>
      <c r="GT127" s="111"/>
      <c r="GU127" s="111"/>
      <c r="GV127" s="111"/>
      <c r="GW127" s="111"/>
      <c r="GX127" s="111"/>
      <c r="GY127" s="111"/>
      <c r="GZ127" s="111"/>
      <c r="HA127" s="111"/>
      <c r="HB127" s="111"/>
      <c r="HC127" s="111"/>
      <c r="HD127" s="111"/>
      <c r="HE127" s="111"/>
      <c r="HF127" s="111"/>
    </row>
    <row r="128" spans="1:214">
      <c r="A128" s="88" t="s">
        <v>2610</v>
      </c>
      <c r="K128" s="226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1"/>
      <c r="CK128" s="111"/>
      <c r="CL128" s="111"/>
      <c r="CM128" s="111"/>
      <c r="CN128" s="111"/>
      <c r="CO128" s="111"/>
      <c r="CP128" s="111"/>
      <c r="CQ128" s="111"/>
      <c r="CR128" s="111"/>
      <c r="CS128" s="111"/>
      <c r="CT128" s="111"/>
      <c r="CU128" s="111"/>
      <c r="CV128" s="111"/>
      <c r="CW128" s="111"/>
      <c r="CX128" s="111"/>
      <c r="CY128" s="111"/>
      <c r="CZ128" s="111"/>
      <c r="DA128" s="111"/>
      <c r="DB128" s="111"/>
      <c r="DC128" s="111"/>
      <c r="DD128" s="111"/>
      <c r="DE128" s="111"/>
      <c r="DF128" s="111"/>
      <c r="DG128" s="111"/>
      <c r="DH128" s="111"/>
      <c r="DI128" s="111"/>
      <c r="DJ128" s="111"/>
      <c r="DK128" s="111"/>
      <c r="DL128" s="111"/>
      <c r="DM128" s="111"/>
      <c r="DN128" s="111"/>
      <c r="DO128" s="111"/>
      <c r="DP128" s="111"/>
      <c r="DQ128" s="111"/>
      <c r="DR128" s="111"/>
      <c r="DS128" s="111"/>
      <c r="DT128" s="111"/>
      <c r="DU128" s="111"/>
      <c r="DV128" s="111"/>
      <c r="DW128" s="111"/>
      <c r="DX128" s="111"/>
      <c r="DY128" s="111"/>
      <c r="DZ128" s="111"/>
      <c r="EA128" s="111"/>
      <c r="EB128" s="111"/>
      <c r="EC128" s="111"/>
      <c r="ED128" s="111"/>
      <c r="EE128" s="111"/>
      <c r="EF128" s="111"/>
      <c r="EG128" s="111"/>
      <c r="EH128" s="111"/>
      <c r="EI128" s="111"/>
      <c r="EJ128" s="111"/>
      <c r="EK128" s="111"/>
      <c r="EL128" s="111"/>
      <c r="EM128" s="111"/>
      <c r="EN128" s="111"/>
      <c r="EO128" s="111"/>
      <c r="EP128" s="111"/>
      <c r="EQ128" s="111"/>
      <c r="ER128" s="111"/>
      <c r="ES128" s="111"/>
      <c r="ET128" s="111"/>
      <c r="EU128" s="111"/>
      <c r="EV128" s="111"/>
      <c r="EW128" s="111"/>
      <c r="EX128" s="111"/>
      <c r="EY128" s="111"/>
      <c r="EZ128" s="111"/>
      <c r="FA128" s="111"/>
      <c r="FB128" s="111"/>
      <c r="FC128" s="111"/>
      <c r="FD128" s="111"/>
      <c r="FE128" s="111"/>
      <c r="FF128" s="111"/>
      <c r="FG128" s="111"/>
      <c r="FH128" s="111"/>
      <c r="FI128" s="111"/>
      <c r="FJ128" s="111"/>
      <c r="FK128" s="111"/>
      <c r="FL128" s="111"/>
      <c r="FM128" s="111"/>
      <c r="FN128" s="111"/>
      <c r="FO128" s="111"/>
      <c r="FP128" s="111"/>
      <c r="FQ128" s="111"/>
      <c r="FR128" s="111"/>
      <c r="FS128" s="111"/>
      <c r="FT128" s="111"/>
      <c r="FU128" s="111"/>
      <c r="FV128" s="111"/>
      <c r="FW128" s="111"/>
      <c r="FX128" s="111"/>
      <c r="FY128" s="111"/>
      <c r="FZ128" s="111"/>
      <c r="GA128" s="111"/>
      <c r="GB128" s="111"/>
      <c r="GC128" s="111"/>
      <c r="GD128" s="111"/>
      <c r="GE128" s="111"/>
      <c r="GF128" s="111"/>
      <c r="GG128" s="111"/>
      <c r="GH128" s="111"/>
      <c r="GI128" s="111"/>
      <c r="GJ128" s="111"/>
      <c r="GK128" s="111"/>
      <c r="GL128" s="111"/>
      <c r="GM128" s="111"/>
      <c r="GN128" s="111"/>
      <c r="GO128" s="111"/>
      <c r="GP128" s="111"/>
      <c r="GQ128" s="111"/>
      <c r="GR128" s="111"/>
      <c r="GS128" s="111"/>
      <c r="GT128" s="111"/>
      <c r="GU128" s="111"/>
      <c r="GV128" s="111"/>
      <c r="GW128" s="111"/>
      <c r="GX128" s="111"/>
      <c r="GY128" s="111"/>
      <c r="GZ128" s="111"/>
      <c r="HA128" s="111"/>
      <c r="HB128" s="111"/>
      <c r="HC128" s="111"/>
      <c r="HD128" s="111"/>
      <c r="HE128" s="111"/>
      <c r="HF128" s="111"/>
    </row>
    <row r="129" spans="1:214">
      <c r="A129" s="88" t="str">
        <f>A19</f>
        <v>[2] Source: Bloomberg Professional, 90-day average as of May 31, 2024</v>
      </c>
    </row>
    <row r="130" spans="1:214">
      <c r="A130" s="88" t="s">
        <v>2834</v>
      </c>
    </row>
    <row r="131" spans="1:214">
      <c r="A131" s="88" t="s">
        <v>2835</v>
      </c>
    </row>
    <row r="132" spans="1:214">
      <c r="A132" s="88" t="s">
        <v>2836</v>
      </c>
    </row>
    <row r="133" spans="1:214">
      <c r="A133" s="88" t="s">
        <v>2837</v>
      </c>
    </row>
    <row r="134" spans="1:214">
      <c r="A134" s="88" t="s">
        <v>2838</v>
      </c>
    </row>
    <row r="135" spans="1:214">
      <c r="A135" s="88" t="s">
        <v>2839</v>
      </c>
    </row>
    <row r="136" spans="1:214">
      <c r="A136" s="88" t="s">
        <v>2847</v>
      </c>
    </row>
    <row r="137" spans="1:214">
      <c r="A137" s="88" t="s">
        <v>2841</v>
      </c>
    </row>
    <row r="138" spans="1:214">
      <c r="A138" s="83" t="str">
        <f>A28</f>
        <v>[11] Most Canadian jurisdictions have approved an adjustment of 50 bps for flotation costs and financial flexibility.</v>
      </c>
    </row>
    <row r="141" spans="1:214" s="117" customFormat="1" ht="18">
      <c r="A141" s="363" t="s">
        <v>2848</v>
      </c>
      <c r="B141" s="363"/>
      <c r="C141" s="363"/>
      <c r="D141" s="363"/>
      <c r="E141" s="363"/>
      <c r="F141" s="363"/>
      <c r="G141" s="363"/>
      <c r="H141" s="363"/>
      <c r="I141" s="363"/>
      <c r="J141" s="363"/>
      <c r="K141" s="363"/>
      <c r="L141" s="363"/>
      <c r="M141" s="324"/>
    </row>
    <row r="142" spans="1:214">
      <c r="A142" s="107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</row>
    <row r="143" spans="1:214" ht="17.25" thickBot="1">
      <c r="C143" s="89" t="s">
        <v>2466</v>
      </c>
      <c r="D143" s="89" t="s">
        <v>2467</v>
      </c>
      <c r="E143" s="89" t="s">
        <v>2468</v>
      </c>
      <c r="F143" s="89" t="s">
        <v>2469</v>
      </c>
      <c r="G143" s="89" t="s">
        <v>2470</v>
      </c>
      <c r="H143" s="89" t="s">
        <v>2471</v>
      </c>
      <c r="I143" s="89" t="s">
        <v>2472</v>
      </c>
      <c r="J143" s="89" t="s">
        <v>2473</v>
      </c>
      <c r="K143" s="89" t="s">
        <v>2474</v>
      </c>
      <c r="L143" s="89" t="s">
        <v>2475</v>
      </c>
    </row>
    <row r="144" spans="1:214">
      <c r="A144" s="366" t="s">
        <v>2350</v>
      </c>
      <c r="B144" s="366" t="s">
        <v>1</v>
      </c>
      <c r="C144" s="364" t="s">
        <v>2596</v>
      </c>
      <c r="D144" s="364" t="s">
        <v>2597</v>
      </c>
      <c r="E144" s="364" t="s">
        <v>2629</v>
      </c>
      <c r="F144" s="364" t="s">
        <v>2630</v>
      </c>
      <c r="G144" s="364" t="s">
        <v>2631</v>
      </c>
      <c r="H144" s="364" t="s">
        <v>2632</v>
      </c>
      <c r="I144" s="364" t="s">
        <v>2633</v>
      </c>
      <c r="J144" s="364" t="s">
        <v>2634</v>
      </c>
      <c r="K144" s="364" t="s">
        <v>2635</v>
      </c>
      <c r="L144" s="364" t="s">
        <v>2636</v>
      </c>
      <c r="N144" s="108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89"/>
      <c r="BS144" s="89"/>
      <c r="BT144" s="89"/>
      <c r="BU144" s="89"/>
      <c r="BV144" s="89"/>
      <c r="BW144" s="89"/>
      <c r="BX144" s="89"/>
      <c r="BY144" s="89"/>
      <c r="BZ144" s="89"/>
      <c r="CA144" s="89"/>
      <c r="CB144" s="89"/>
      <c r="CC144" s="89"/>
      <c r="CD144" s="89"/>
      <c r="CE144" s="89"/>
      <c r="CF144" s="89"/>
      <c r="CG144" s="89"/>
      <c r="CH144" s="89"/>
      <c r="CI144" s="89"/>
      <c r="CJ144" s="89"/>
      <c r="CK144" s="89"/>
      <c r="CL144" s="89"/>
      <c r="CM144" s="89"/>
      <c r="CN144" s="89"/>
      <c r="CO144" s="89"/>
      <c r="CP144" s="89"/>
      <c r="CQ144" s="89"/>
      <c r="CR144" s="89"/>
      <c r="CS144" s="89"/>
      <c r="CT144" s="89"/>
      <c r="CU144" s="89"/>
      <c r="CV144" s="89"/>
      <c r="CW144" s="89"/>
      <c r="CX144" s="89"/>
      <c r="CY144" s="89"/>
      <c r="CZ144" s="89"/>
      <c r="DA144" s="89"/>
      <c r="DB144" s="89"/>
      <c r="DC144" s="89"/>
      <c r="DD144" s="89"/>
      <c r="DE144" s="89"/>
      <c r="DF144" s="89"/>
      <c r="DG144" s="89"/>
      <c r="DH144" s="89"/>
      <c r="DI144" s="89"/>
      <c r="DJ144" s="89"/>
      <c r="DK144" s="89"/>
      <c r="DL144" s="89"/>
      <c r="DM144" s="89"/>
      <c r="DN144" s="89"/>
      <c r="DO144" s="89"/>
      <c r="DP144" s="89"/>
      <c r="DQ144" s="89"/>
      <c r="DR144" s="89"/>
      <c r="DS144" s="89"/>
      <c r="DT144" s="89"/>
      <c r="DU144" s="89"/>
      <c r="DV144" s="89"/>
      <c r="DW144" s="89"/>
      <c r="DX144" s="89"/>
      <c r="DY144" s="89"/>
      <c r="DZ144" s="89"/>
      <c r="EA144" s="89"/>
      <c r="EB144" s="89"/>
      <c r="EC144" s="89"/>
      <c r="ED144" s="89"/>
      <c r="EE144" s="89"/>
      <c r="EF144" s="89"/>
      <c r="EG144" s="89"/>
      <c r="EH144" s="89"/>
      <c r="EI144" s="89"/>
      <c r="EJ144" s="89"/>
      <c r="EK144" s="89"/>
      <c r="EL144" s="89"/>
      <c r="EM144" s="89"/>
      <c r="EN144" s="89"/>
      <c r="EO144" s="89"/>
      <c r="EP144" s="89"/>
      <c r="EQ144" s="89"/>
      <c r="ER144" s="89"/>
      <c r="ES144" s="89"/>
      <c r="ET144" s="89"/>
      <c r="EU144" s="89"/>
      <c r="EV144" s="89"/>
      <c r="EW144" s="89"/>
      <c r="EX144" s="89"/>
      <c r="EY144" s="89"/>
      <c r="EZ144" s="89"/>
      <c r="FA144" s="89"/>
      <c r="FB144" s="89"/>
      <c r="FC144" s="89"/>
      <c r="FD144" s="89"/>
      <c r="FE144" s="89"/>
      <c r="FF144" s="89"/>
      <c r="FG144" s="89"/>
      <c r="FH144" s="89"/>
      <c r="FI144" s="89"/>
      <c r="FJ144" s="89"/>
      <c r="FK144" s="89"/>
      <c r="FL144" s="89"/>
      <c r="FM144" s="89"/>
      <c r="FN144" s="89"/>
      <c r="FO144" s="89"/>
      <c r="FP144" s="89"/>
      <c r="FQ144" s="89"/>
      <c r="FR144" s="89"/>
      <c r="FS144" s="89"/>
      <c r="FT144" s="89"/>
      <c r="FU144" s="89"/>
      <c r="FV144" s="89"/>
      <c r="FW144" s="89"/>
      <c r="FX144" s="89"/>
      <c r="FY144" s="89"/>
      <c r="FZ144" s="89"/>
      <c r="GA144" s="89"/>
      <c r="GB144" s="89"/>
      <c r="GC144" s="89"/>
      <c r="GD144" s="89"/>
      <c r="GE144" s="89"/>
      <c r="GF144" s="89"/>
      <c r="GG144" s="89"/>
      <c r="GH144" s="89"/>
      <c r="GI144" s="89"/>
      <c r="GJ144" s="89"/>
      <c r="GK144" s="89"/>
      <c r="GL144" s="89"/>
      <c r="GM144" s="89"/>
      <c r="GN144" s="89"/>
      <c r="GO144" s="89"/>
      <c r="GP144" s="89"/>
      <c r="GQ144" s="89"/>
      <c r="GR144" s="89"/>
      <c r="GS144" s="89"/>
      <c r="GT144" s="89"/>
      <c r="GU144" s="89"/>
      <c r="GV144" s="89"/>
      <c r="GW144" s="89"/>
      <c r="GX144" s="89"/>
      <c r="GY144" s="89"/>
      <c r="GZ144" s="89"/>
      <c r="HA144" s="89"/>
      <c r="HB144" s="89"/>
      <c r="HC144" s="89"/>
      <c r="HD144" s="89"/>
      <c r="HE144" s="89"/>
      <c r="HF144" s="89"/>
    </row>
    <row r="145" spans="1:214" ht="49.5">
      <c r="A145" s="367"/>
      <c r="B145" s="367"/>
      <c r="C145" s="365"/>
      <c r="D145" s="365"/>
      <c r="E145" s="365"/>
      <c r="F145" s="365"/>
      <c r="G145" s="365"/>
      <c r="H145" s="365"/>
      <c r="I145" s="365"/>
      <c r="J145" s="365"/>
      <c r="K145" s="365"/>
      <c r="L145" s="365"/>
      <c r="M145" s="330" t="s">
        <v>3749</v>
      </c>
      <c r="N145" s="292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  <c r="CF145" s="293"/>
      <c r="CG145" s="293"/>
      <c r="CH145" s="293"/>
      <c r="CI145" s="293"/>
      <c r="CJ145" s="293"/>
      <c r="CK145" s="293"/>
      <c r="CL145" s="293"/>
      <c r="CM145" s="293"/>
      <c r="CN145" s="293"/>
      <c r="CO145" s="293"/>
      <c r="CP145" s="293"/>
      <c r="CQ145" s="293"/>
      <c r="CR145" s="293"/>
      <c r="CS145" s="293"/>
      <c r="CT145" s="293"/>
      <c r="CU145" s="293"/>
      <c r="CV145" s="293"/>
      <c r="CW145" s="293"/>
      <c r="CX145" s="293"/>
      <c r="CY145" s="293"/>
      <c r="CZ145" s="293"/>
      <c r="DA145" s="293"/>
      <c r="DB145" s="293"/>
      <c r="DC145" s="293"/>
      <c r="DD145" s="293"/>
      <c r="DE145" s="293"/>
      <c r="DF145" s="293"/>
      <c r="DG145" s="293"/>
      <c r="DH145" s="293"/>
      <c r="DI145" s="293"/>
      <c r="DJ145" s="293"/>
      <c r="DK145" s="293"/>
      <c r="DL145" s="293"/>
      <c r="DM145" s="293"/>
      <c r="DN145" s="293"/>
      <c r="DO145" s="293"/>
      <c r="DP145" s="293"/>
      <c r="DQ145" s="293"/>
      <c r="DR145" s="293"/>
      <c r="DS145" s="293"/>
      <c r="DT145" s="293"/>
      <c r="DU145" s="293"/>
      <c r="DV145" s="293"/>
      <c r="DW145" s="293"/>
      <c r="DX145" s="293"/>
      <c r="DY145" s="293"/>
      <c r="DZ145" s="293"/>
      <c r="EA145" s="293"/>
      <c r="EB145" s="293"/>
      <c r="EC145" s="293"/>
      <c r="ED145" s="293"/>
      <c r="EE145" s="293"/>
      <c r="EF145" s="293"/>
      <c r="EG145" s="293"/>
      <c r="EH145" s="293"/>
      <c r="EI145" s="293"/>
      <c r="EJ145" s="293"/>
      <c r="EK145" s="293"/>
      <c r="EL145" s="293"/>
      <c r="EM145" s="293"/>
      <c r="EN145" s="293"/>
      <c r="EO145" s="293"/>
      <c r="EP145" s="293"/>
      <c r="EQ145" s="293"/>
      <c r="ER145" s="293"/>
      <c r="ES145" s="293"/>
      <c r="ET145" s="293"/>
      <c r="EU145" s="293"/>
      <c r="EV145" s="293"/>
      <c r="EW145" s="293"/>
      <c r="EX145" s="293"/>
      <c r="EY145" s="293"/>
      <c r="EZ145" s="293"/>
      <c r="FA145" s="293"/>
      <c r="FB145" s="293"/>
      <c r="FC145" s="293"/>
      <c r="FD145" s="293"/>
      <c r="FE145" s="293"/>
      <c r="FF145" s="293"/>
      <c r="FG145" s="293"/>
      <c r="FH145" s="293"/>
      <c r="FI145" s="293"/>
      <c r="FJ145" s="293"/>
      <c r="FK145" s="293"/>
      <c r="FL145" s="293"/>
      <c r="FM145" s="293"/>
      <c r="FN145" s="293"/>
      <c r="FO145" s="293"/>
      <c r="FP145" s="293"/>
      <c r="FQ145" s="293"/>
      <c r="FR145" s="293"/>
      <c r="FS145" s="293"/>
      <c r="FT145" s="293"/>
      <c r="FU145" s="293"/>
      <c r="FV145" s="293"/>
      <c r="FW145" s="293"/>
      <c r="FX145" s="293"/>
      <c r="FY145" s="293"/>
      <c r="FZ145" s="293"/>
      <c r="GA145" s="293"/>
      <c r="GB145" s="293"/>
      <c r="GC145" s="293"/>
      <c r="GD145" s="293"/>
      <c r="GE145" s="293"/>
      <c r="GF145" s="293"/>
      <c r="GG145" s="293"/>
      <c r="GH145" s="293"/>
      <c r="GI145" s="293"/>
      <c r="GJ145" s="293"/>
      <c r="GK145" s="293"/>
      <c r="GL145" s="293"/>
      <c r="GM145" s="293"/>
      <c r="GN145" s="293"/>
      <c r="GO145" s="293"/>
      <c r="GP145" s="293"/>
      <c r="GQ145" s="293"/>
      <c r="GR145" s="293"/>
      <c r="GS145" s="293"/>
      <c r="GT145" s="293"/>
      <c r="GU145" s="293"/>
      <c r="GV145" s="293"/>
      <c r="GW145" s="293"/>
      <c r="GX145" s="293"/>
      <c r="GY145" s="293"/>
      <c r="GZ145" s="293"/>
      <c r="HA145" s="293"/>
      <c r="HB145" s="293"/>
      <c r="HC145" s="293"/>
      <c r="HD145" s="293"/>
      <c r="HE145" s="293"/>
      <c r="HF145" s="293"/>
    </row>
    <row r="146" spans="1:214">
      <c r="A146" s="114" t="str">
        <f>'CEA-4 Constant DCF'!A147</f>
        <v>AltaGas Limited</v>
      </c>
      <c r="B146" s="90" t="str">
        <f>'CEA-4 Constant DCF'!B147</f>
        <v>ALA</v>
      </c>
      <c r="C146" s="90">
        <f t="shared" ref="C146:L153" si="1651">_xlfn.XLOOKUP($B146, $B$6:$B$78, C$6:C$78)</f>
        <v>1.19</v>
      </c>
      <c r="D146" s="90">
        <f t="shared" si="1651"/>
        <v>29.309333333333335</v>
      </c>
      <c r="E146" s="91">
        <f t="shared" si="1651"/>
        <v>8.9749999999999996E-2</v>
      </c>
      <c r="F146" s="91">
        <f t="shared" si="1651"/>
        <v>8.1184999999999993E-2</v>
      </c>
      <c r="G146" s="91">
        <f t="shared" si="1651"/>
        <v>7.261999999999999E-2</v>
      </c>
      <c r="H146" s="91">
        <f t="shared" si="1651"/>
        <v>6.4054999999999987E-2</v>
      </c>
      <c r="I146" s="91">
        <f t="shared" si="1651"/>
        <v>5.5489999999999977E-2</v>
      </c>
      <c r="J146" s="91">
        <f t="shared" si="1651"/>
        <v>4.6924999999999967E-2</v>
      </c>
      <c r="K146" s="142">
        <f t="shared" si="1651"/>
        <v>3.835999999999995E-2</v>
      </c>
      <c r="L146" s="91">
        <f t="shared" si="1651"/>
        <v>9.8342865705490112E-2</v>
      </c>
      <c r="M146" s="326" t="str">
        <f>'CEA-4 Constant DCF'!O147</f>
        <v>Excl.</v>
      </c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111"/>
      <c r="BY146" s="111"/>
      <c r="BZ146" s="111"/>
      <c r="CA146" s="111"/>
      <c r="CB146" s="111"/>
      <c r="CC146" s="111"/>
      <c r="CD146" s="111"/>
      <c r="CE146" s="111"/>
      <c r="CF146" s="111"/>
      <c r="CG146" s="111"/>
      <c r="CH146" s="111"/>
      <c r="CI146" s="111"/>
      <c r="CJ146" s="111"/>
      <c r="CK146" s="111"/>
      <c r="CL146" s="111"/>
      <c r="CM146" s="111"/>
      <c r="CN146" s="111"/>
      <c r="CO146" s="111"/>
      <c r="CP146" s="111"/>
      <c r="CQ146" s="111"/>
      <c r="CR146" s="111"/>
      <c r="CS146" s="111"/>
      <c r="CT146" s="111"/>
      <c r="CU146" s="111"/>
      <c r="CV146" s="111"/>
      <c r="CW146" s="111"/>
      <c r="CX146" s="111"/>
      <c r="CY146" s="111"/>
      <c r="CZ146" s="111"/>
      <c r="DA146" s="111"/>
      <c r="DB146" s="111"/>
      <c r="DC146" s="111"/>
      <c r="DD146" s="111"/>
      <c r="DE146" s="111"/>
      <c r="DF146" s="111"/>
      <c r="DG146" s="111"/>
      <c r="DH146" s="111"/>
      <c r="DI146" s="111"/>
      <c r="DJ146" s="111"/>
      <c r="DK146" s="111"/>
      <c r="DL146" s="111"/>
      <c r="DM146" s="111"/>
      <c r="DN146" s="111"/>
      <c r="DO146" s="111"/>
      <c r="DP146" s="111"/>
      <c r="DQ146" s="111"/>
      <c r="DR146" s="111"/>
      <c r="DS146" s="111"/>
      <c r="DT146" s="111"/>
      <c r="DU146" s="111"/>
      <c r="DV146" s="111"/>
      <c r="DW146" s="111"/>
      <c r="DX146" s="111"/>
      <c r="DY146" s="111"/>
      <c r="DZ146" s="111"/>
      <c r="EA146" s="111"/>
      <c r="EB146" s="111"/>
      <c r="EC146" s="111"/>
      <c r="ED146" s="111"/>
      <c r="EE146" s="111"/>
      <c r="EF146" s="111"/>
      <c r="EG146" s="111"/>
      <c r="EH146" s="111"/>
      <c r="EI146" s="111"/>
      <c r="EJ146" s="111"/>
      <c r="EK146" s="111"/>
      <c r="EL146" s="111"/>
      <c r="EM146" s="111"/>
      <c r="EN146" s="111"/>
      <c r="EO146" s="111"/>
      <c r="EP146" s="111"/>
      <c r="EQ146" s="111"/>
      <c r="ER146" s="111"/>
      <c r="ES146" s="111"/>
      <c r="ET146" s="111"/>
      <c r="EU146" s="111"/>
      <c r="EV146" s="111"/>
      <c r="EW146" s="111"/>
      <c r="EX146" s="111"/>
      <c r="EY146" s="111"/>
      <c r="EZ146" s="111"/>
      <c r="FA146" s="111"/>
      <c r="FB146" s="111"/>
      <c r="FC146" s="111"/>
      <c r="FD146" s="111"/>
      <c r="FE146" s="111"/>
      <c r="FF146" s="111"/>
      <c r="FG146" s="111"/>
      <c r="FH146" s="111"/>
      <c r="FI146" s="111"/>
      <c r="FJ146" s="111"/>
      <c r="FK146" s="111"/>
      <c r="FL146" s="111"/>
      <c r="FM146" s="111"/>
      <c r="FN146" s="111"/>
      <c r="FO146" s="111"/>
      <c r="FP146" s="111"/>
      <c r="FQ146" s="111"/>
      <c r="FR146" s="111"/>
      <c r="FS146" s="111"/>
      <c r="FT146" s="111"/>
      <c r="FU146" s="111"/>
      <c r="FV146" s="111"/>
      <c r="FW146" s="111"/>
      <c r="FX146" s="111"/>
      <c r="FY146" s="111"/>
      <c r="FZ146" s="111"/>
      <c r="GA146" s="111"/>
      <c r="GB146" s="111"/>
      <c r="GC146" s="111"/>
      <c r="GD146" s="111"/>
      <c r="GE146" s="111"/>
      <c r="GF146" s="111"/>
      <c r="GG146" s="111"/>
      <c r="GH146" s="111"/>
      <c r="GI146" s="111"/>
      <c r="GJ146" s="111"/>
      <c r="GK146" s="111"/>
      <c r="GL146" s="111"/>
      <c r="GM146" s="111"/>
      <c r="GN146" s="111"/>
      <c r="GO146" s="111"/>
      <c r="GP146" s="111"/>
      <c r="GQ146" s="111"/>
      <c r="GR146" s="111"/>
      <c r="GS146" s="111"/>
      <c r="GT146" s="111"/>
      <c r="GU146" s="111"/>
      <c r="GV146" s="111"/>
      <c r="GW146" s="111"/>
      <c r="GX146" s="111"/>
      <c r="GY146" s="111"/>
      <c r="GZ146" s="111"/>
      <c r="HA146" s="111"/>
      <c r="HB146" s="111"/>
      <c r="HC146" s="111"/>
      <c r="HD146" s="111"/>
      <c r="HE146" s="111"/>
      <c r="HF146" s="111"/>
    </row>
    <row r="147" spans="1:214">
      <c r="A147" s="114" t="str">
        <f>'CEA-4 Constant DCF'!A148</f>
        <v>Canadian Utilities Limited</v>
      </c>
      <c r="B147" s="90" t="str">
        <f>'CEA-4 Constant DCF'!B148</f>
        <v>CU</v>
      </c>
      <c r="C147" s="90">
        <f t="shared" si="1651"/>
        <v>1.8124</v>
      </c>
      <c r="D147" s="90">
        <f t="shared" si="1651"/>
        <v>30.742444444444438</v>
      </c>
      <c r="E147" s="224">
        <f t="shared" si="1651"/>
        <v>2.775E-2</v>
      </c>
      <c r="F147" s="224">
        <f t="shared" si="1651"/>
        <v>2.9518333333333327E-2</v>
      </c>
      <c r="G147" s="224">
        <f t="shared" si="1651"/>
        <v>3.128666666666665E-2</v>
      </c>
      <c r="H147" s="224">
        <f t="shared" si="1651"/>
        <v>3.3054999999999973E-2</v>
      </c>
      <c r="I147" s="224">
        <f t="shared" si="1651"/>
        <v>3.4823333333333296E-2</v>
      </c>
      <c r="J147" s="224">
        <f t="shared" si="1651"/>
        <v>3.659166666666662E-2</v>
      </c>
      <c r="K147" s="224">
        <f t="shared" si="1651"/>
        <v>3.835999999999995E-2</v>
      </c>
      <c r="L147" s="224">
        <f t="shared" si="1651"/>
        <v>9.8485809564590465E-2</v>
      </c>
      <c r="M147" s="326" t="str">
        <f>'CEA-4 Constant DCF'!O148</f>
        <v/>
      </c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111"/>
      <c r="AH147" s="111"/>
      <c r="AI147" s="111"/>
      <c r="AJ147" s="111"/>
      <c r="AK147" s="111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111"/>
      <c r="BY147" s="111"/>
      <c r="BZ147" s="111"/>
      <c r="CA147" s="111"/>
      <c r="CB147" s="111"/>
      <c r="CC147" s="111"/>
      <c r="CD147" s="111"/>
      <c r="CE147" s="111"/>
      <c r="CF147" s="111"/>
      <c r="CG147" s="111"/>
      <c r="CH147" s="111"/>
      <c r="CI147" s="111"/>
      <c r="CJ147" s="111"/>
      <c r="CK147" s="111"/>
      <c r="CL147" s="111"/>
      <c r="CM147" s="111"/>
      <c r="CN147" s="111"/>
      <c r="CO147" s="111"/>
      <c r="CP147" s="111"/>
      <c r="CQ147" s="111"/>
      <c r="CR147" s="111"/>
      <c r="CS147" s="111"/>
      <c r="CT147" s="111"/>
      <c r="CU147" s="111"/>
      <c r="CV147" s="111"/>
      <c r="CW147" s="111"/>
      <c r="CX147" s="111"/>
      <c r="CY147" s="111"/>
      <c r="CZ147" s="111"/>
      <c r="DA147" s="111"/>
      <c r="DB147" s="111"/>
      <c r="DC147" s="111"/>
      <c r="DD147" s="111"/>
      <c r="DE147" s="111"/>
      <c r="DF147" s="111"/>
      <c r="DG147" s="111"/>
      <c r="DH147" s="111"/>
      <c r="DI147" s="111"/>
      <c r="DJ147" s="111"/>
      <c r="DK147" s="111"/>
      <c r="DL147" s="111"/>
      <c r="DM147" s="111"/>
      <c r="DN147" s="111"/>
      <c r="DO147" s="111"/>
      <c r="DP147" s="111"/>
      <c r="DQ147" s="111"/>
      <c r="DR147" s="111"/>
      <c r="DS147" s="111"/>
      <c r="DT147" s="111"/>
      <c r="DU147" s="111"/>
      <c r="DV147" s="111"/>
      <c r="DW147" s="111"/>
      <c r="DX147" s="111"/>
      <c r="DY147" s="111"/>
      <c r="DZ147" s="111"/>
      <c r="EA147" s="111"/>
      <c r="EB147" s="111"/>
      <c r="EC147" s="111"/>
      <c r="ED147" s="111"/>
      <c r="EE147" s="111"/>
      <c r="EF147" s="111"/>
      <c r="EG147" s="111"/>
      <c r="EH147" s="111"/>
      <c r="EI147" s="111"/>
      <c r="EJ147" s="111"/>
      <c r="EK147" s="111"/>
      <c r="EL147" s="111"/>
      <c r="EM147" s="111"/>
      <c r="EN147" s="111"/>
      <c r="EO147" s="111"/>
      <c r="EP147" s="111"/>
      <c r="EQ147" s="111"/>
      <c r="ER147" s="111"/>
      <c r="ES147" s="111"/>
      <c r="ET147" s="111"/>
      <c r="EU147" s="111"/>
      <c r="EV147" s="111"/>
      <c r="EW147" s="111"/>
      <c r="EX147" s="111"/>
      <c r="EY147" s="111"/>
      <c r="EZ147" s="111"/>
      <c r="FA147" s="111"/>
      <c r="FB147" s="111"/>
      <c r="FC147" s="111"/>
      <c r="FD147" s="111"/>
      <c r="FE147" s="111"/>
      <c r="FF147" s="111"/>
      <c r="FG147" s="111"/>
      <c r="FH147" s="111"/>
      <c r="FI147" s="111"/>
      <c r="FJ147" s="111"/>
      <c r="FK147" s="111"/>
      <c r="FL147" s="111"/>
      <c r="FM147" s="111"/>
      <c r="FN147" s="111"/>
      <c r="FO147" s="111"/>
      <c r="FP147" s="111"/>
      <c r="FQ147" s="111"/>
      <c r="FR147" s="111"/>
      <c r="FS147" s="111"/>
      <c r="FT147" s="111"/>
      <c r="FU147" s="111"/>
      <c r="FV147" s="111"/>
      <c r="FW147" s="111"/>
      <c r="FX147" s="111"/>
      <c r="FY147" s="111"/>
      <c r="FZ147" s="111"/>
      <c r="GA147" s="111"/>
      <c r="GB147" s="111"/>
      <c r="GC147" s="111"/>
      <c r="GD147" s="111"/>
      <c r="GE147" s="111"/>
      <c r="GF147" s="111"/>
      <c r="GG147" s="111"/>
      <c r="GH147" s="111"/>
      <c r="GI147" s="111"/>
      <c r="GJ147" s="111"/>
      <c r="GK147" s="111"/>
      <c r="GL147" s="111"/>
      <c r="GM147" s="111"/>
      <c r="GN147" s="111"/>
      <c r="GO147" s="111"/>
      <c r="GP147" s="111"/>
      <c r="GQ147" s="111"/>
      <c r="GR147" s="111"/>
      <c r="GS147" s="111"/>
      <c r="GT147" s="111"/>
      <c r="GU147" s="111"/>
      <c r="GV147" s="111"/>
      <c r="GW147" s="111"/>
      <c r="GX147" s="111"/>
      <c r="GY147" s="111"/>
      <c r="GZ147" s="111"/>
      <c r="HA147" s="111"/>
      <c r="HB147" s="111"/>
      <c r="HC147" s="111"/>
      <c r="HD147" s="111"/>
      <c r="HE147" s="111"/>
      <c r="HF147" s="111"/>
    </row>
    <row r="148" spans="1:214">
      <c r="A148" s="114" t="str">
        <f>'CEA-4 Constant DCF'!A149</f>
        <v>Enbridge Inc.</v>
      </c>
      <c r="B148" s="90" t="str">
        <f>'CEA-4 Constant DCF'!B149</f>
        <v>ENB</v>
      </c>
      <c r="C148" s="90">
        <f t="shared" si="1651"/>
        <v>3.66</v>
      </c>
      <c r="D148" s="90">
        <f t="shared" si="1651"/>
        <v>48.229666666666681</v>
      </c>
      <c r="E148" s="91">
        <f t="shared" si="1651"/>
        <v>4.7875000000000001E-2</v>
      </c>
      <c r="F148" s="91">
        <f t="shared" si="1651"/>
        <v>4.6289166666666659E-2</v>
      </c>
      <c r="G148" s="91">
        <f t="shared" si="1651"/>
        <v>4.4703333333333317E-2</v>
      </c>
      <c r="H148" s="91">
        <f t="shared" si="1651"/>
        <v>4.3117499999999975E-2</v>
      </c>
      <c r="I148" s="91">
        <f t="shared" si="1651"/>
        <v>4.1531666666666633E-2</v>
      </c>
      <c r="J148" s="91">
        <f t="shared" si="1651"/>
        <v>3.9945833333333292E-2</v>
      </c>
      <c r="K148" s="142">
        <f t="shared" si="1651"/>
        <v>3.835999999999995E-2</v>
      </c>
      <c r="L148" s="91">
        <f t="shared" si="1651"/>
        <v>0.12644775509834291</v>
      </c>
      <c r="M148" s="326" t="str">
        <f>'CEA-4 Constant DCF'!O149</f>
        <v>Excl.</v>
      </c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111"/>
      <c r="BY148" s="111"/>
      <c r="BZ148" s="111"/>
      <c r="CA148" s="111"/>
      <c r="CB148" s="111"/>
      <c r="CC148" s="111"/>
      <c r="CD148" s="111"/>
      <c r="CE148" s="111"/>
      <c r="CF148" s="111"/>
      <c r="CG148" s="111"/>
      <c r="CH148" s="111"/>
      <c r="CI148" s="111"/>
      <c r="CJ148" s="111"/>
      <c r="CK148" s="111"/>
      <c r="CL148" s="111"/>
      <c r="CM148" s="111"/>
      <c r="CN148" s="111"/>
      <c r="CO148" s="111"/>
      <c r="CP148" s="111"/>
      <c r="CQ148" s="111"/>
      <c r="CR148" s="111"/>
      <c r="CS148" s="111"/>
      <c r="CT148" s="111"/>
      <c r="CU148" s="111"/>
      <c r="CV148" s="111"/>
      <c r="CW148" s="111"/>
      <c r="CX148" s="111"/>
      <c r="CY148" s="111"/>
      <c r="CZ148" s="111"/>
      <c r="DA148" s="111"/>
      <c r="DB148" s="111"/>
      <c r="DC148" s="111"/>
      <c r="DD148" s="111"/>
      <c r="DE148" s="111"/>
      <c r="DF148" s="111"/>
      <c r="DG148" s="111"/>
      <c r="DH148" s="111"/>
      <c r="DI148" s="111"/>
      <c r="DJ148" s="111"/>
      <c r="DK148" s="111"/>
      <c r="DL148" s="111"/>
      <c r="DM148" s="111"/>
      <c r="DN148" s="111"/>
      <c r="DO148" s="111"/>
      <c r="DP148" s="111"/>
      <c r="DQ148" s="111"/>
      <c r="DR148" s="111"/>
      <c r="DS148" s="111"/>
      <c r="DT148" s="111"/>
      <c r="DU148" s="111"/>
      <c r="DV148" s="111"/>
      <c r="DW148" s="111"/>
      <c r="DX148" s="111"/>
      <c r="DY148" s="111"/>
      <c r="DZ148" s="111"/>
      <c r="EA148" s="111"/>
      <c r="EB148" s="111"/>
      <c r="EC148" s="111"/>
      <c r="ED148" s="111"/>
      <c r="EE148" s="111"/>
      <c r="EF148" s="111"/>
      <c r="EG148" s="111"/>
      <c r="EH148" s="111"/>
      <c r="EI148" s="111"/>
      <c r="EJ148" s="111"/>
      <c r="EK148" s="111"/>
      <c r="EL148" s="111"/>
      <c r="EM148" s="111"/>
      <c r="EN148" s="111"/>
      <c r="EO148" s="111"/>
      <c r="EP148" s="111"/>
      <c r="EQ148" s="111"/>
      <c r="ER148" s="111"/>
      <c r="ES148" s="111"/>
      <c r="ET148" s="111"/>
      <c r="EU148" s="111"/>
      <c r="EV148" s="111"/>
      <c r="EW148" s="111"/>
      <c r="EX148" s="111"/>
      <c r="EY148" s="111"/>
      <c r="EZ148" s="111"/>
      <c r="FA148" s="111"/>
      <c r="FB148" s="111"/>
      <c r="FC148" s="111"/>
      <c r="FD148" s="111"/>
      <c r="FE148" s="111"/>
      <c r="FF148" s="111"/>
      <c r="FG148" s="111"/>
      <c r="FH148" s="111"/>
      <c r="FI148" s="111"/>
      <c r="FJ148" s="111"/>
      <c r="FK148" s="111"/>
      <c r="FL148" s="111"/>
      <c r="FM148" s="111"/>
      <c r="FN148" s="111"/>
      <c r="FO148" s="111"/>
      <c r="FP148" s="111"/>
      <c r="FQ148" s="111"/>
      <c r="FR148" s="111"/>
      <c r="FS148" s="111"/>
      <c r="FT148" s="111"/>
      <c r="FU148" s="111"/>
      <c r="FV148" s="111"/>
      <c r="FW148" s="111"/>
      <c r="FX148" s="111"/>
      <c r="FY148" s="111"/>
      <c r="FZ148" s="111"/>
      <c r="GA148" s="111"/>
      <c r="GB148" s="111"/>
      <c r="GC148" s="111"/>
      <c r="GD148" s="111"/>
      <c r="GE148" s="111"/>
      <c r="GF148" s="111"/>
      <c r="GG148" s="111"/>
      <c r="GH148" s="111"/>
      <c r="GI148" s="111"/>
      <c r="GJ148" s="111"/>
      <c r="GK148" s="111"/>
      <c r="GL148" s="111"/>
      <c r="GM148" s="111"/>
      <c r="GN148" s="111"/>
      <c r="GO148" s="111"/>
      <c r="GP148" s="111"/>
      <c r="GQ148" s="111"/>
      <c r="GR148" s="111"/>
      <c r="GS148" s="111"/>
      <c r="GT148" s="111"/>
      <c r="GU148" s="111"/>
      <c r="GV148" s="111"/>
      <c r="GW148" s="111"/>
      <c r="GX148" s="111"/>
      <c r="GY148" s="111"/>
      <c r="GZ148" s="111"/>
      <c r="HA148" s="111"/>
      <c r="HB148" s="111"/>
      <c r="HC148" s="111"/>
      <c r="HD148" s="111"/>
      <c r="HE148" s="111"/>
      <c r="HF148" s="111"/>
    </row>
    <row r="149" spans="1:214">
      <c r="A149" s="114" t="str">
        <f>'CEA-4 Constant DCF'!A150</f>
        <v>Fortis, Inc.</v>
      </c>
      <c r="B149" s="90" t="str">
        <f>'CEA-4 Constant DCF'!B150</f>
        <v>FTS</v>
      </c>
      <c r="C149" s="90">
        <f t="shared" si="1651"/>
        <v>2.36</v>
      </c>
      <c r="D149" s="90">
        <f t="shared" si="1651"/>
        <v>53.598111111111109</v>
      </c>
      <c r="E149" s="91">
        <f t="shared" si="1651"/>
        <v>4.8999999999999995E-2</v>
      </c>
      <c r="F149" s="91">
        <f t="shared" si="1651"/>
        <v>4.7226666666666653E-2</v>
      </c>
      <c r="G149" s="91">
        <f t="shared" si="1651"/>
        <v>4.5453333333333311E-2</v>
      </c>
      <c r="H149" s="91">
        <f t="shared" si="1651"/>
        <v>4.3679999999999969E-2</v>
      </c>
      <c r="I149" s="91">
        <f t="shared" si="1651"/>
        <v>4.1906666666666627E-2</v>
      </c>
      <c r="J149" s="91">
        <f t="shared" si="1651"/>
        <v>4.0133333333333285E-2</v>
      </c>
      <c r="K149" s="142">
        <f t="shared" si="1651"/>
        <v>3.835999999999995E-2</v>
      </c>
      <c r="L149" s="91">
        <f t="shared" si="1651"/>
        <v>8.9241859316825892E-2</v>
      </c>
      <c r="M149" s="326" t="str">
        <f>'CEA-4 Constant DCF'!O150</f>
        <v>Excl.</v>
      </c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111"/>
      <c r="BY149" s="111"/>
      <c r="BZ149" s="111"/>
      <c r="CA149" s="111"/>
      <c r="CB149" s="111"/>
      <c r="CC149" s="111"/>
      <c r="CD149" s="111"/>
      <c r="CE149" s="111"/>
      <c r="CF149" s="111"/>
      <c r="CG149" s="111"/>
      <c r="CH149" s="111"/>
      <c r="CI149" s="111"/>
      <c r="CJ149" s="111"/>
      <c r="CK149" s="111"/>
      <c r="CL149" s="111"/>
      <c r="CM149" s="111"/>
      <c r="CN149" s="111"/>
      <c r="CO149" s="111"/>
      <c r="CP149" s="111"/>
      <c r="CQ149" s="111"/>
      <c r="CR149" s="111"/>
      <c r="CS149" s="111"/>
      <c r="CT149" s="111"/>
      <c r="CU149" s="111"/>
      <c r="CV149" s="111"/>
      <c r="CW149" s="111"/>
      <c r="CX149" s="111"/>
      <c r="CY149" s="111"/>
      <c r="CZ149" s="111"/>
      <c r="DA149" s="111"/>
      <c r="DB149" s="111"/>
      <c r="DC149" s="111"/>
      <c r="DD149" s="111"/>
      <c r="DE149" s="111"/>
      <c r="DF149" s="111"/>
      <c r="DG149" s="111"/>
      <c r="DH149" s="111"/>
      <c r="DI149" s="111"/>
      <c r="DJ149" s="111"/>
      <c r="DK149" s="111"/>
      <c r="DL149" s="111"/>
      <c r="DM149" s="111"/>
      <c r="DN149" s="111"/>
      <c r="DO149" s="111"/>
      <c r="DP149" s="111"/>
      <c r="DQ149" s="111"/>
      <c r="DR149" s="111"/>
      <c r="DS149" s="111"/>
      <c r="DT149" s="111"/>
      <c r="DU149" s="111"/>
      <c r="DV149" s="111"/>
      <c r="DW149" s="111"/>
      <c r="DX149" s="111"/>
      <c r="DY149" s="111"/>
      <c r="DZ149" s="111"/>
      <c r="EA149" s="111"/>
      <c r="EB149" s="111"/>
      <c r="EC149" s="111"/>
      <c r="ED149" s="111"/>
      <c r="EE149" s="111"/>
      <c r="EF149" s="111"/>
      <c r="EG149" s="111"/>
      <c r="EH149" s="111"/>
      <c r="EI149" s="111"/>
      <c r="EJ149" s="111"/>
      <c r="EK149" s="111"/>
      <c r="EL149" s="111"/>
      <c r="EM149" s="111"/>
      <c r="EN149" s="111"/>
      <c r="EO149" s="111"/>
      <c r="EP149" s="111"/>
      <c r="EQ149" s="111"/>
      <c r="ER149" s="111"/>
      <c r="ES149" s="111"/>
      <c r="ET149" s="111"/>
      <c r="EU149" s="111"/>
      <c r="EV149" s="111"/>
      <c r="EW149" s="111"/>
      <c r="EX149" s="111"/>
      <c r="EY149" s="111"/>
      <c r="EZ149" s="111"/>
      <c r="FA149" s="111"/>
      <c r="FB149" s="111"/>
      <c r="FC149" s="111"/>
      <c r="FD149" s="111"/>
      <c r="FE149" s="111"/>
      <c r="FF149" s="111"/>
      <c r="FG149" s="111"/>
      <c r="FH149" s="111"/>
      <c r="FI149" s="111"/>
      <c r="FJ149" s="111"/>
      <c r="FK149" s="111"/>
      <c r="FL149" s="111"/>
      <c r="FM149" s="111"/>
      <c r="FN149" s="111"/>
      <c r="FO149" s="111"/>
      <c r="FP149" s="111"/>
      <c r="FQ149" s="111"/>
      <c r="FR149" s="111"/>
      <c r="FS149" s="111"/>
      <c r="FT149" s="111"/>
      <c r="FU149" s="111"/>
      <c r="FV149" s="111"/>
      <c r="FW149" s="111"/>
      <c r="FX149" s="111"/>
      <c r="FY149" s="111"/>
      <c r="FZ149" s="111"/>
      <c r="GA149" s="111"/>
      <c r="GB149" s="111"/>
      <c r="GC149" s="111"/>
      <c r="GD149" s="111"/>
      <c r="GE149" s="111"/>
      <c r="GF149" s="111"/>
      <c r="GG149" s="111"/>
      <c r="GH149" s="111"/>
      <c r="GI149" s="111"/>
      <c r="GJ149" s="111"/>
      <c r="GK149" s="111"/>
      <c r="GL149" s="111"/>
      <c r="GM149" s="111"/>
      <c r="GN149" s="111"/>
      <c r="GO149" s="111"/>
      <c r="GP149" s="111"/>
      <c r="GQ149" s="111"/>
      <c r="GR149" s="111"/>
      <c r="GS149" s="111"/>
      <c r="GT149" s="111"/>
      <c r="GU149" s="111"/>
      <c r="GV149" s="111"/>
      <c r="GW149" s="111"/>
      <c r="GX149" s="111"/>
      <c r="GY149" s="111"/>
      <c r="GZ149" s="111"/>
      <c r="HA149" s="111"/>
      <c r="HB149" s="111"/>
      <c r="HC149" s="111"/>
      <c r="HD149" s="111"/>
      <c r="HE149" s="111"/>
      <c r="HF149" s="111"/>
    </row>
    <row r="150" spans="1:214">
      <c r="A150" s="114" t="str">
        <f>'CEA-4 Constant DCF'!A151</f>
        <v>Atmos Energy Corp.</v>
      </c>
      <c r="B150" s="90" t="str">
        <f>'CEA-4 Constant DCF'!B151</f>
        <v>ATO</v>
      </c>
      <c r="C150" s="90">
        <f t="shared" si="1651"/>
        <v>3.22</v>
      </c>
      <c r="D150" s="90">
        <f t="shared" si="1651"/>
        <v>115.50955555555561</v>
      </c>
      <c r="E150" s="91">
        <f t="shared" si="1651"/>
        <v>7.1333333333333346E-2</v>
      </c>
      <c r="F150" s="91">
        <f t="shared" si="1651"/>
        <v>6.6177111111111131E-2</v>
      </c>
      <c r="G150" s="91">
        <f t="shared" si="1651"/>
        <v>6.1020888888888923E-2</v>
      </c>
      <c r="H150" s="91">
        <f t="shared" si="1651"/>
        <v>5.5864666666666715E-2</v>
      </c>
      <c r="I150" s="91">
        <f t="shared" si="1651"/>
        <v>5.0708444444444507E-2</v>
      </c>
      <c r="J150" s="91">
        <f t="shared" si="1651"/>
        <v>4.5552222222222299E-2</v>
      </c>
      <c r="K150" s="142">
        <f t="shared" si="1651"/>
        <v>4.0396000000000098E-2</v>
      </c>
      <c r="L150" s="91">
        <f t="shared" si="1651"/>
        <v>7.6971480250358604E-2</v>
      </c>
      <c r="M150" s="326" t="str">
        <f>'CEA-4 Constant DCF'!O151</f>
        <v/>
      </c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111"/>
      <c r="BY150" s="111"/>
      <c r="BZ150" s="111"/>
      <c r="CA150" s="111"/>
      <c r="CB150" s="111"/>
      <c r="CC150" s="111"/>
      <c r="CD150" s="111"/>
      <c r="CE150" s="111"/>
      <c r="CF150" s="111"/>
      <c r="CG150" s="111"/>
      <c r="CH150" s="111"/>
      <c r="CI150" s="111"/>
      <c r="CJ150" s="111"/>
      <c r="CK150" s="111"/>
      <c r="CL150" s="111"/>
      <c r="CM150" s="111"/>
      <c r="CN150" s="111"/>
      <c r="CO150" s="111"/>
      <c r="CP150" s="111"/>
      <c r="CQ150" s="111"/>
      <c r="CR150" s="111"/>
      <c r="CS150" s="111"/>
      <c r="CT150" s="111"/>
      <c r="CU150" s="111"/>
      <c r="CV150" s="111"/>
      <c r="CW150" s="111"/>
      <c r="CX150" s="111"/>
      <c r="CY150" s="111"/>
      <c r="CZ150" s="111"/>
      <c r="DA150" s="111"/>
      <c r="DB150" s="111"/>
      <c r="DC150" s="111"/>
      <c r="DD150" s="111"/>
      <c r="DE150" s="111"/>
      <c r="DF150" s="111"/>
      <c r="DG150" s="111"/>
      <c r="DH150" s="111"/>
      <c r="DI150" s="111"/>
      <c r="DJ150" s="111"/>
      <c r="DK150" s="111"/>
      <c r="DL150" s="111"/>
      <c r="DM150" s="111"/>
      <c r="DN150" s="111"/>
      <c r="DO150" s="111"/>
      <c r="DP150" s="111"/>
      <c r="DQ150" s="111"/>
      <c r="DR150" s="111"/>
      <c r="DS150" s="111"/>
      <c r="DT150" s="111"/>
      <c r="DU150" s="111"/>
      <c r="DV150" s="111"/>
      <c r="DW150" s="111"/>
      <c r="DX150" s="111"/>
      <c r="DY150" s="111"/>
      <c r="DZ150" s="111"/>
      <c r="EA150" s="111"/>
      <c r="EB150" s="111"/>
      <c r="EC150" s="111"/>
      <c r="ED150" s="111"/>
      <c r="EE150" s="111"/>
      <c r="EF150" s="111"/>
      <c r="EG150" s="111"/>
      <c r="EH150" s="111"/>
      <c r="EI150" s="111"/>
      <c r="EJ150" s="111"/>
      <c r="EK150" s="111"/>
      <c r="EL150" s="111"/>
      <c r="EM150" s="111"/>
      <c r="EN150" s="111"/>
      <c r="EO150" s="111"/>
      <c r="EP150" s="111"/>
      <c r="EQ150" s="111"/>
      <c r="ER150" s="111"/>
      <c r="ES150" s="111"/>
      <c r="ET150" s="111"/>
      <c r="EU150" s="111"/>
      <c r="EV150" s="111"/>
      <c r="EW150" s="111"/>
      <c r="EX150" s="111"/>
      <c r="EY150" s="111"/>
      <c r="EZ150" s="111"/>
      <c r="FA150" s="111"/>
      <c r="FB150" s="111"/>
      <c r="FC150" s="111"/>
      <c r="FD150" s="111"/>
      <c r="FE150" s="111"/>
      <c r="FF150" s="111"/>
      <c r="FG150" s="111"/>
      <c r="FH150" s="111"/>
      <c r="FI150" s="111"/>
      <c r="FJ150" s="111"/>
      <c r="FK150" s="111"/>
      <c r="FL150" s="111"/>
      <c r="FM150" s="111"/>
      <c r="FN150" s="111"/>
      <c r="FO150" s="111"/>
      <c r="FP150" s="111"/>
      <c r="FQ150" s="111"/>
      <c r="FR150" s="111"/>
      <c r="FS150" s="111"/>
      <c r="FT150" s="111"/>
      <c r="FU150" s="111"/>
      <c r="FV150" s="111"/>
      <c r="FW150" s="111"/>
      <c r="FX150" s="111"/>
      <c r="FY150" s="111"/>
      <c r="FZ150" s="111"/>
      <c r="GA150" s="111"/>
      <c r="GB150" s="111"/>
      <c r="GC150" s="111"/>
      <c r="GD150" s="111"/>
      <c r="GE150" s="111"/>
      <c r="GF150" s="111"/>
      <c r="GG150" s="111"/>
      <c r="GH150" s="111"/>
      <c r="GI150" s="111"/>
      <c r="GJ150" s="111"/>
      <c r="GK150" s="111"/>
      <c r="GL150" s="111"/>
      <c r="GM150" s="111"/>
      <c r="GN150" s="111"/>
      <c r="GO150" s="111"/>
      <c r="GP150" s="111"/>
      <c r="GQ150" s="111"/>
      <c r="GR150" s="111"/>
      <c r="GS150" s="111"/>
      <c r="GT150" s="111"/>
      <c r="GU150" s="111"/>
      <c r="GV150" s="111"/>
      <c r="GW150" s="111"/>
      <c r="GX150" s="111"/>
      <c r="GY150" s="111"/>
      <c r="GZ150" s="111"/>
      <c r="HA150" s="111"/>
      <c r="HB150" s="111"/>
      <c r="HC150" s="111"/>
      <c r="HD150" s="111"/>
      <c r="HE150" s="111"/>
      <c r="HF150" s="111"/>
    </row>
    <row r="151" spans="1:214">
      <c r="A151" s="114" t="str">
        <f>'CEA-4 Constant DCF'!A152</f>
        <v>Northwest Natural Gas Company</v>
      </c>
      <c r="B151" s="90" t="str">
        <f>'CEA-4 Constant DCF'!B152</f>
        <v>NWN</v>
      </c>
      <c r="C151" s="90">
        <f t="shared" si="1651"/>
        <v>1.95</v>
      </c>
      <c r="D151" s="90">
        <f t="shared" si="1651"/>
        <v>37.181666666666658</v>
      </c>
      <c r="E151" s="91">
        <f t="shared" si="1651"/>
        <v>4.766666666666667E-2</v>
      </c>
      <c r="F151" s="91">
        <f t="shared" si="1651"/>
        <v>4.6454888888888907E-2</v>
      </c>
      <c r="G151" s="91">
        <f t="shared" si="1651"/>
        <v>4.5243111111111144E-2</v>
      </c>
      <c r="H151" s="91">
        <f t="shared" si="1651"/>
        <v>4.4031333333333381E-2</v>
      </c>
      <c r="I151" s="91">
        <f t="shared" si="1651"/>
        <v>4.2819555555555618E-2</v>
      </c>
      <c r="J151" s="91">
        <f t="shared" si="1651"/>
        <v>4.1607777777777855E-2</v>
      </c>
      <c r="K151" s="142">
        <f t="shared" si="1651"/>
        <v>4.0396000000000098E-2</v>
      </c>
      <c r="L151" s="91">
        <f t="shared" si="1651"/>
        <v>0.10010566115379332</v>
      </c>
      <c r="M151" s="326" t="str">
        <f>'CEA-4 Constant DCF'!O152</f>
        <v/>
      </c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1"/>
      <c r="BM151" s="111"/>
      <c r="BN151" s="111"/>
      <c r="BO151" s="111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1"/>
      <c r="CA151" s="111"/>
      <c r="CB151" s="111"/>
      <c r="CC151" s="111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1"/>
      <c r="CO151" s="111"/>
      <c r="CP151" s="111"/>
      <c r="CQ151" s="111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1"/>
      <c r="DC151" s="111"/>
      <c r="DD151" s="111"/>
      <c r="DE151" s="111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1"/>
      <c r="DQ151" s="111"/>
      <c r="DR151" s="111"/>
      <c r="DS151" s="111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1"/>
      <c r="EE151" s="111"/>
      <c r="EF151" s="111"/>
      <c r="EG151" s="111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1"/>
      <c r="ES151" s="111"/>
      <c r="ET151" s="111"/>
      <c r="EU151" s="111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1"/>
      <c r="FG151" s="111"/>
      <c r="FH151" s="111"/>
      <c r="FI151" s="111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  <c r="FT151" s="111"/>
      <c r="FU151" s="111"/>
      <c r="FV151" s="111"/>
      <c r="FW151" s="111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  <c r="GH151" s="111"/>
      <c r="GI151" s="111"/>
      <c r="GJ151" s="111"/>
      <c r="GK151" s="111"/>
      <c r="GL151" s="111"/>
      <c r="GM151" s="111"/>
      <c r="GN151" s="111"/>
      <c r="GO151" s="111"/>
      <c r="GP151" s="111"/>
      <c r="GQ151" s="111"/>
      <c r="GR151" s="111"/>
      <c r="GS151" s="111"/>
      <c r="GT151" s="111"/>
      <c r="GU151" s="111"/>
      <c r="GV151" s="111"/>
      <c r="GW151" s="111"/>
      <c r="GX151" s="111"/>
      <c r="GY151" s="111"/>
      <c r="GZ151" s="111"/>
      <c r="HA151" s="111"/>
      <c r="HB151" s="111"/>
      <c r="HC151" s="111"/>
      <c r="HD151" s="111"/>
      <c r="HE151" s="111"/>
      <c r="HF151" s="111"/>
    </row>
    <row r="152" spans="1:214">
      <c r="A152" s="114" t="str">
        <f>'CEA-4 Constant DCF'!A153</f>
        <v>ONE Gas, Inc.</v>
      </c>
      <c r="B152" s="90" t="str">
        <f>'CEA-4 Constant DCF'!B153</f>
        <v>OGS</v>
      </c>
      <c r="C152" s="90">
        <f t="shared" si="1651"/>
        <v>2.64</v>
      </c>
      <c r="D152" s="90">
        <f t="shared" si="1651"/>
        <v>62.242777777777775</v>
      </c>
      <c r="E152" s="91">
        <f t="shared" si="1651"/>
        <v>4.1250000000000002E-2</v>
      </c>
      <c r="F152" s="91">
        <f t="shared" si="1651"/>
        <v>4.1107666666666681E-2</v>
      </c>
      <c r="G152" s="91">
        <f t="shared" si="1651"/>
        <v>4.0965333333333367E-2</v>
      </c>
      <c r="H152" s="91">
        <f t="shared" si="1651"/>
        <v>4.0823000000000054E-2</v>
      </c>
      <c r="I152" s="91">
        <f t="shared" si="1651"/>
        <v>4.068066666666674E-2</v>
      </c>
      <c r="J152" s="91">
        <f t="shared" si="1651"/>
        <v>4.0538333333333426E-2</v>
      </c>
      <c r="K152" s="142">
        <f t="shared" si="1651"/>
        <v>4.0396000000000098E-2</v>
      </c>
      <c r="L152" s="91">
        <f t="shared" si="1651"/>
        <v>8.6572238802909859E-2</v>
      </c>
      <c r="M152" s="326" t="str">
        <f>'CEA-4 Constant DCF'!O153</f>
        <v/>
      </c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111"/>
      <c r="CA152" s="111"/>
      <c r="CB152" s="111"/>
      <c r="CC152" s="111"/>
      <c r="CD152" s="111"/>
      <c r="CE152" s="111"/>
      <c r="CF152" s="111"/>
      <c r="CG152" s="111"/>
      <c r="CH152" s="111"/>
      <c r="CI152" s="111"/>
      <c r="CJ152" s="111"/>
      <c r="CK152" s="111"/>
      <c r="CL152" s="111"/>
      <c r="CM152" s="111"/>
      <c r="CN152" s="111"/>
      <c r="CO152" s="111"/>
      <c r="CP152" s="111"/>
      <c r="CQ152" s="111"/>
      <c r="CR152" s="111"/>
      <c r="CS152" s="111"/>
      <c r="CT152" s="111"/>
      <c r="CU152" s="111"/>
      <c r="CV152" s="111"/>
      <c r="CW152" s="111"/>
      <c r="CX152" s="111"/>
      <c r="CY152" s="111"/>
      <c r="CZ152" s="111"/>
      <c r="DA152" s="111"/>
      <c r="DB152" s="111"/>
      <c r="DC152" s="111"/>
      <c r="DD152" s="111"/>
      <c r="DE152" s="111"/>
      <c r="DF152" s="111"/>
      <c r="DG152" s="111"/>
      <c r="DH152" s="111"/>
      <c r="DI152" s="111"/>
      <c r="DJ152" s="111"/>
      <c r="DK152" s="111"/>
      <c r="DL152" s="111"/>
      <c r="DM152" s="111"/>
      <c r="DN152" s="111"/>
      <c r="DO152" s="111"/>
      <c r="DP152" s="111"/>
      <c r="DQ152" s="111"/>
      <c r="DR152" s="111"/>
      <c r="DS152" s="111"/>
      <c r="DT152" s="111"/>
      <c r="DU152" s="111"/>
      <c r="DV152" s="111"/>
      <c r="DW152" s="111"/>
      <c r="DX152" s="111"/>
      <c r="DY152" s="111"/>
      <c r="DZ152" s="111"/>
      <c r="EA152" s="111"/>
      <c r="EB152" s="111"/>
      <c r="EC152" s="111"/>
      <c r="ED152" s="111"/>
      <c r="EE152" s="111"/>
      <c r="EF152" s="111"/>
      <c r="EG152" s="111"/>
      <c r="EH152" s="111"/>
      <c r="EI152" s="111"/>
      <c r="EJ152" s="111"/>
      <c r="EK152" s="111"/>
      <c r="EL152" s="111"/>
      <c r="EM152" s="111"/>
      <c r="EN152" s="111"/>
      <c r="EO152" s="111"/>
      <c r="EP152" s="111"/>
      <c r="EQ152" s="111"/>
      <c r="ER152" s="111"/>
      <c r="ES152" s="111"/>
      <c r="ET152" s="111"/>
      <c r="EU152" s="111"/>
      <c r="EV152" s="111"/>
      <c r="EW152" s="111"/>
      <c r="EX152" s="111"/>
      <c r="EY152" s="111"/>
      <c r="EZ152" s="111"/>
      <c r="FA152" s="111"/>
      <c r="FB152" s="111"/>
      <c r="FC152" s="111"/>
      <c r="FD152" s="111"/>
      <c r="FE152" s="111"/>
      <c r="FF152" s="111"/>
      <c r="FG152" s="111"/>
      <c r="FH152" s="111"/>
      <c r="FI152" s="111"/>
      <c r="FJ152" s="111"/>
      <c r="FK152" s="111"/>
      <c r="FL152" s="111"/>
      <c r="FM152" s="111"/>
      <c r="FN152" s="111"/>
      <c r="FO152" s="111"/>
      <c r="FP152" s="111"/>
      <c r="FQ152" s="111"/>
      <c r="FR152" s="111"/>
      <c r="FS152" s="111"/>
      <c r="FT152" s="111"/>
      <c r="FU152" s="111"/>
      <c r="FV152" s="111"/>
      <c r="FW152" s="111"/>
      <c r="FX152" s="111"/>
      <c r="FY152" s="111"/>
      <c r="FZ152" s="111"/>
      <c r="GA152" s="111"/>
      <c r="GB152" s="111"/>
      <c r="GC152" s="111"/>
      <c r="GD152" s="111"/>
      <c r="GE152" s="111"/>
      <c r="GF152" s="111"/>
      <c r="GG152" s="111"/>
      <c r="GH152" s="111"/>
      <c r="GI152" s="111"/>
      <c r="GJ152" s="111"/>
      <c r="GK152" s="111"/>
      <c r="GL152" s="111"/>
      <c r="GM152" s="111"/>
      <c r="GN152" s="111"/>
      <c r="GO152" s="111"/>
      <c r="GP152" s="111"/>
      <c r="GQ152" s="111"/>
      <c r="GR152" s="111"/>
      <c r="GS152" s="111"/>
      <c r="GT152" s="111"/>
      <c r="GU152" s="111"/>
      <c r="GV152" s="111"/>
      <c r="GW152" s="111"/>
      <c r="GX152" s="111"/>
      <c r="GY152" s="111"/>
      <c r="GZ152" s="111"/>
      <c r="HA152" s="111"/>
      <c r="HB152" s="111"/>
      <c r="HC152" s="111"/>
      <c r="HD152" s="111"/>
      <c r="HE152" s="111"/>
      <c r="HF152" s="111"/>
    </row>
    <row r="153" spans="1:214">
      <c r="A153" s="114" t="str">
        <f>'CEA-4 Constant DCF'!A154</f>
        <v>Spire, Inc.</v>
      </c>
      <c r="B153" s="90" t="str">
        <f>'CEA-4 Constant DCF'!B154</f>
        <v>SR</v>
      </c>
      <c r="C153" s="90">
        <f t="shared" si="1651"/>
        <v>3.02</v>
      </c>
      <c r="D153" s="90">
        <f t="shared" si="1651"/>
        <v>60.096777777777788</v>
      </c>
      <c r="E153" s="91">
        <f t="shared" si="1651"/>
        <v>5.5900000000000005E-2</v>
      </c>
      <c r="F153" s="91">
        <f t="shared" si="1651"/>
        <v>5.3316000000000023E-2</v>
      </c>
      <c r="G153" s="91">
        <f t="shared" si="1651"/>
        <v>5.0732000000000041E-2</v>
      </c>
      <c r="H153" s="91">
        <f t="shared" si="1651"/>
        <v>4.8148000000000059E-2</v>
      </c>
      <c r="I153" s="91">
        <f t="shared" si="1651"/>
        <v>4.5564000000000077E-2</v>
      </c>
      <c r="J153" s="91">
        <f t="shared" si="1651"/>
        <v>4.2980000000000095E-2</v>
      </c>
      <c r="K153" s="142">
        <f t="shared" si="1651"/>
        <v>4.0396000000000098E-2</v>
      </c>
      <c r="L153" s="91">
        <f t="shared" si="1651"/>
        <v>0.1005049765110016</v>
      </c>
      <c r="M153" s="326" t="str">
        <f>'CEA-4 Constant DCF'!O154</f>
        <v>Excl.</v>
      </c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111"/>
      <c r="CA153" s="111"/>
      <c r="CB153" s="111"/>
      <c r="CC153" s="111"/>
      <c r="CD153" s="111"/>
      <c r="CE153" s="111"/>
      <c r="CF153" s="111"/>
      <c r="CG153" s="111"/>
      <c r="CH153" s="111"/>
      <c r="CI153" s="111"/>
      <c r="CJ153" s="111"/>
      <c r="CK153" s="111"/>
      <c r="CL153" s="111"/>
      <c r="CM153" s="111"/>
      <c r="CN153" s="111"/>
      <c r="CO153" s="111"/>
      <c r="CP153" s="111"/>
      <c r="CQ153" s="111"/>
      <c r="CR153" s="111"/>
      <c r="CS153" s="111"/>
      <c r="CT153" s="111"/>
      <c r="CU153" s="111"/>
      <c r="CV153" s="111"/>
      <c r="CW153" s="111"/>
      <c r="CX153" s="111"/>
      <c r="CY153" s="111"/>
      <c r="CZ153" s="111"/>
      <c r="DA153" s="111"/>
      <c r="DB153" s="111"/>
      <c r="DC153" s="111"/>
      <c r="DD153" s="111"/>
      <c r="DE153" s="111"/>
      <c r="DF153" s="111"/>
      <c r="DG153" s="111"/>
      <c r="DH153" s="111"/>
      <c r="DI153" s="111"/>
      <c r="DJ153" s="111"/>
      <c r="DK153" s="111"/>
      <c r="DL153" s="111"/>
      <c r="DM153" s="111"/>
      <c r="DN153" s="111"/>
      <c r="DO153" s="111"/>
      <c r="DP153" s="111"/>
      <c r="DQ153" s="111"/>
      <c r="DR153" s="111"/>
      <c r="DS153" s="111"/>
      <c r="DT153" s="111"/>
      <c r="DU153" s="111"/>
      <c r="DV153" s="111"/>
      <c r="DW153" s="111"/>
      <c r="DX153" s="111"/>
      <c r="DY153" s="111"/>
      <c r="DZ153" s="111"/>
      <c r="EA153" s="111"/>
      <c r="EB153" s="111"/>
      <c r="EC153" s="111"/>
      <c r="ED153" s="111"/>
      <c r="EE153" s="111"/>
      <c r="EF153" s="111"/>
      <c r="EG153" s="111"/>
      <c r="EH153" s="111"/>
      <c r="EI153" s="111"/>
      <c r="EJ153" s="111"/>
      <c r="EK153" s="111"/>
      <c r="EL153" s="111"/>
      <c r="EM153" s="111"/>
      <c r="EN153" s="111"/>
      <c r="EO153" s="111"/>
      <c r="EP153" s="111"/>
      <c r="EQ153" s="111"/>
      <c r="ER153" s="111"/>
      <c r="ES153" s="111"/>
      <c r="ET153" s="111"/>
      <c r="EU153" s="111"/>
      <c r="EV153" s="111"/>
      <c r="EW153" s="111"/>
      <c r="EX153" s="111"/>
      <c r="EY153" s="111"/>
      <c r="EZ153" s="111"/>
      <c r="FA153" s="111"/>
      <c r="FB153" s="111"/>
      <c r="FC153" s="111"/>
      <c r="FD153" s="111"/>
      <c r="FE153" s="111"/>
      <c r="FF153" s="111"/>
      <c r="FG153" s="111"/>
      <c r="FH153" s="111"/>
      <c r="FI153" s="111"/>
      <c r="FJ153" s="111"/>
      <c r="FK153" s="111"/>
      <c r="FL153" s="111"/>
      <c r="FM153" s="111"/>
      <c r="FN153" s="111"/>
      <c r="FO153" s="111"/>
      <c r="FP153" s="111"/>
      <c r="FQ153" s="111"/>
      <c r="FR153" s="111"/>
      <c r="FS153" s="111"/>
      <c r="FT153" s="111"/>
      <c r="FU153" s="111"/>
      <c r="FV153" s="111"/>
      <c r="FW153" s="111"/>
      <c r="FX153" s="111"/>
      <c r="FY153" s="111"/>
      <c r="FZ153" s="111"/>
      <c r="GA153" s="111"/>
      <c r="GB153" s="111"/>
      <c r="GC153" s="111"/>
      <c r="GD153" s="111"/>
      <c r="GE153" s="111"/>
      <c r="GF153" s="111"/>
      <c r="GG153" s="111"/>
      <c r="GH153" s="111"/>
      <c r="GI153" s="111"/>
      <c r="GJ153" s="111"/>
      <c r="GK153" s="111"/>
      <c r="GL153" s="111"/>
      <c r="GM153" s="111"/>
      <c r="GN153" s="111"/>
      <c r="GO153" s="111"/>
      <c r="GP153" s="111"/>
      <c r="GQ153" s="111"/>
      <c r="GR153" s="111"/>
      <c r="GS153" s="111"/>
      <c r="GT153" s="111"/>
      <c r="GU153" s="111"/>
      <c r="GV153" s="111"/>
      <c r="GW153" s="111"/>
      <c r="GX153" s="111"/>
      <c r="GY153" s="111"/>
      <c r="GZ153" s="111"/>
      <c r="HA153" s="111"/>
      <c r="HB153" s="111"/>
      <c r="HC153" s="111"/>
      <c r="HD153" s="111"/>
      <c r="HE153" s="111"/>
      <c r="HF153" s="111"/>
    </row>
    <row r="154" spans="1:214">
      <c r="A154" s="157" t="s">
        <v>2562</v>
      </c>
      <c r="B154" s="118"/>
      <c r="C154" s="94"/>
      <c r="D154" s="94"/>
      <c r="E154" s="95">
        <f t="shared" ref="E154:K154" si="1652">AVERAGE(E146:E153)</f>
        <v>5.3815625000000006E-2</v>
      </c>
      <c r="F154" s="95">
        <f t="shared" si="1652"/>
        <v>5.1409354166666671E-2</v>
      </c>
      <c r="G154" s="95">
        <f t="shared" si="1652"/>
        <v>4.9003083333333343E-2</v>
      </c>
      <c r="H154" s="95">
        <f t="shared" si="1652"/>
        <v>4.6596812500000015E-2</v>
      </c>
      <c r="I154" s="95">
        <f t="shared" si="1652"/>
        <v>4.419054166666668E-2</v>
      </c>
      <c r="J154" s="95">
        <f t="shared" si="1652"/>
        <v>4.1784270833333352E-2</v>
      </c>
      <c r="K154" s="95">
        <f t="shared" si="1652"/>
        <v>3.9378000000000024E-2</v>
      </c>
      <c r="L154" s="95">
        <f>AVERAGE(L146:L153)</f>
        <v>9.7084080800414085E-2</v>
      </c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1"/>
      <c r="CK154" s="111"/>
      <c r="CL154" s="111"/>
      <c r="CM154" s="111"/>
      <c r="CN154" s="111"/>
      <c r="CO154" s="111"/>
      <c r="CP154" s="111"/>
      <c r="CQ154" s="111"/>
      <c r="CR154" s="111"/>
      <c r="CS154" s="111"/>
      <c r="CT154" s="111"/>
      <c r="CU154" s="111"/>
      <c r="CV154" s="111"/>
      <c r="CW154" s="111"/>
      <c r="CX154" s="111"/>
      <c r="CY154" s="111"/>
      <c r="CZ154" s="111"/>
      <c r="DA154" s="111"/>
      <c r="DB154" s="111"/>
      <c r="DC154" s="111"/>
      <c r="DD154" s="111"/>
      <c r="DE154" s="111"/>
      <c r="DF154" s="111"/>
      <c r="DG154" s="111"/>
      <c r="DH154" s="111"/>
      <c r="DI154" s="111"/>
      <c r="DJ154" s="111"/>
      <c r="DK154" s="111"/>
      <c r="DL154" s="111"/>
      <c r="DM154" s="111"/>
      <c r="DN154" s="111"/>
      <c r="DO154" s="111"/>
      <c r="DP154" s="111"/>
      <c r="DQ154" s="111"/>
      <c r="DR154" s="111"/>
      <c r="DS154" s="111"/>
      <c r="DT154" s="111"/>
      <c r="DU154" s="111"/>
      <c r="DV154" s="111"/>
      <c r="DW154" s="111"/>
      <c r="DX154" s="111"/>
      <c r="DY154" s="111"/>
      <c r="DZ154" s="111"/>
      <c r="EA154" s="111"/>
      <c r="EB154" s="111"/>
      <c r="EC154" s="111"/>
      <c r="ED154" s="111"/>
      <c r="EE154" s="111"/>
      <c r="EF154" s="111"/>
      <c r="EG154" s="111"/>
      <c r="EH154" s="111"/>
      <c r="EI154" s="111"/>
      <c r="EJ154" s="111"/>
      <c r="EK154" s="111"/>
      <c r="EL154" s="111"/>
      <c r="EM154" s="111"/>
      <c r="EN154" s="111"/>
      <c r="EO154" s="111"/>
      <c r="EP154" s="111"/>
      <c r="EQ154" s="111"/>
      <c r="ER154" s="111"/>
      <c r="ES154" s="111"/>
      <c r="ET154" s="111"/>
      <c r="EU154" s="111"/>
      <c r="EV154" s="111"/>
      <c r="EW154" s="111"/>
      <c r="EX154" s="111"/>
      <c r="EY154" s="111"/>
      <c r="EZ154" s="111"/>
      <c r="FA154" s="111"/>
      <c r="FB154" s="111"/>
      <c r="FC154" s="111"/>
      <c r="FD154" s="111"/>
      <c r="FE154" s="111"/>
      <c r="FF154" s="111"/>
      <c r="FG154" s="111"/>
      <c r="FH154" s="111"/>
      <c r="FI154" s="111"/>
      <c r="FJ154" s="111"/>
      <c r="FK154" s="111"/>
      <c r="FL154" s="111"/>
      <c r="FM154" s="111"/>
      <c r="FN154" s="111"/>
      <c r="FO154" s="111"/>
      <c r="FP154" s="111"/>
      <c r="FQ154" s="111"/>
      <c r="FR154" s="111"/>
      <c r="FS154" s="111"/>
      <c r="FT154" s="111"/>
      <c r="FU154" s="111"/>
      <c r="FV154" s="111"/>
      <c r="FW154" s="111"/>
      <c r="FX154" s="111"/>
      <c r="FY154" s="111"/>
      <c r="FZ154" s="111"/>
      <c r="GA154" s="111"/>
      <c r="GB154" s="111"/>
      <c r="GC154" s="111"/>
      <c r="GD154" s="111"/>
      <c r="GE154" s="111"/>
      <c r="GF154" s="111"/>
      <c r="GG154" s="111"/>
      <c r="GH154" s="111"/>
      <c r="GI154" s="111"/>
      <c r="GJ154" s="111"/>
      <c r="GK154" s="111"/>
      <c r="GL154" s="111"/>
      <c r="GM154" s="111"/>
      <c r="GN154" s="111"/>
      <c r="GO154" s="111"/>
      <c r="GP154" s="111"/>
      <c r="GQ154" s="111"/>
      <c r="GR154" s="111"/>
      <c r="GS154" s="111"/>
      <c r="GT154" s="111"/>
      <c r="GU154" s="111"/>
      <c r="GV154" s="111"/>
      <c r="GW154" s="111"/>
      <c r="GX154" s="111"/>
      <c r="GY154" s="111"/>
      <c r="GZ154" s="111"/>
      <c r="HA154" s="111"/>
      <c r="HB154" s="111"/>
      <c r="HC154" s="111"/>
      <c r="HD154" s="111"/>
      <c r="HE154" s="111"/>
      <c r="HF154" s="111"/>
    </row>
    <row r="155" spans="1:214">
      <c r="A155" s="328" t="s">
        <v>2832</v>
      </c>
      <c r="B155" s="325"/>
      <c r="C155" s="323"/>
      <c r="D155" s="323"/>
      <c r="E155" s="327"/>
      <c r="F155" s="327"/>
      <c r="G155" s="327"/>
      <c r="H155" s="329"/>
      <c r="I155" s="327"/>
      <c r="J155" s="327"/>
      <c r="K155" s="327"/>
      <c r="L155" s="321">
        <f>AVERAGEIF(M146:M153, "", L146:L153)</f>
        <v>9.0533797442913067E-2</v>
      </c>
    </row>
    <row r="156" spans="1:214">
      <c r="A156" s="88" t="s">
        <v>2833</v>
      </c>
      <c r="C156" s="90"/>
      <c r="D156" s="90"/>
      <c r="E156" s="91" t="s">
        <v>2551</v>
      </c>
      <c r="F156" s="91" t="s">
        <v>2551</v>
      </c>
      <c r="G156" s="91" t="s">
        <v>2551</v>
      </c>
      <c r="H156" s="91" t="s">
        <v>2551</v>
      </c>
      <c r="I156" s="91" t="s">
        <v>2551</v>
      </c>
      <c r="J156" s="91" t="s">
        <v>2551</v>
      </c>
      <c r="K156" s="91" t="s">
        <v>2551</v>
      </c>
      <c r="L156" s="97">
        <v>5.0000000000000001E-3</v>
      </c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  <c r="BY156" s="111"/>
      <c r="BZ156" s="111"/>
      <c r="CA156" s="111"/>
      <c r="CB156" s="111"/>
      <c r="CC156" s="111"/>
      <c r="CD156" s="111"/>
      <c r="CE156" s="111"/>
      <c r="CF156" s="111"/>
      <c r="CG156" s="111"/>
      <c r="CH156" s="111"/>
      <c r="CI156" s="111"/>
      <c r="CJ156" s="111"/>
      <c r="CK156" s="111"/>
      <c r="CL156" s="111"/>
      <c r="CM156" s="111"/>
      <c r="CN156" s="111"/>
      <c r="CO156" s="111"/>
      <c r="CP156" s="111"/>
      <c r="CQ156" s="111"/>
      <c r="CR156" s="111"/>
      <c r="CS156" s="111"/>
      <c r="CT156" s="111"/>
      <c r="CU156" s="111"/>
      <c r="CV156" s="111"/>
      <c r="CW156" s="111"/>
      <c r="CX156" s="111"/>
      <c r="CY156" s="111"/>
      <c r="CZ156" s="111"/>
      <c r="DA156" s="111"/>
      <c r="DB156" s="111"/>
      <c r="DC156" s="111"/>
      <c r="DD156" s="111"/>
      <c r="DE156" s="111"/>
      <c r="DF156" s="111"/>
      <c r="DG156" s="111"/>
      <c r="DH156" s="111"/>
      <c r="DI156" s="111"/>
      <c r="DJ156" s="111"/>
      <c r="DK156" s="111"/>
      <c r="DL156" s="111"/>
      <c r="DM156" s="111"/>
      <c r="DN156" s="111"/>
      <c r="DO156" s="111"/>
      <c r="DP156" s="111"/>
      <c r="DQ156" s="111"/>
      <c r="DR156" s="111"/>
      <c r="DS156" s="111"/>
      <c r="DT156" s="111"/>
      <c r="DU156" s="111"/>
      <c r="DV156" s="111"/>
      <c r="DW156" s="111"/>
      <c r="DX156" s="111"/>
      <c r="DY156" s="111"/>
      <c r="DZ156" s="111"/>
      <c r="EA156" s="111"/>
      <c r="EB156" s="111"/>
      <c r="EC156" s="111"/>
      <c r="ED156" s="111"/>
      <c r="EE156" s="111"/>
      <c r="EF156" s="111"/>
      <c r="EG156" s="111"/>
      <c r="EH156" s="111"/>
      <c r="EI156" s="111"/>
      <c r="EJ156" s="111"/>
      <c r="EK156" s="111"/>
      <c r="EL156" s="111"/>
      <c r="EM156" s="111"/>
      <c r="EN156" s="111"/>
      <c r="EO156" s="111"/>
      <c r="EP156" s="111"/>
      <c r="EQ156" s="111"/>
      <c r="ER156" s="111"/>
      <c r="ES156" s="111"/>
      <c r="ET156" s="111"/>
      <c r="EU156" s="111"/>
      <c r="EV156" s="111"/>
      <c r="EW156" s="111"/>
      <c r="EX156" s="111"/>
      <c r="EY156" s="111"/>
      <c r="EZ156" s="111"/>
      <c r="FA156" s="111"/>
      <c r="FB156" s="111"/>
      <c r="FC156" s="111"/>
      <c r="FD156" s="111"/>
      <c r="FE156" s="111"/>
      <c r="FF156" s="111"/>
      <c r="FG156" s="111"/>
      <c r="FH156" s="111"/>
      <c r="FI156" s="111"/>
      <c r="FJ156" s="111"/>
      <c r="FK156" s="111"/>
      <c r="FL156" s="111"/>
      <c r="FM156" s="111"/>
      <c r="FN156" s="111"/>
      <c r="FO156" s="111"/>
      <c r="FP156" s="111"/>
      <c r="FQ156" s="111"/>
      <c r="FR156" s="111"/>
      <c r="FS156" s="111"/>
      <c r="FT156" s="111"/>
      <c r="FU156" s="111"/>
      <c r="FV156" s="111"/>
      <c r="FW156" s="111"/>
      <c r="FX156" s="111"/>
      <c r="FY156" s="111"/>
      <c r="FZ156" s="111"/>
      <c r="GA156" s="111"/>
      <c r="GB156" s="111"/>
      <c r="GC156" s="111"/>
      <c r="GD156" s="111"/>
      <c r="GE156" s="111"/>
      <c r="GF156" s="111"/>
      <c r="GG156" s="111"/>
      <c r="GH156" s="111"/>
      <c r="GI156" s="111"/>
      <c r="GJ156" s="111"/>
      <c r="GK156" s="111"/>
      <c r="GL156" s="111"/>
      <c r="GM156" s="111"/>
      <c r="GN156" s="111"/>
      <c r="GO156" s="111"/>
      <c r="GP156" s="111"/>
      <c r="GQ156" s="111"/>
      <c r="GR156" s="111"/>
      <c r="GS156" s="111"/>
      <c r="GT156" s="111"/>
      <c r="GU156" s="111"/>
      <c r="GV156" s="111"/>
      <c r="GW156" s="111"/>
      <c r="GX156" s="111"/>
      <c r="GY156" s="111"/>
      <c r="GZ156" s="111"/>
      <c r="HA156" s="111"/>
      <c r="HB156" s="111"/>
      <c r="HC156" s="111"/>
      <c r="HD156" s="111"/>
      <c r="HE156" s="111"/>
      <c r="HF156" s="111"/>
    </row>
    <row r="157" spans="1:214">
      <c r="C157" s="90"/>
      <c r="D157" s="90"/>
      <c r="E157" s="91"/>
      <c r="F157" s="91"/>
      <c r="G157" s="91"/>
      <c r="H157" s="91"/>
      <c r="I157" s="91"/>
      <c r="J157" s="91"/>
      <c r="K157" s="91"/>
      <c r="L157" s="91">
        <f>L154+L156</f>
        <v>0.10208408080041409</v>
      </c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1"/>
      <c r="BJ157" s="111"/>
      <c r="BK157" s="111"/>
      <c r="BL157" s="111"/>
      <c r="BM157" s="111"/>
      <c r="BN157" s="111"/>
      <c r="BO157" s="111"/>
      <c r="BP157" s="111"/>
      <c r="BQ157" s="111"/>
      <c r="BR157" s="111"/>
      <c r="BS157" s="111"/>
      <c r="BT157" s="111"/>
      <c r="BU157" s="111"/>
      <c r="BV157" s="111"/>
      <c r="BW157" s="111"/>
      <c r="BX157" s="111"/>
      <c r="BY157" s="111"/>
      <c r="BZ157" s="111"/>
      <c r="CA157" s="111"/>
      <c r="CB157" s="111"/>
      <c r="CC157" s="111"/>
      <c r="CD157" s="111"/>
      <c r="CE157" s="111"/>
      <c r="CF157" s="111"/>
      <c r="CG157" s="111"/>
      <c r="CH157" s="111"/>
      <c r="CI157" s="111"/>
      <c r="CJ157" s="111"/>
      <c r="CK157" s="111"/>
      <c r="CL157" s="111"/>
      <c r="CM157" s="111"/>
      <c r="CN157" s="111"/>
      <c r="CO157" s="111"/>
      <c r="CP157" s="111"/>
      <c r="CQ157" s="111"/>
      <c r="CR157" s="111"/>
      <c r="CS157" s="111"/>
      <c r="CT157" s="111"/>
      <c r="CU157" s="111"/>
      <c r="CV157" s="111"/>
      <c r="CW157" s="111"/>
      <c r="CX157" s="111"/>
      <c r="CY157" s="111"/>
      <c r="CZ157" s="111"/>
      <c r="DA157" s="111"/>
      <c r="DB157" s="111"/>
      <c r="DC157" s="111"/>
      <c r="DD157" s="111"/>
      <c r="DE157" s="111"/>
      <c r="DF157" s="111"/>
      <c r="DG157" s="111"/>
      <c r="DH157" s="111"/>
      <c r="DI157" s="111"/>
      <c r="DJ157" s="111"/>
      <c r="DK157" s="111"/>
      <c r="DL157" s="111"/>
      <c r="DM157" s="111"/>
      <c r="DN157" s="111"/>
      <c r="DO157" s="111"/>
      <c r="DP157" s="111"/>
      <c r="DQ157" s="111"/>
      <c r="DR157" s="111"/>
      <c r="DS157" s="111"/>
      <c r="DT157" s="111"/>
      <c r="DU157" s="111"/>
      <c r="DV157" s="111"/>
      <c r="DW157" s="111"/>
      <c r="DX157" s="111"/>
      <c r="DY157" s="111"/>
      <c r="DZ157" s="111"/>
      <c r="EA157" s="111"/>
      <c r="EB157" s="111"/>
      <c r="EC157" s="111"/>
      <c r="ED157" s="111"/>
      <c r="EE157" s="111"/>
      <c r="EF157" s="111"/>
      <c r="EG157" s="111"/>
      <c r="EH157" s="111"/>
      <c r="EI157" s="111"/>
      <c r="EJ157" s="111"/>
      <c r="EK157" s="111"/>
      <c r="EL157" s="111"/>
      <c r="EM157" s="111"/>
      <c r="EN157" s="111"/>
      <c r="EO157" s="111"/>
      <c r="EP157" s="111"/>
      <c r="EQ157" s="111"/>
      <c r="ER157" s="111"/>
      <c r="ES157" s="111"/>
      <c r="ET157" s="111"/>
      <c r="EU157" s="111"/>
      <c r="EV157" s="111"/>
      <c r="EW157" s="111"/>
      <c r="EX157" s="111"/>
      <c r="EY157" s="111"/>
      <c r="EZ157" s="111"/>
      <c r="FA157" s="111"/>
      <c r="FB157" s="111"/>
      <c r="FC157" s="111"/>
      <c r="FD157" s="111"/>
      <c r="FE157" s="111"/>
      <c r="FF157" s="111"/>
      <c r="FG157" s="111"/>
      <c r="FH157" s="111"/>
      <c r="FI157" s="111"/>
      <c r="FJ157" s="111"/>
      <c r="FK157" s="111"/>
      <c r="FL157" s="111"/>
      <c r="FM157" s="111"/>
      <c r="FN157" s="111"/>
      <c r="FO157" s="111"/>
      <c r="FP157" s="111"/>
      <c r="FQ157" s="111"/>
      <c r="FR157" s="111"/>
      <c r="FS157" s="111"/>
      <c r="FT157" s="111"/>
      <c r="FU157" s="111"/>
      <c r="FV157" s="111"/>
      <c r="FW157" s="111"/>
      <c r="FX157" s="111"/>
      <c r="FY157" s="111"/>
      <c r="FZ157" s="111"/>
      <c r="GA157" s="111"/>
      <c r="GB157" s="111"/>
      <c r="GC157" s="111"/>
      <c r="GD157" s="111"/>
      <c r="GE157" s="111"/>
      <c r="GF157" s="111"/>
      <c r="GG157" s="111"/>
      <c r="GH157" s="111"/>
      <c r="GI157" s="111"/>
      <c r="GJ157" s="111"/>
      <c r="GK157" s="111"/>
      <c r="GL157" s="111"/>
      <c r="GM157" s="111"/>
      <c r="GN157" s="111"/>
      <c r="GO157" s="111"/>
      <c r="GP157" s="111"/>
      <c r="GQ157" s="111"/>
      <c r="GR157" s="111"/>
      <c r="GS157" s="111"/>
      <c r="GT157" s="111"/>
      <c r="GU157" s="111"/>
      <c r="GV157" s="111"/>
      <c r="GW157" s="111"/>
      <c r="GX157" s="111"/>
      <c r="GY157" s="111"/>
      <c r="GZ157" s="111"/>
      <c r="HA157" s="111"/>
      <c r="HB157" s="111"/>
      <c r="HC157" s="111"/>
      <c r="HD157" s="111"/>
      <c r="HE157" s="111"/>
      <c r="HF157" s="111"/>
    </row>
    <row r="158" spans="1:214">
      <c r="C158" s="90"/>
      <c r="D158" s="90"/>
      <c r="E158" s="91"/>
      <c r="F158" s="91"/>
      <c r="G158" s="91"/>
      <c r="H158" s="91"/>
      <c r="I158" s="91"/>
      <c r="J158" s="91"/>
      <c r="K158" s="91"/>
      <c r="L158" s="327">
        <f>L155+L156</f>
        <v>9.5533797442913071E-2</v>
      </c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111"/>
      <c r="BL158" s="111"/>
      <c r="BM158" s="111"/>
      <c r="BN158" s="111"/>
      <c r="BO158" s="111"/>
      <c r="BP158" s="111"/>
      <c r="BQ158" s="111"/>
      <c r="BR158" s="111"/>
      <c r="BS158" s="111"/>
      <c r="BT158" s="111"/>
      <c r="BU158" s="111"/>
      <c r="BV158" s="111"/>
      <c r="BW158" s="111"/>
      <c r="BX158" s="111"/>
      <c r="BY158" s="111"/>
      <c r="BZ158" s="111"/>
      <c r="CA158" s="111"/>
      <c r="CB158" s="111"/>
      <c r="CC158" s="111"/>
      <c r="CD158" s="111"/>
      <c r="CE158" s="111"/>
      <c r="CF158" s="111"/>
      <c r="CG158" s="111"/>
      <c r="CH158" s="111"/>
      <c r="CI158" s="111"/>
      <c r="CJ158" s="111"/>
      <c r="CK158" s="111"/>
      <c r="CL158" s="111"/>
      <c r="CM158" s="111"/>
      <c r="CN158" s="111"/>
      <c r="CO158" s="111"/>
      <c r="CP158" s="111"/>
      <c r="CQ158" s="111"/>
      <c r="CR158" s="111"/>
      <c r="CS158" s="111"/>
      <c r="CT158" s="111"/>
      <c r="CU158" s="111"/>
      <c r="CV158" s="111"/>
      <c r="CW158" s="111"/>
      <c r="CX158" s="111"/>
      <c r="CY158" s="111"/>
      <c r="CZ158" s="111"/>
      <c r="DA158" s="111"/>
      <c r="DB158" s="111"/>
      <c r="DC158" s="111"/>
      <c r="DD158" s="111"/>
      <c r="DE158" s="111"/>
      <c r="DF158" s="111"/>
      <c r="DG158" s="111"/>
      <c r="DH158" s="111"/>
      <c r="DI158" s="111"/>
      <c r="DJ158" s="111"/>
      <c r="DK158" s="111"/>
      <c r="DL158" s="111"/>
      <c r="DM158" s="111"/>
      <c r="DN158" s="111"/>
      <c r="DO158" s="111"/>
      <c r="DP158" s="111"/>
      <c r="DQ158" s="111"/>
      <c r="DR158" s="111"/>
      <c r="DS158" s="111"/>
      <c r="DT158" s="111"/>
      <c r="DU158" s="111"/>
      <c r="DV158" s="111"/>
      <c r="DW158" s="111"/>
      <c r="DX158" s="111"/>
      <c r="DY158" s="111"/>
      <c r="DZ158" s="111"/>
      <c r="EA158" s="111"/>
      <c r="EB158" s="111"/>
      <c r="EC158" s="111"/>
      <c r="ED158" s="111"/>
      <c r="EE158" s="111"/>
      <c r="EF158" s="111"/>
      <c r="EG158" s="111"/>
      <c r="EH158" s="111"/>
      <c r="EI158" s="111"/>
      <c r="EJ158" s="111"/>
      <c r="EK158" s="111"/>
      <c r="EL158" s="111"/>
      <c r="EM158" s="111"/>
      <c r="EN158" s="111"/>
      <c r="EO158" s="111"/>
      <c r="EP158" s="111"/>
      <c r="EQ158" s="111"/>
      <c r="ER158" s="111"/>
      <c r="ES158" s="111"/>
      <c r="ET158" s="111"/>
      <c r="EU158" s="111"/>
      <c r="EV158" s="111"/>
      <c r="EW158" s="111"/>
      <c r="EX158" s="111"/>
      <c r="EY158" s="111"/>
      <c r="EZ158" s="111"/>
      <c r="FA158" s="111"/>
      <c r="FB158" s="111"/>
      <c r="FC158" s="111"/>
      <c r="FD158" s="111"/>
      <c r="FE158" s="111"/>
      <c r="FF158" s="111"/>
      <c r="FG158" s="111"/>
      <c r="FH158" s="111"/>
      <c r="FI158" s="111"/>
      <c r="FJ158" s="111"/>
      <c r="FK158" s="111"/>
      <c r="FL158" s="111"/>
      <c r="FM158" s="111"/>
      <c r="FN158" s="111"/>
      <c r="FO158" s="111"/>
      <c r="FP158" s="111"/>
      <c r="FQ158" s="111"/>
      <c r="FR158" s="111"/>
      <c r="FS158" s="111"/>
      <c r="FT158" s="111"/>
      <c r="FU158" s="111"/>
      <c r="FV158" s="111"/>
      <c r="FW158" s="111"/>
      <c r="FX158" s="111"/>
      <c r="FY158" s="111"/>
      <c r="FZ158" s="111"/>
      <c r="GA158" s="111"/>
      <c r="GB158" s="111"/>
      <c r="GC158" s="111"/>
      <c r="GD158" s="111"/>
      <c r="GE158" s="111"/>
      <c r="GF158" s="111"/>
      <c r="GG158" s="111"/>
      <c r="GH158" s="111"/>
      <c r="GI158" s="111"/>
      <c r="GJ158" s="111"/>
      <c r="GK158" s="111"/>
      <c r="GL158" s="111"/>
      <c r="GM158" s="111"/>
      <c r="GN158" s="111"/>
      <c r="GO158" s="111"/>
      <c r="GP158" s="111"/>
      <c r="GQ158" s="111"/>
      <c r="GR158" s="111"/>
      <c r="GS158" s="111"/>
      <c r="GT158" s="111"/>
      <c r="GU158" s="111"/>
      <c r="GV158" s="111"/>
      <c r="GW158" s="111"/>
      <c r="GX158" s="111"/>
      <c r="GY158" s="111"/>
      <c r="GZ158" s="111"/>
      <c r="HA158" s="111"/>
      <c r="HB158" s="111"/>
      <c r="HC158" s="111"/>
      <c r="HD158" s="111"/>
      <c r="HE158" s="111"/>
      <c r="HF158" s="111"/>
    </row>
    <row r="159" spans="1:214">
      <c r="A159" s="100" t="s">
        <v>2505</v>
      </c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1"/>
      <c r="CB159" s="111"/>
      <c r="CC159" s="111"/>
      <c r="CD159" s="111"/>
      <c r="CE159" s="111"/>
      <c r="CF159" s="111"/>
      <c r="CG159" s="111"/>
      <c r="CH159" s="111"/>
      <c r="CI159" s="111"/>
      <c r="CJ159" s="111"/>
      <c r="CK159" s="111"/>
      <c r="CL159" s="111"/>
      <c r="CM159" s="111"/>
      <c r="CN159" s="111"/>
      <c r="CO159" s="111"/>
      <c r="CP159" s="111"/>
      <c r="CQ159" s="111"/>
      <c r="CR159" s="111"/>
      <c r="CS159" s="111"/>
      <c r="CT159" s="111"/>
      <c r="CU159" s="111"/>
      <c r="CV159" s="111"/>
      <c r="CW159" s="111"/>
      <c r="CX159" s="111"/>
      <c r="CY159" s="111"/>
      <c r="CZ159" s="111"/>
      <c r="DA159" s="111"/>
      <c r="DB159" s="111"/>
      <c r="DC159" s="111"/>
      <c r="DD159" s="111"/>
      <c r="DE159" s="111"/>
      <c r="DF159" s="111"/>
      <c r="DG159" s="111"/>
      <c r="DH159" s="111"/>
      <c r="DI159" s="111"/>
      <c r="DJ159" s="111"/>
      <c r="DK159" s="111"/>
      <c r="DL159" s="111"/>
      <c r="DM159" s="111"/>
      <c r="DN159" s="111"/>
      <c r="DO159" s="111"/>
      <c r="DP159" s="111"/>
      <c r="DQ159" s="111"/>
      <c r="DR159" s="111"/>
      <c r="DS159" s="111"/>
      <c r="DT159" s="111"/>
      <c r="DU159" s="111"/>
      <c r="DV159" s="111"/>
      <c r="DW159" s="111"/>
      <c r="DX159" s="111"/>
      <c r="DY159" s="111"/>
      <c r="DZ159" s="111"/>
      <c r="EA159" s="111"/>
      <c r="EB159" s="111"/>
      <c r="EC159" s="111"/>
      <c r="ED159" s="111"/>
      <c r="EE159" s="111"/>
      <c r="EF159" s="111"/>
      <c r="EG159" s="111"/>
      <c r="EH159" s="111"/>
      <c r="EI159" s="111"/>
      <c r="EJ159" s="111"/>
      <c r="EK159" s="111"/>
      <c r="EL159" s="111"/>
      <c r="EM159" s="111"/>
      <c r="EN159" s="111"/>
      <c r="EO159" s="111"/>
      <c r="EP159" s="111"/>
      <c r="EQ159" s="111"/>
      <c r="ER159" s="111"/>
      <c r="ES159" s="111"/>
      <c r="ET159" s="111"/>
      <c r="EU159" s="111"/>
      <c r="EV159" s="111"/>
      <c r="EW159" s="111"/>
      <c r="EX159" s="111"/>
      <c r="EY159" s="111"/>
      <c r="EZ159" s="111"/>
      <c r="FA159" s="111"/>
      <c r="FB159" s="111"/>
      <c r="FC159" s="111"/>
      <c r="FD159" s="111"/>
      <c r="FE159" s="111"/>
      <c r="FF159" s="111"/>
      <c r="FG159" s="111"/>
      <c r="FH159" s="111"/>
      <c r="FI159" s="111"/>
      <c r="FJ159" s="111"/>
      <c r="FK159" s="111"/>
      <c r="FL159" s="111"/>
      <c r="FM159" s="111"/>
      <c r="FN159" s="111"/>
      <c r="FO159" s="111"/>
      <c r="FP159" s="111"/>
      <c r="FQ159" s="111"/>
      <c r="FR159" s="111"/>
      <c r="FS159" s="111"/>
      <c r="FT159" s="111"/>
      <c r="FU159" s="111"/>
      <c r="FV159" s="111"/>
      <c r="FW159" s="111"/>
      <c r="FX159" s="111"/>
      <c r="FY159" s="111"/>
      <c r="FZ159" s="111"/>
      <c r="GA159" s="111"/>
      <c r="GB159" s="111"/>
      <c r="GC159" s="111"/>
      <c r="GD159" s="111"/>
      <c r="GE159" s="111"/>
      <c r="GF159" s="111"/>
      <c r="GG159" s="111"/>
      <c r="GH159" s="111"/>
      <c r="GI159" s="111"/>
      <c r="GJ159" s="111"/>
      <c r="GK159" s="111"/>
      <c r="GL159" s="111"/>
      <c r="GM159" s="111"/>
      <c r="GN159" s="111"/>
      <c r="GO159" s="111"/>
      <c r="GP159" s="111"/>
      <c r="GQ159" s="111"/>
      <c r="GR159" s="111"/>
      <c r="GS159" s="111"/>
      <c r="GT159" s="111"/>
      <c r="GU159" s="111"/>
      <c r="GV159" s="111"/>
      <c r="GW159" s="111"/>
      <c r="GX159" s="111"/>
      <c r="GY159" s="111"/>
      <c r="GZ159" s="111"/>
      <c r="HA159" s="111"/>
      <c r="HB159" s="111"/>
      <c r="HC159" s="111"/>
      <c r="HD159" s="111"/>
      <c r="HE159" s="111"/>
      <c r="HF159" s="111"/>
    </row>
    <row r="160" spans="1:214">
      <c r="A160" s="88" t="s">
        <v>2610</v>
      </c>
      <c r="K160" s="226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  <c r="BY160" s="111"/>
      <c r="BZ160" s="111"/>
      <c r="CA160" s="111"/>
      <c r="CB160" s="111"/>
      <c r="CC160" s="111"/>
      <c r="CD160" s="111"/>
      <c r="CE160" s="111"/>
      <c r="CF160" s="111"/>
      <c r="CG160" s="111"/>
      <c r="CH160" s="111"/>
      <c r="CI160" s="111"/>
      <c r="CJ160" s="111"/>
      <c r="CK160" s="111"/>
      <c r="CL160" s="111"/>
      <c r="CM160" s="111"/>
      <c r="CN160" s="111"/>
      <c r="CO160" s="111"/>
      <c r="CP160" s="111"/>
      <c r="CQ160" s="111"/>
      <c r="CR160" s="111"/>
      <c r="CS160" s="111"/>
      <c r="CT160" s="111"/>
      <c r="CU160" s="111"/>
      <c r="CV160" s="111"/>
      <c r="CW160" s="111"/>
      <c r="CX160" s="111"/>
      <c r="CY160" s="111"/>
      <c r="CZ160" s="111"/>
      <c r="DA160" s="111"/>
      <c r="DB160" s="111"/>
      <c r="DC160" s="111"/>
      <c r="DD160" s="111"/>
      <c r="DE160" s="111"/>
      <c r="DF160" s="111"/>
      <c r="DG160" s="111"/>
      <c r="DH160" s="111"/>
      <c r="DI160" s="111"/>
      <c r="DJ160" s="111"/>
      <c r="DK160" s="111"/>
      <c r="DL160" s="111"/>
      <c r="DM160" s="111"/>
      <c r="DN160" s="111"/>
      <c r="DO160" s="111"/>
      <c r="DP160" s="111"/>
      <c r="DQ160" s="111"/>
      <c r="DR160" s="111"/>
      <c r="DS160" s="111"/>
      <c r="DT160" s="111"/>
      <c r="DU160" s="111"/>
      <c r="DV160" s="111"/>
      <c r="DW160" s="111"/>
      <c r="DX160" s="111"/>
      <c r="DY160" s="111"/>
      <c r="DZ160" s="111"/>
      <c r="EA160" s="111"/>
      <c r="EB160" s="111"/>
      <c r="EC160" s="111"/>
      <c r="ED160" s="111"/>
      <c r="EE160" s="111"/>
      <c r="EF160" s="111"/>
      <c r="EG160" s="111"/>
      <c r="EH160" s="111"/>
      <c r="EI160" s="111"/>
      <c r="EJ160" s="111"/>
      <c r="EK160" s="111"/>
      <c r="EL160" s="111"/>
      <c r="EM160" s="111"/>
      <c r="EN160" s="111"/>
      <c r="EO160" s="111"/>
      <c r="EP160" s="111"/>
      <c r="EQ160" s="111"/>
      <c r="ER160" s="111"/>
      <c r="ES160" s="111"/>
      <c r="ET160" s="111"/>
      <c r="EU160" s="111"/>
      <c r="EV160" s="111"/>
      <c r="EW160" s="111"/>
      <c r="EX160" s="111"/>
      <c r="EY160" s="111"/>
      <c r="EZ160" s="111"/>
      <c r="FA160" s="111"/>
      <c r="FB160" s="111"/>
      <c r="FC160" s="111"/>
      <c r="FD160" s="111"/>
      <c r="FE160" s="111"/>
      <c r="FF160" s="111"/>
      <c r="FG160" s="111"/>
      <c r="FH160" s="111"/>
      <c r="FI160" s="111"/>
      <c r="FJ160" s="111"/>
      <c r="FK160" s="111"/>
      <c r="FL160" s="111"/>
      <c r="FM160" s="111"/>
      <c r="FN160" s="111"/>
      <c r="FO160" s="111"/>
      <c r="FP160" s="111"/>
      <c r="FQ160" s="111"/>
      <c r="FR160" s="111"/>
      <c r="FS160" s="111"/>
      <c r="FT160" s="111"/>
      <c r="FU160" s="111"/>
      <c r="FV160" s="111"/>
      <c r="FW160" s="111"/>
      <c r="FX160" s="111"/>
      <c r="FY160" s="111"/>
      <c r="FZ160" s="111"/>
      <c r="GA160" s="111"/>
      <c r="GB160" s="111"/>
      <c r="GC160" s="111"/>
      <c r="GD160" s="111"/>
      <c r="GE160" s="111"/>
      <c r="GF160" s="111"/>
      <c r="GG160" s="111"/>
      <c r="GH160" s="111"/>
      <c r="GI160" s="111"/>
      <c r="GJ160" s="111"/>
      <c r="GK160" s="111"/>
      <c r="GL160" s="111"/>
      <c r="GM160" s="111"/>
      <c r="GN160" s="111"/>
      <c r="GO160" s="111"/>
      <c r="GP160" s="111"/>
      <c r="GQ160" s="111"/>
      <c r="GR160" s="111"/>
      <c r="GS160" s="111"/>
      <c r="GT160" s="111"/>
      <c r="GU160" s="111"/>
      <c r="GV160" s="111"/>
      <c r="GW160" s="111"/>
      <c r="GX160" s="111"/>
      <c r="GY160" s="111"/>
      <c r="GZ160" s="111"/>
      <c r="HA160" s="111"/>
      <c r="HB160" s="111"/>
      <c r="HC160" s="111"/>
      <c r="HD160" s="111"/>
      <c r="HE160" s="111"/>
      <c r="HF160" s="111"/>
    </row>
    <row r="161" spans="1:12">
      <c r="A161" s="88" t="str">
        <f>A129</f>
        <v>[2] Source: Bloomberg Professional, 90-day average as of May 31, 2024</v>
      </c>
    </row>
    <row r="162" spans="1:12">
      <c r="A162" s="88" t="s">
        <v>2834</v>
      </c>
    </row>
    <row r="163" spans="1:12">
      <c r="A163" s="88" t="s">
        <v>2835</v>
      </c>
    </row>
    <row r="164" spans="1:12">
      <c r="A164" s="88" t="s">
        <v>2836</v>
      </c>
    </row>
    <row r="165" spans="1:12">
      <c r="A165" s="88" t="s">
        <v>2837</v>
      </c>
    </row>
    <row r="166" spans="1:12">
      <c r="A166" s="88" t="s">
        <v>2838</v>
      </c>
    </row>
    <row r="167" spans="1:12">
      <c r="A167" s="88" t="s">
        <v>2839</v>
      </c>
    </row>
    <row r="168" spans="1:12">
      <c r="A168" s="88" t="s">
        <v>2847</v>
      </c>
    </row>
    <row r="169" spans="1:12">
      <c r="A169" s="88" t="s">
        <v>2841</v>
      </c>
    </row>
    <row r="170" spans="1:12">
      <c r="A170" s="83" t="str">
        <f>A138</f>
        <v>[11] Most Canadian jurisdictions have approved an adjustment of 50 bps for flotation costs and financial flexibility.</v>
      </c>
    </row>
    <row r="174" spans="1:12" ht="18">
      <c r="A174" s="363" t="s">
        <v>2849</v>
      </c>
      <c r="B174" s="363"/>
      <c r="C174" s="363"/>
      <c r="D174" s="363"/>
      <c r="E174" s="363"/>
      <c r="F174" s="363"/>
      <c r="G174" s="363"/>
      <c r="H174" s="363"/>
      <c r="I174" s="363"/>
      <c r="J174" s="363"/>
      <c r="K174" s="363"/>
      <c r="L174" s="363"/>
    </row>
    <row r="175" spans="1:12">
      <c r="A175" s="107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</row>
    <row r="176" spans="1:12" ht="17.25" thickBot="1">
      <c r="C176" s="89" t="s">
        <v>2466</v>
      </c>
      <c r="D176" s="89" t="s">
        <v>2467</v>
      </c>
      <c r="E176" s="89" t="s">
        <v>2468</v>
      </c>
      <c r="F176" s="89" t="s">
        <v>2469</v>
      </c>
      <c r="G176" s="89" t="s">
        <v>2470</v>
      </c>
      <c r="H176" s="89" t="s">
        <v>2471</v>
      </c>
      <c r="I176" s="89" t="s">
        <v>2472</v>
      </c>
      <c r="J176" s="89" t="s">
        <v>2473</v>
      </c>
      <c r="K176" s="89" t="s">
        <v>2474</v>
      </c>
      <c r="L176" s="89" t="s">
        <v>2475</v>
      </c>
    </row>
    <row r="177" spans="1:13">
      <c r="A177" s="366" t="s">
        <v>2350</v>
      </c>
      <c r="B177" s="366" t="s">
        <v>1</v>
      </c>
      <c r="C177" s="364" t="s">
        <v>2596</v>
      </c>
      <c r="D177" s="364" t="s">
        <v>2597</v>
      </c>
      <c r="E177" s="364" t="s">
        <v>2629</v>
      </c>
      <c r="F177" s="364" t="s">
        <v>2630</v>
      </c>
      <c r="G177" s="364" t="s">
        <v>2631</v>
      </c>
      <c r="H177" s="364" t="s">
        <v>2632</v>
      </c>
      <c r="I177" s="364" t="s">
        <v>2633</v>
      </c>
      <c r="J177" s="364" t="s">
        <v>2634</v>
      </c>
      <c r="K177" s="364" t="s">
        <v>2635</v>
      </c>
      <c r="L177" s="364" t="s">
        <v>2636</v>
      </c>
    </row>
    <row r="178" spans="1:13" ht="49.5">
      <c r="A178" s="367"/>
      <c r="B178" s="367"/>
      <c r="C178" s="365"/>
      <c r="D178" s="365"/>
      <c r="E178" s="365"/>
      <c r="F178" s="365"/>
      <c r="G178" s="365"/>
      <c r="H178" s="365"/>
      <c r="I178" s="365"/>
      <c r="J178" s="365"/>
      <c r="K178" s="365"/>
      <c r="L178" s="365"/>
      <c r="M178" s="330" t="s">
        <v>3749</v>
      </c>
    </row>
    <row r="179" spans="1:13">
      <c r="A179" s="233" t="str">
        <f>'CEA-4 Constant DCF'!A181</f>
        <v>AltaGas Limited</v>
      </c>
      <c r="B179" s="295" t="str">
        <f>'CEA-4 Constant DCF'!B181</f>
        <v>ALA</v>
      </c>
      <c r="C179" s="94">
        <f t="shared" ref="C179:L188" si="1653">_xlfn.XLOOKUP($B179, $B$6:$B$78, C$6:C$78)</f>
        <v>1.19</v>
      </c>
      <c r="D179" s="94">
        <f t="shared" si="1653"/>
        <v>29.309333333333335</v>
      </c>
      <c r="E179" s="95">
        <f t="shared" si="1653"/>
        <v>8.9749999999999996E-2</v>
      </c>
      <c r="F179" s="95">
        <f t="shared" si="1653"/>
        <v>8.1184999999999993E-2</v>
      </c>
      <c r="G179" s="95">
        <f t="shared" si="1653"/>
        <v>7.261999999999999E-2</v>
      </c>
      <c r="H179" s="95">
        <f t="shared" si="1653"/>
        <v>6.4054999999999987E-2</v>
      </c>
      <c r="I179" s="95">
        <f t="shared" si="1653"/>
        <v>5.5489999999999977E-2</v>
      </c>
      <c r="J179" s="95">
        <f t="shared" si="1653"/>
        <v>4.6924999999999967E-2</v>
      </c>
      <c r="K179" s="213">
        <f t="shared" si="1653"/>
        <v>3.835999999999995E-2</v>
      </c>
      <c r="L179" s="91">
        <f t="shared" si="1653"/>
        <v>9.8342865705490112E-2</v>
      </c>
      <c r="M179" s="326" t="str">
        <f>'CEA-4 Constant DCF'!O181</f>
        <v>Excl.</v>
      </c>
    </row>
    <row r="180" spans="1:13">
      <c r="A180" s="233" t="str">
        <f>'CEA-4 Constant DCF'!A182</f>
        <v>Canadian Utilities Limited</v>
      </c>
      <c r="B180" s="295" t="str">
        <f>'CEA-4 Constant DCF'!B182</f>
        <v>CU</v>
      </c>
      <c r="C180" s="90">
        <f t="shared" si="1653"/>
        <v>1.8124</v>
      </c>
      <c r="D180" s="90">
        <f t="shared" si="1653"/>
        <v>30.742444444444438</v>
      </c>
      <c r="E180" s="91">
        <f t="shared" si="1653"/>
        <v>2.775E-2</v>
      </c>
      <c r="F180" s="91">
        <f t="shared" si="1653"/>
        <v>2.9518333333333327E-2</v>
      </c>
      <c r="G180" s="91">
        <f t="shared" si="1653"/>
        <v>3.128666666666665E-2</v>
      </c>
      <c r="H180" s="91">
        <f t="shared" si="1653"/>
        <v>3.3054999999999973E-2</v>
      </c>
      <c r="I180" s="91">
        <f t="shared" si="1653"/>
        <v>3.4823333333333296E-2</v>
      </c>
      <c r="J180" s="91">
        <f t="shared" si="1653"/>
        <v>3.659166666666662E-2</v>
      </c>
      <c r="K180" s="142">
        <f t="shared" si="1653"/>
        <v>3.835999999999995E-2</v>
      </c>
      <c r="L180" s="91">
        <f t="shared" si="1653"/>
        <v>9.8485809564590465E-2</v>
      </c>
      <c r="M180" s="326" t="str">
        <f>'CEA-4 Constant DCF'!O182</f>
        <v/>
      </c>
    </row>
    <row r="181" spans="1:13">
      <c r="A181" s="233" t="str">
        <f>'CEA-4 Constant DCF'!A183</f>
        <v>Emera Inc.</v>
      </c>
      <c r="B181" s="295" t="str">
        <f>'CEA-4 Constant DCF'!B183</f>
        <v>EMA</v>
      </c>
      <c r="C181" s="90">
        <f t="shared" si="1653"/>
        <v>2.87</v>
      </c>
      <c r="D181" s="90">
        <f t="shared" si="1653"/>
        <v>47.731666666666683</v>
      </c>
      <c r="E181" s="91">
        <f t="shared" si="1653"/>
        <v>4.2000000000000003E-2</v>
      </c>
      <c r="F181" s="91">
        <f t="shared" si="1653"/>
        <v>4.1393333333333324E-2</v>
      </c>
      <c r="G181" s="91">
        <f t="shared" si="1653"/>
        <v>4.0786666666666652E-2</v>
      </c>
      <c r="H181" s="91">
        <f t="shared" si="1653"/>
        <v>4.017999999999998E-2</v>
      </c>
      <c r="I181" s="91">
        <f t="shared" si="1653"/>
        <v>3.9573333333333308E-2</v>
      </c>
      <c r="J181" s="91">
        <f t="shared" si="1653"/>
        <v>3.8966666666666636E-2</v>
      </c>
      <c r="K181" s="142">
        <f t="shared" si="1653"/>
        <v>3.835999999999995E-2</v>
      </c>
      <c r="L181" s="91">
        <f t="shared" si="1653"/>
        <v>0.10534879565238953</v>
      </c>
      <c r="M181" s="326" t="str">
        <f>'CEA-4 Constant DCF'!O183</f>
        <v>Excl.</v>
      </c>
    </row>
    <row r="182" spans="1:13">
      <c r="A182" s="233" t="str">
        <f>'CEA-4 Constant DCF'!A184</f>
        <v>Enbridge Inc.</v>
      </c>
      <c r="B182" s="295" t="str">
        <f>'CEA-4 Constant DCF'!B184</f>
        <v>ENB</v>
      </c>
      <c r="C182" s="90">
        <f t="shared" si="1653"/>
        <v>3.66</v>
      </c>
      <c r="D182" s="90">
        <f t="shared" si="1653"/>
        <v>48.229666666666681</v>
      </c>
      <c r="E182" s="91">
        <f t="shared" si="1653"/>
        <v>4.7875000000000001E-2</v>
      </c>
      <c r="F182" s="91">
        <f t="shared" si="1653"/>
        <v>4.6289166666666659E-2</v>
      </c>
      <c r="G182" s="91">
        <f t="shared" si="1653"/>
        <v>4.4703333333333317E-2</v>
      </c>
      <c r="H182" s="91">
        <f t="shared" si="1653"/>
        <v>4.3117499999999975E-2</v>
      </c>
      <c r="I182" s="91">
        <f t="shared" si="1653"/>
        <v>4.1531666666666633E-2</v>
      </c>
      <c r="J182" s="91">
        <f t="shared" si="1653"/>
        <v>3.9945833333333292E-2</v>
      </c>
      <c r="K182" s="142">
        <f t="shared" si="1653"/>
        <v>3.835999999999995E-2</v>
      </c>
      <c r="L182" s="91">
        <f t="shared" si="1653"/>
        <v>0.12644775509834291</v>
      </c>
      <c r="M182" s="326" t="str">
        <f>'CEA-4 Constant DCF'!O184</f>
        <v>Excl.</v>
      </c>
    </row>
    <row r="183" spans="1:13">
      <c r="A183" s="233" t="str">
        <f>'CEA-4 Constant DCF'!A185</f>
        <v>Fortis, Inc.</v>
      </c>
      <c r="B183" s="295" t="str">
        <f>'CEA-4 Constant DCF'!B185</f>
        <v>FTS</v>
      </c>
      <c r="C183" s="90">
        <f t="shared" si="1653"/>
        <v>2.36</v>
      </c>
      <c r="D183" s="90">
        <f t="shared" si="1653"/>
        <v>53.598111111111109</v>
      </c>
      <c r="E183" s="91">
        <f t="shared" si="1653"/>
        <v>4.8999999999999995E-2</v>
      </c>
      <c r="F183" s="91">
        <f t="shared" si="1653"/>
        <v>4.7226666666666653E-2</v>
      </c>
      <c r="G183" s="91">
        <f t="shared" si="1653"/>
        <v>4.5453333333333311E-2</v>
      </c>
      <c r="H183" s="91">
        <f t="shared" si="1653"/>
        <v>4.3679999999999969E-2</v>
      </c>
      <c r="I183" s="91">
        <f t="shared" si="1653"/>
        <v>4.1906666666666627E-2</v>
      </c>
      <c r="J183" s="91">
        <f t="shared" si="1653"/>
        <v>4.0133333333333285E-2</v>
      </c>
      <c r="K183" s="142">
        <f t="shared" si="1653"/>
        <v>3.835999999999995E-2</v>
      </c>
      <c r="L183" s="91">
        <f t="shared" si="1653"/>
        <v>8.9241859316825892E-2</v>
      </c>
      <c r="M183" s="326" t="str">
        <f>'CEA-4 Constant DCF'!O185</f>
        <v>Excl.</v>
      </c>
    </row>
    <row r="184" spans="1:13">
      <c r="A184" s="233" t="str">
        <f>'CEA-4 Constant DCF'!A186</f>
        <v>Hydro One, Ltd.</v>
      </c>
      <c r="B184" s="295" t="str">
        <f>'CEA-4 Constant DCF'!B186</f>
        <v>H</v>
      </c>
      <c r="C184" s="90">
        <f t="shared" si="1653"/>
        <v>1.1856</v>
      </c>
      <c r="D184" s="90">
        <f t="shared" si="1653"/>
        <v>39.797999999999988</v>
      </c>
      <c r="E184" s="91">
        <f t="shared" si="1653"/>
        <v>0.06</v>
      </c>
      <c r="F184" s="91">
        <f t="shared" si="1653"/>
        <v>5.6393333333333323E-2</v>
      </c>
      <c r="G184" s="91">
        <f t="shared" si="1653"/>
        <v>5.2786666666666648E-2</v>
      </c>
      <c r="H184" s="91">
        <f t="shared" si="1653"/>
        <v>4.9179999999999974E-2</v>
      </c>
      <c r="I184" s="91">
        <f t="shared" si="1653"/>
        <v>4.5573333333333299E-2</v>
      </c>
      <c r="J184" s="91">
        <f t="shared" si="1653"/>
        <v>4.1966666666666624E-2</v>
      </c>
      <c r="K184" s="142">
        <f t="shared" si="1653"/>
        <v>3.835999999999995E-2</v>
      </c>
      <c r="L184" s="91">
        <f t="shared" si="1653"/>
        <v>7.5111588835716239E-2</v>
      </c>
      <c r="M184" s="326" t="str">
        <f>'CEA-4 Constant DCF'!O186</f>
        <v/>
      </c>
    </row>
    <row r="185" spans="1:13">
      <c r="A185" s="88" t="str">
        <f>'CEA-4 Constant DCF'!A187</f>
        <v>Alliant Energy Corporation</v>
      </c>
      <c r="B185" s="89" t="str">
        <f>'CEA-4 Constant DCF'!B187</f>
        <v>LNT</v>
      </c>
      <c r="C185" s="90">
        <f t="shared" si="1653"/>
        <v>1.92</v>
      </c>
      <c r="D185" s="90">
        <f t="shared" si="1653"/>
        <v>49.316222222222244</v>
      </c>
      <c r="E185" s="91">
        <f t="shared" si="1653"/>
        <v>6.3751174999999993E-2</v>
      </c>
      <c r="F185" s="91">
        <f t="shared" si="1653"/>
        <v>5.9858645833333342E-2</v>
      </c>
      <c r="G185" s="91">
        <f t="shared" si="1653"/>
        <v>5.596611666666669E-2</v>
      </c>
      <c r="H185" s="91">
        <f t="shared" si="1653"/>
        <v>5.2073587500000039E-2</v>
      </c>
      <c r="I185" s="91">
        <f t="shared" si="1653"/>
        <v>4.8181058333333388E-2</v>
      </c>
      <c r="J185" s="91">
        <f t="shared" si="1653"/>
        <v>4.4288529166666736E-2</v>
      </c>
      <c r="K185" s="142">
        <f t="shared" si="1653"/>
        <v>4.0396000000000098E-2</v>
      </c>
      <c r="L185" s="91">
        <f t="shared" si="1653"/>
        <v>8.9155283570289651E-2</v>
      </c>
      <c r="M185" s="326" t="str">
        <f>'CEA-4 Constant DCF'!O187</f>
        <v>Excl.</v>
      </c>
    </row>
    <row r="186" spans="1:13">
      <c r="A186" s="88" t="str">
        <f>'CEA-4 Constant DCF'!A188</f>
        <v>Ameren Corporation</v>
      </c>
      <c r="B186" s="89" t="str">
        <f>'CEA-4 Constant DCF'!B188</f>
        <v>AEE</v>
      </c>
      <c r="C186" s="90">
        <f t="shared" si="1653"/>
        <v>2.68</v>
      </c>
      <c r="D186" s="90">
        <f t="shared" si="1653"/>
        <v>72.092444444444425</v>
      </c>
      <c r="E186" s="91">
        <f t="shared" si="1653"/>
        <v>5.8999999999999997E-2</v>
      </c>
      <c r="F186" s="91">
        <f t="shared" si="1653"/>
        <v>5.5899333333333349E-2</v>
      </c>
      <c r="G186" s="91">
        <f t="shared" si="1653"/>
        <v>5.2798666666666702E-2</v>
      </c>
      <c r="H186" s="91">
        <f t="shared" si="1653"/>
        <v>4.9698000000000055E-2</v>
      </c>
      <c r="I186" s="91">
        <f t="shared" si="1653"/>
        <v>4.6597333333333407E-2</v>
      </c>
      <c r="J186" s="91">
        <f t="shared" si="1653"/>
        <v>4.349666666666676E-2</v>
      </c>
      <c r="K186" s="142">
        <f t="shared" si="1653"/>
        <v>4.0396000000000098E-2</v>
      </c>
      <c r="L186" s="91">
        <f t="shared" si="1653"/>
        <v>8.5584637522697446E-2</v>
      </c>
      <c r="M186" s="326" t="str">
        <f>'CEA-4 Constant DCF'!O188</f>
        <v>Excl.</v>
      </c>
    </row>
    <row r="187" spans="1:13">
      <c r="A187" s="88" t="str">
        <f>'CEA-4 Constant DCF'!A189</f>
        <v>American Electric Power Company, Inc.</v>
      </c>
      <c r="B187" s="89" t="str">
        <f>'CEA-4 Constant DCF'!B189</f>
        <v>AEP</v>
      </c>
      <c r="C187" s="90">
        <f t="shared" si="1653"/>
        <v>3.52</v>
      </c>
      <c r="D187" s="90">
        <f t="shared" si="1653"/>
        <v>84.170333333333318</v>
      </c>
      <c r="E187" s="91">
        <f t="shared" si="1653"/>
        <v>6.3649999999999998E-2</v>
      </c>
      <c r="F187" s="91">
        <f t="shared" si="1653"/>
        <v>5.9774333333333346E-2</v>
      </c>
      <c r="G187" s="91">
        <f t="shared" si="1653"/>
        <v>5.5898666666666694E-2</v>
      </c>
      <c r="H187" s="91">
        <f t="shared" si="1653"/>
        <v>5.2023000000000041E-2</v>
      </c>
      <c r="I187" s="91">
        <f t="shared" si="1653"/>
        <v>4.8147333333333389E-2</v>
      </c>
      <c r="J187" s="91">
        <f t="shared" si="1653"/>
        <v>4.4271666666666737E-2</v>
      </c>
      <c r="K187" s="142">
        <f t="shared" si="1653"/>
        <v>4.0396000000000098E-2</v>
      </c>
      <c r="L187" s="91">
        <f t="shared" si="1653"/>
        <v>9.2754635214805592E-2</v>
      </c>
      <c r="M187" s="326" t="str">
        <f>'CEA-4 Constant DCF'!O189</f>
        <v>Excl.</v>
      </c>
    </row>
    <row r="188" spans="1:13">
      <c r="A188" s="88" t="str">
        <f>'CEA-4 Constant DCF'!A190</f>
        <v>Duke Energy Corporation</v>
      </c>
      <c r="B188" s="89" t="str">
        <f>'CEA-4 Constant DCF'!B190</f>
        <v>DUK</v>
      </c>
      <c r="C188" s="90">
        <f t="shared" si="1653"/>
        <v>4.0999999999999996</v>
      </c>
      <c r="D188" s="90">
        <f t="shared" si="1653"/>
        <v>96.609777777777765</v>
      </c>
      <c r="E188" s="91">
        <f t="shared" si="1653"/>
        <v>6.0277650000000002E-2</v>
      </c>
      <c r="F188" s="91">
        <f t="shared" si="1653"/>
        <v>5.6964041666666687E-2</v>
      </c>
      <c r="G188" s="91">
        <f t="shared" si="1653"/>
        <v>5.3650433333333372E-2</v>
      </c>
      <c r="H188" s="91">
        <f t="shared" si="1653"/>
        <v>5.0336825000000057E-2</v>
      </c>
      <c r="I188" s="91">
        <f t="shared" si="1653"/>
        <v>4.7023216666666742E-2</v>
      </c>
      <c r="J188" s="91">
        <f t="shared" si="1653"/>
        <v>4.3709608333333427E-2</v>
      </c>
      <c r="K188" s="142">
        <f t="shared" si="1653"/>
        <v>4.0396000000000098E-2</v>
      </c>
      <c r="L188" s="91">
        <f t="shared" si="1653"/>
        <v>9.2446681857109067E-2</v>
      </c>
      <c r="M188" s="326" t="str">
        <f>'CEA-4 Constant DCF'!O190</f>
        <v>Excl.</v>
      </c>
    </row>
    <row r="189" spans="1:13">
      <c r="A189" s="88" t="str">
        <f>'CEA-4 Constant DCF'!A191</f>
        <v>Entergy Corporation</v>
      </c>
      <c r="B189" s="89" t="str">
        <f>'CEA-4 Constant DCF'!B191</f>
        <v>ETR</v>
      </c>
      <c r="C189" s="90">
        <f t="shared" ref="C189:L203" si="1654">_xlfn.XLOOKUP($B189, $B$6:$B$78, C$6:C$78)</f>
        <v>4.5199999999999996</v>
      </c>
      <c r="D189" s="90">
        <f t="shared" si="1654"/>
        <v>104.40111111111113</v>
      </c>
      <c r="E189" s="91">
        <f t="shared" si="1654"/>
        <v>5.4000000000000006E-2</v>
      </c>
      <c r="F189" s="91">
        <f t="shared" si="1654"/>
        <v>5.1732666666666691E-2</v>
      </c>
      <c r="G189" s="91">
        <f t="shared" si="1654"/>
        <v>4.9465333333333375E-2</v>
      </c>
      <c r="H189" s="91">
        <f t="shared" si="1654"/>
        <v>4.7198000000000059E-2</v>
      </c>
      <c r="I189" s="91">
        <f t="shared" si="1654"/>
        <v>4.4930666666666744E-2</v>
      </c>
      <c r="J189" s="91">
        <f t="shared" si="1654"/>
        <v>4.2663333333333428E-2</v>
      </c>
      <c r="K189" s="142">
        <f t="shared" si="1654"/>
        <v>4.0396000000000098E-2</v>
      </c>
      <c r="L189" s="91">
        <f t="shared" si="1654"/>
        <v>9.1487428545951835E-2</v>
      </c>
      <c r="M189" s="326" t="str">
        <f>'CEA-4 Constant DCF'!O191</f>
        <v>Excl.</v>
      </c>
    </row>
    <row r="190" spans="1:13">
      <c r="A190" s="88" t="str">
        <f>'CEA-4 Constant DCF'!A192</f>
        <v>Eversource Energy</v>
      </c>
      <c r="B190" s="89" t="str">
        <f>'CEA-4 Constant DCF'!B192</f>
        <v>ES</v>
      </c>
      <c r="C190" s="90">
        <f t="shared" si="1654"/>
        <v>2.86</v>
      </c>
      <c r="D190" s="90">
        <f t="shared" si="1654"/>
        <v>58.47499999999998</v>
      </c>
      <c r="E190" s="91">
        <f t="shared" si="1654"/>
        <v>5.4125E-2</v>
      </c>
      <c r="F190" s="91">
        <f t="shared" si="1654"/>
        <v>5.1836833333333346E-2</v>
      </c>
      <c r="G190" s="91">
        <f t="shared" si="1654"/>
        <v>4.9548666666666699E-2</v>
      </c>
      <c r="H190" s="91">
        <f t="shared" si="1654"/>
        <v>4.7260500000000052E-2</v>
      </c>
      <c r="I190" s="91">
        <f t="shared" si="1654"/>
        <v>4.4972333333333406E-2</v>
      </c>
      <c r="J190" s="91">
        <f t="shared" si="1654"/>
        <v>4.2684166666666759E-2</v>
      </c>
      <c r="K190" s="142">
        <f t="shared" si="1654"/>
        <v>4.0396000000000098E-2</v>
      </c>
      <c r="L190" s="91">
        <f t="shared" si="1654"/>
        <v>9.8251086473464977E-2</v>
      </c>
      <c r="M190" s="326" t="str">
        <f>'CEA-4 Constant DCF'!O192</f>
        <v/>
      </c>
    </row>
    <row r="191" spans="1:13">
      <c r="A191" s="88" t="str">
        <f>'CEA-4 Constant DCF'!A193</f>
        <v>Exelon Corporation</v>
      </c>
      <c r="B191" s="89" t="str">
        <f>'CEA-4 Constant DCF'!B193</f>
        <v>EXC</v>
      </c>
      <c r="C191" s="90">
        <f t="shared" si="1654"/>
        <v>1.52</v>
      </c>
      <c r="D191" s="90">
        <f t="shared" si="1654"/>
        <v>36.561222222222227</v>
      </c>
      <c r="E191" s="91">
        <f t="shared" si="1654"/>
        <v>5.2333333333333336E-2</v>
      </c>
      <c r="F191" s="91">
        <f t="shared" si="1654"/>
        <v>5.0343777777777793E-2</v>
      </c>
      <c r="G191" s="91">
        <f t="shared" si="1654"/>
        <v>4.8354222222222257E-2</v>
      </c>
      <c r="H191" s="91">
        <f t="shared" si="1654"/>
        <v>4.6364666666666721E-2</v>
      </c>
      <c r="I191" s="91">
        <f t="shared" si="1654"/>
        <v>4.4375111111111185E-2</v>
      </c>
      <c r="J191" s="91">
        <f t="shared" si="1654"/>
        <v>4.2385555555555648E-2</v>
      </c>
      <c r="K191" s="142">
        <f t="shared" si="1654"/>
        <v>4.0396000000000098E-2</v>
      </c>
      <c r="L191" s="91">
        <f t="shared" si="1654"/>
        <v>8.8924214243888869E-2</v>
      </c>
      <c r="M191" s="326" t="str">
        <f>'CEA-4 Constant DCF'!O193</f>
        <v/>
      </c>
    </row>
    <row r="192" spans="1:13">
      <c r="A192" s="88" t="str">
        <f>'CEA-4 Constant DCF'!A194</f>
        <v>Evergy, Inc.</v>
      </c>
      <c r="B192" s="89" t="str">
        <f>'CEA-4 Constant DCF'!B194</f>
        <v>EVRG</v>
      </c>
      <c r="C192" s="90">
        <f t="shared" si="1654"/>
        <v>2.57</v>
      </c>
      <c r="D192" s="90">
        <f t="shared" si="1654"/>
        <v>51.867555555555562</v>
      </c>
      <c r="E192" s="91">
        <f t="shared" si="1654"/>
        <v>5.9749999999999998E-2</v>
      </c>
      <c r="F192" s="91">
        <f t="shared" si="1654"/>
        <v>5.652433333333335E-2</v>
      </c>
      <c r="G192" s="91">
        <f t="shared" si="1654"/>
        <v>5.3298666666666702E-2</v>
      </c>
      <c r="H192" s="91">
        <f t="shared" si="1654"/>
        <v>5.0073000000000055E-2</v>
      </c>
      <c r="I192" s="91">
        <f t="shared" si="1654"/>
        <v>4.6847333333333407E-2</v>
      </c>
      <c r="J192" s="91">
        <f t="shared" si="1654"/>
        <v>4.362166666666676E-2</v>
      </c>
      <c r="K192" s="142">
        <f t="shared" si="1654"/>
        <v>4.0396000000000098E-2</v>
      </c>
      <c r="L192" s="91">
        <f t="shared" si="1654"/>
        <v>0.10104748606681824</v>
      </c>
      <c r="M192" s="326" t="str">
        <f>'CEA-4 Constant DCF'!O194</f>
        <v>Excl.</v>
      </c>
    </row>
    <row r="193" spans="1:13">
      <c r="A193" s="88" t="str">
        <f>'CEA-4 Constant DCF'!A195</f>
        <v>NextEra Energy, Inc.</v>
      </c>
      <c r="B193" s="89" t="str">
        <f>'CEA-4 Constant DCF'!B195</f>
        <v>NEE</v>
      </c>
      <c r="C193" s="90">
        <f t="shared" si="1654"/>
        <v>2.06</v>
      </c>
      <c r="D193" s="90">
        <f t="shared" si="1654"/>
        <v>63.714777777777769</v>
      </c>
      <c r="E193" s="91">
        <f t="shared" si="1654"/>
        <v>8.0024999999999999E-2</v>
      </c>
      <c r="F193" s="91">
        <f t="shared" si="1654"/>
        <v>7.3420166666666675E-2</v>
      </c>
      <c r="G193" s="91">
        <f t="shared" si="1654"/>
        <v>6.6815333333333365E-2</v>
      </c>
      <c r="H193" s="91">
        <f t="shared" si="1654"/>
        <v>6.0210500000000049E-2</v>
      </c>
      <c r="I193" s="91">
        <f t="shared" si="1654"/>
        <v>5.3605666666666732E-2</v>
      </c>
      <c r="J193" s="91">
        <f t="shared" si="1654"/>
        <v>4.7000833333333415E-2</v>
      </c>
      <c r="K193" s="142">
        <f t="shared" si="1654"/>
        <v>4.0396000000000098E-2</v>
      </c>
      <c r="L193" s="91">
        <f t="shared" si="1654"/>
        <v>8.5168895125389096E-2</v>
      </c>
      <c r="M193" s="326" t="str">
        <f>'CEA-4 Constant DCF'!O195</f>
        <v>Excl.</v>
      </c>
    </row>
    <row r="194" spans="1:13">
      <c r="A194" s="88" t="str">
        <f>'CEA-4 Constant DCF'!A196</f>
        <v>OGE Energy Corporation</v>
      </c>
      <c r="B194" s="89" t="str">
        <f>'CEA-4 Constant DCF'!B196</f>
        <v>OGE</v>
      </c>
      <c r="C194" s="90">
        <f t="shared" si="1654"/>
        <v>1.6728000000000001</v>
      </c>
      <c r="D194" s="90">
        <f t="shared" si="1654"/>
        <v>34.094333333333324</v>
      </c>
      <c r="E194" s="91">
        <f t="shared" si="1654"/>
        <v>5.5E-2</v>
      </c>
      <c r="F194" s="91">
        <f t="shared" si="1654"/>
        <v>5.2566000000000015E-2</v>
      </c>
      <c r="G194" s="91">
        <f t="shared" si="1654"/>
        <v>5.0132000000000031E-2</v>
      </c>
      <c r="H194" s="91">
        <f t="shared" si="1654"/>
        <v>4.7698000000000046E-2</v>
      </c>
      <c r="I194" s="91">
        <f t="shared" si="1654"/>
        <v>4.5264000000000061E-2</v>
      </c>
      <c r="J194" s="91">
        <f t="shared" si="1654"/>
        <v>4.2830000000000076E-2</v>
      </c>
      <c r="K194" s="142">
        <f t="shared" si="1654"/>
        <v>4.0396000000000098E-2</v>
      </c>
      <c r="L194" s="91">
        <f t="shared" si="1654"/>
        <v>9.8745948076248202E-2</v>
      </c>
      <c r="M194" s="326" t="str">
        <f>'CEA-4 Constant DCF'!O196</f>
        <v>Excl.</v>
      </c>
    </row>
    <row r="195" spans="1:13">
      <c r="A195" s="88" t="str">
        <f>'CEA-4 Constant DCF'!A197</f>
        <v>Pinnacle West Capital Corporation</v>
      </c>
      <c r="B195" s="89" t="str">
        <f>'CEA-4 Constant DCF'!B197</f>
        <v>PNW</v>
      </c>
      <c r="C195" s="90">
        <f t="shared" si="1654"/>
        <v>3.52</v>
      </c>
      <c r="D195" s="90">
        <f t="shared" si="1654"/>
        <v>72.504555555555584</v>
      </c>
      <c r="E195" s="91">
        <f t="shared" si="1654"/>
        <v>6.6625000000000004E-2</v>
      </c>
      <c r="F195" s="91">
        <f t="shared" si="1654"/>
        <v>6.2253500000000017E-2</v>
      </c>
      <c r="G195" s="91">
        <f t="shared" si="1654"/>
        <v>5.7882000000000031E-2</v>
      </c>
      <c r="H195" s="91">
        <f t="shared" si="1654"/>
        <v>5.3510500000000044E-2</v>
      </c>
      <c r="I195" s="91">
        <f t="shared" si="1654"/>
        <v>4.9139000000000058E-2</v>
      </c>
      <c r="J195" s="91">
        <f t="shared" si="1654"/>
        <v>4.4767500000000071E-2</v>
      </c>
      <c r="K195" s="142">
        <f t="shared" si="1654"/>
        <v>4.0396000000000098E-2</v>
      </c>
      <c r="L195" s="91">
        <f t="shared" si="1654"/>
        <v>0.10230961441993713</v>
      </c>
      <c r="M195" s="326" t="str">
        <f>'CEA-4 Constant DCF'!O197</f>
        <v>Excl.</v>
      </c>
    </row>
    <row r="196" spans="1:13">
      <c r="A196" s="88" t="str">
        <f>'CEA-4 Constant DCF'!A198</f>
        <v>PPL Corporation</v>
      </c>
      <c r="B196" s="89" t="str">
        <f>'CEA-4 Constant DCF'!B198</f>
        <v>PPL</v>
      </c>
      <c r="C196" s="90">
        <f t="shared" si="1654"/>
        <v>1.03</v>
      </c>
      <c r="D196" s="90">
        <f t="shared" si="1654"/>
        <v>27.219777777777779</v>
      </c>
      <c r="E196" s="91">
        <f t="shared" si="1654"/>
        <v>6.9791174999999997E-2</v>
      </c>
      <c r="F196" s="91">
        <f t="shared" si="1654"/>
        <v>6.4891979166666683E-2</v>
      </c>
      <c r="G196" s="91">
        <f t="shared" si="1654"/>
        <v>5.9992783333333369E-2</v>
      </c>
      <c r="H196" s="91">
        <f t="shared" si="1654"/>
        <v>5.5093587500000055E-2</v>
      </c>
      <c r="I196" s="91">
        <f t="shared" si="1654"/>
        <v>5.0194391666666741E-2</v>
      </c>
      <c r="J196" s="91">
        <f t="shared" si="1654"/>
        <v>4.5295195833333426E-2</v>
      </c>
      <c r="K196" s="142">
        <f t="shared" si="1654"/>
        <v>4.0396000000000098E-2</v>
      </c>
      <c r="L196" s="91">
        <f t="shared" si="1654"/>
        <v>8.9578226208686842E-2</v>
      </c>
      <c r="M196" s="326" t="str">
        <f>'CEA-4 Constant DCF'!O198</f>
        <v>Excl.</v>
      </c>
    </row>
    <row r="197" spans="1:13">
      <c r="A197" s="88" t="str">
        <f>'CEA-4 Constant DCF'!A199</f>
        <v>Portland General Electric Company</v>
      </c>
      <c r="B197" s="89" t="str">
        <f>'CEA-4 Constant DCF'!B199</f>
        <v>POR</v>
      </c>
      <c r="C197" s="90">
        <f t="shared" si="1654"/>
        <v>1.9</v>
      </c>
      <c r="D197" s="90">
        <f t="shared" si="1654"/>
        <v>41.932333333333332</v>
      </c>
      <c r="E197" s="91">
        <f t="shared" si="1654"/>
        <v>9.1333333333333336E-2</v>
      </c>
      <c r="F197" s="91">
        <f t="shared" si="1654"/>
        <v>8.2843777777777794E-2</v>
      </c>
      <c r="G197" s="91">
        <f t="shared" si="1654"/>
        <v>7.4354222222222252E-2</v>
      </c>
      <c r="H197" s="91">
        <f t="shared" si="1654"/>
        <v>6.586466666666671E-2</v>
      </c>
      <c r="I197" s="91">
        <f t="shared" si="1654"/>
        <v>5.7375111111111168E-2</v>
      </c>
      <c r="J197" s="91">
        <f t="shared" si="1654"/>
        <v>4.8885555555555626E-2</v>
      </c>
      <c r="K197" s="142">
        <f t="shared" si="1654"/>
        <v>4.0396000000000098E-2</v>
      </c>
      <c r="L197" s="91">
        <f t="shared" si="1654"/>
        <v>0.10716611742973328</v>
      </c>
      <c r="M197" s="326" t="str">
        <f>'CEA-4 Constant DCF'!O199</f>
        <v>Excl.</v>
      </c>
    </row>
    <row r="198" spans="1:13">
      <c r="A198" s="88" t="str">
        <f>'CEA-4 Constant DCF'!A200</f>
        <v>Southern Company</v>
      </c>
      <c r="B198" s="89" t="str">
        <f>'CEA-4 Constant DCF'!B200</f>
        <v>SO</v>
      </c>
      <c r="C198" s="90">
        <f t="shared" si="1654"/>
        <v>2.88</v>
      </c>
      <c r="D198" s="90">
        <f t="shared" si="1654"/>
        <v>71.455444444444424</v>
      </c>
      <c r="E198" s="91">
        <f t="shared" si="1654"/>
        <v>6.7649349999999997E-2</v>
      </c>
      <c r="F198" s="91">
        <f t="shared" si="1654"/>
        <v>6.3107125000000014E-2</v>
      </c>
      <c r="G198" s="91">
        <f t="shared" si="1654"/>
        <v>5.8564900000000031E-2</v>
      </c>
      <c r="H198" s="91">
        <f t="shared" si="1654"/>
        <v>5.4022675000000048E-2</v>
      </c>
      <c r="I198" s="91">
        <f t="shared" si="1654"/>
        <v>4.9480450000000065E-2</v>
      </c>
      <c r="J198" s="91">
        <f t="shared" si="1654"/>
        <v>4.4938225000000082E-2</v>
      </c>
      <c r="K198" s="142">
        <f t="shared" si="1654"/>
        <v>4.0396000000000098E-2</v>
      </c>
      <c r="L198" s="91">
        <f t="shared" si="1654"/>
        <v>9.210040271282198E-2</v>
      </c>
      <c r="M198" s="326" t="str">
        <f>'CEA-4 Constant DCF'!O200</f>
        <v>Excl.</v>
      </c>
    </row>
    <row r="199" spans="1:13">
      <c r="A199" s="88" t="str">
        <f>'CEA-4 Constant DCF'!A201</f>
        <v>Xcel Energy Inc.</v>
      </c>
      <c r="B199" s="89" t="str">
        <f>'CEA-4 Constant DCF'!B201</f>
        <v>XEL</v>
      </c>
      <c r="C199" s="90">
        <f t="shared" si="1654"/>
        <v>2.19</v>
      </c>
      <c r="D199" s="90">
        <f t="shared" si="1654"/>
        <v>55.05122222222225</v>
      </c>
      <c r="E199" s="91">
        <f t="shared" si="1654"/>
        <v>6.5324999999999994E-2</v>
      </c>
      <c r="F199" s="91">
        <f t="shared" si="1654"/>
        <v>6.1170166666666678E-2</v>
      </c>
      <c r="G199" s="91">
        <f t="shared" si="1654"/>
        <v>5.7015333333333362E-2</v>
      </c>
      <c r="H199" s="91">
        <f t="shared" si="1654"/>
        <v>5.2860500000000046E-2</v>
      </c>
      <c r="I199" s="91">
        <f t="shared" si="1654"/>
        <v>4.870566666666673E-2</v>
      </c>
      <c r="J199" s="91">
        <f t="shared" si="1654"/>
        <v>4.4550833333333414E-2</v>
      </c>
      <c r="K199" s="142">
        <f t="shared" si="1654"/>
        <v>4.0396000000000098E-2</v>
      </c>
      <c r="L199" s="91">
        <f t="shared" si="1654"/>
        <v>9.0706941485404965E-2</v>
      </c>
      <c r="M199" s="326" t="str">
        <f>'CEA-4 Constant DCF'!O201</f>
        <v>Excl.</v>
      </c>
    </row>
    <row r="200" spans="1:13">
      <c r="A200" s="88" t="str">
        <f>'CEA-4 Constant DCF'!A202</f>
        <v>Atmos Energy Corp.</v>
      </c>
      <c r="B200" s="89" t="str">
        <f>'CEA-4 Constant DCF'!B202</f>
        <v>ATO</v>
      </c>
      <c r="C200" s="90">
        <f t="shared" si="1654"/>
        <v>3.22</v>
      </c>
      <c r="D200" s="90">
        <f t="shared" si="1654"/>
        <v>115.50955555555561</v>
      </c>
      <c r="E200" s="91">
        <f t="shared" si="1654"/>
        <v>7.1333333333333346E-2</v>
      </c>
      <c r="F200" s="91">
        <f t="shared" si="1654"/>
        <v>6.6177111111111131E-2</v>
      </c>
      <c r="G200" s="91">
        <f t="shared" si="1654"/>
        <v>6.1020888888888923E-2</v>
      </c>
      <c r="H200" s="91">
        <f t="shared" si="1654"/>
        <v>5.5864666666666715E-2</v>
      </c>
      <c r="I200" s="91">
        <f t="shared" si="1654"/>
        <v>5.0708444444444507E-2</v>
      </c>
      <c r="J200" s="91">
        <f t="shared" si="1654"/>
        <v>4.5552222222222299E-2</v>
      </c>
      <c r="K200" s="142">
        <f t="shared" si="1654"/>
        <v>4.0396000000000098E-2</v>
      </c>
      <c r="L200" s="91">
        <f t="shared" si="1654"/>
        <v>7.6971480250358604E-2</v>
      </c>
      <c r="M200" s="326" t="str">
        <f>'CEA-4 Constant DCF'!O202</f>
        <v/>
      </c>
    </row>
    <row r="201" spans="1:13">
      <c r="A201" s="88" t="str">
        <f>'CEA-4 Constant DCF'!A203</f>
        <v>Northwest Natural Gas Company</v>
      </c>
      <c r="B201" s="89" t="str">
        <f>'CEA-4 Constant DCF'!B203</f>
        <v>NWN</v>
      </c>
      <c r="C201" s="90">
        <f t="shared" si="1654"/>
        <v>1.95</v>
      </c>
      <c r="D201" s="90">
        <f t="shared" si="1654"/>
        <v>37.181666666666658</v>
      </c>
      <c r="E201" s="91">
        <f t="shared" si="1654"/>
        <v>4.766666666666667E-2</v>
      </c>
      <c r="F201" s="91">
        <f t="shared" si="1654"/>
        <v>4.6454888888888907E-2</v>
      </c>
      <c r="G201" s="91">
        <f t="shared" si="1654"/>
        <v>4.5243111111111144E-2</v>
      </c>
      <c r="H201" s="91">
        <f t="shared" si="1654"/>
        <v>4.4031333333333381E-2</v>
      </c>
      <c r="I201" s="91">
        <f t="shared" si="1654"/>
        <v>4.2819555555555618E-2</v>
      </c>
      <c r="J201" s="91">
        <f t="shared" si="1654"/>
        <v>4.1607777777777855E-2</v>
      </c>
      <c r="K201" s="142">
        <f t="shared" si="1654"/>
        <v>4.0396000000000098E-2</v>
      </c>
      <c r="L201" s="91">
        <f t="shared" si="1654"/>
        <v>0.10010566115379332</v>
      </c>
      <c r="M201" s="326" t="str">
        <f>'CEA-4 Constant DCF'!O203</f>
        <v/>
      </c>
    </row>
    <row r="202" spans="1:13">
      <c r="A202" s="88" t="str">
        <f>'CEA-4 Constant DCF'!A204</f>
        <v>ONE Gas, Inc.</v>
      </c>
      <c r="B202" s="89" t="str">
        <f>'CEA-4 Constant DCF'!B204</f>
        <v>OGS</v>
      </c>
      <c r="C202" s="90">
        <f t="shared" si="1654"/>
        <v>2.64</v>
      </c>
      <c r="D202" s="90">
        <f t="shared" si="1654"/>
        <v>62.242777777777775</v>
      </c>
      <c r="E202" s="91">
        <f t="shared" si="1654"/>
        <v>4.1250000000000002E-2</v>
      </c>
      <c r="F202" s="91">
        <f t="shared" si="1654"/>
        <v>4.1107666666666681E-2</v>
      </c>
      <c r="G202" s="91">
        <f t="shared" si="1654"/>
        <v>4.0965333333333367E-2</v>
      </c>
      <c r="H202" s="91">
        <f t="shared" si="1654"/>
        <v>4.0823000000000054E-2</v>
      </c>
      <c r="I202" s="91">
        <f t="shared" si="1654"/>
        <v>4.068066666666674E-2</v>
      </c>
      <c r="J202" s="91">
        <f t="shared" si="1654"/>
        <v>4.0538333333333426E-2</v>
      </c>
      <c r="K202" s="142">
        <f t="shared" si="1654"/>
        <v>4.0396000000000098E-2</v>
      </c>
      <c r="L202" s="91">
        <f t="shared" si="1654"/>
        <v>8.6572238802909859E-2</v>
      </c>
      <c r="M202" s="326" t="str">
        <f>'CEA-4 Constant DCF'!O204</f>
        <v/>
      </c>
    </row>
    <row r="203" spans="1:13">
      <c r="A203" s="131" t="str">
        <f>'CEA-4 Constant DCF'!A205</f>
        <v>Spire, Inc.</v>
      </c>
      <c r="B203" s="145" t="str">
        <f>'CEA-4 Constant DCF'!B205</f>
        <v>SR</v>
      </c>
      <c r="C203" s="208">
        <f t="shared" si="1654"/>
        <v>3.02</v>
      </c>
      <c r="D203" s="208">
        <f t="shared" si="1654"/>
        <v>60.096777777777788</v>
      </c>
      <c r="E203" s="97">
        <f t="shared" si="1654"/>
        <v>5.5900000000000005E-2</v>
      </c>
      <c r="F203" s="97">
        <f t="shared" si="1654"/>
        <v>5.3316000000000023E-2</v>
      </c>
      <c r="G203" s="97">
        <f t="shared" si="1654"/>
        <v>5.0732000000000041E-2</v>
      </c>
      <c r="H203" s="97">
        <f t="shared" si="1654"/>
        <v>4.8148000000000059E-2</v>
      </c>
      <c r="I203" s="97">
        <f t="shared" si="1654"/>
        <v>4.5564000000000077E-2</v>
      </c>
      <c r="J203" s="97">
        <f t="shared" si="1654"/>
        <v>4.2980000000000095E-2</v>
      </c>
      <c r="K203" s="239">
        <f t="shared" si="1654"/>
        <v>4.0396000000000098E-2</v>
      </c>
      <c r="L203" s="97">
        <f t="shared" si="1654"/>
        <v>0.1005049765110016</v>
      </c>
      <c r="M203" s="326" t="str">
        <f>'CEA-4 Constant DCF'!O205</f>
        <v>Excl.</v>
      </c>
    </row>
    <row r="204" spans="1:13">
      <c r="A204" s="88" t="str">
        <f>A79</f>
        <v>MEAN</v>
      </c>
      <c r="E204" s="210">
        <f>AVERAGE(E179:E203)</f>
        <v>5.9806440666666676E-2</v>
      </c>
      <c r="F204" s="210"/>
      <c r="G204" s="210"/>
      <c r="H204" s="310">
        <f>AVERAGE(F179:J203)</f>
        <v>4.9856900333333384E-2</v>
      </c>
      <c r="I204" s="210"/>
      <c r="J204" s="210"/>
      <c r="K204" s="210">
        <f>AVERAGE(K179:K203)</f>
        <v>3.9907360000000065E-2</v>
      </c>
      <c r="L204" s="210">
        <f>AVERAGE(L179:L203)</f>
        <v>9.4502425193786627E-2</v>
      </c>
    </row>
    <row r="205" spans="1:13">
      <c r="A205" s="328" t="s">
        <v>2832</v>
      </c>
      <c r="B205" s="325"/>
      <c r="C205" s="323"/>
      <c r="D205" s="323"/>
      <c r="E205" s="327"/>
      <c r="F205" s="327"/>
      <c r="G205" s="327"/>
      <c r="H205" s="329"/>
      <c r="I205" s="327"/>
      <c r="J205" s="327"/>
      <c r="K205" s="327"/>
      <c r="L205" s="321">
        <f>AVERAGEIF($M$179:$M$203, "", L179:L203)</f>
        <v>8.9203154189246042E-2</v>
      </c>
    </row>
    <row r="206" spans="1:13">
      <c r="A206" s="88" t="str">
        <f>A81</f>
        <v>Flotation Costs [11]</v>
      </c>
      <c r="H206" s="226"/>
      <c r="L206" s="299">
        <v>5.0000000000000001E-3</v>
      </c>
    </row>
    <row r="207" spans="1:13">
      <c r="A207" s="88" t="s">
        <v>2551</v>
      </c>
      <c r="L207" s="210">
        <f>L204+L206</f>
        <v>9.9502425193786631E-2</v>
      </c>
    </row>
    <row r="208" spans="1:13">
      <c r="L208" s="327">
        <f>L205+L206</f>
        <v>9.4203154189246047E-2</v>
      </c>
    </row>
    <row r="210" spans="1:214">
      <c r="A210" s="100" t="s">
        <v>2505</v>
      </c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11"/>
      <c r="CA210" s="111"/>
      <c r="CB210" s="111"/>
      <c r="CC210" s="111"/>
      <c r="CD210" s="111"/>
      <c r="CE210" s="111"/>
      <c r="CF210" s="111"/>
      <c r="CG210" s="111"/>
      <c r="CH210" s="111"/>
      <c r="CI210" s="111"/>
      <c r="CJ210" s="111"/>
      <c r="CK210" s="111"/>
      <c r="CL210" s="111"/>
      <c r="CM210" s="111"/>
      <c r="CN210" s="111"/>
      <c r="CO210" s="111"/>
      <c r="CP210" s="111"/>
      <c r="CQ210" s="111"/>
      <c r="CR210" s="111"/>
      <c r="CS210" s="111"/>
      <c r="CT210" s="111"/>
      <c r="CU210" s="111"/>
      <c r="CV210" s="111"/>
      <c r="CW210" s="111"/>
      <c r="CX210" s="111"/>
      <c r="CY210" s="111"/>
      <c r="CZ210" s="111"/>
      <c r="DA210" s="111"/>
      <c r="DB210" s="111"/>
      <c r="DC210" s="111"/>
      <c r="DD210" s="111"/>
      <c r="DE210" s="111"/>
      <c r="DF210" s="111"/>
      <c r="DG210" s="111"/>
      <c r="DH210" s="111"/>
      <c r="DI210" s="111"/>
      <c r="DJ210" s="111"/>
      <c r="DK210" s="111"/>
      <c r="DL210" s="111"/>
      <c r="DM210" s="111"/>
      <c r="DN210" s="111"/>
      <c r="DO210" s="111"/>
      <c r="DP210" s="111"/>
      <c r="DQ210" s="111"/>
      <c r="DR210" s="111"/>
      <c r="DS210" s="111"/>
      <c r="DT210" s="111"/>
      <c r="DU210" s="111"/>
      <c r="DV210" s="111"/>
      <c r="DW210" s="111"/>
      <c r="DX210" s="111"/>
      <c r="DY210" s="111"/>
      <c r="DZ210" s="111"/>
      <c r="EA210" s="111"/>
      <c r="EB210" s="111"/>
      <c r="EC210" s="111"/>
      <c r="ED210" s="111"/>
      <c r="EE210" s="111"/>
      <c r="EF210" s="111"/>
      <c r="EG210" s="111"/>
      <c r="EH210" s="111"/>
      <c r="EI210" s="111"/>
      <c r="EJ210" s="111"/>
      <c r="EK210" s="111"/>
      <c r="EL210" s="111"/>
      <c r="EM210" s="111"/>
      <c r="EN210" s="111"/>
      <c r="EO210" s="111"/>
      <c r="EP210" s="111"/>
      <c r="EQ210" s="111"/>
      <c r="ER210" s="111"/>
      <c r="ES210" s="111"/>
      <c r="ET210" s="111"/>
      <c r="EU210" s="111"/>
      <c r="EV210" s="111"/>
      <c r="EW210" s="111"/>
      <c r="EX210" s="111"/>
      <c r="EY210" s="111"/>
      <c r="EZ210" s="111"/>
      <c r="FA210" s="111"/>
      <c r="FB210" s="111"/>
      <c r="FC210" s="111"/>
      <c r="FD210" s="111"/>
      <c r="FE210" s="111"/>
      <c r="FF210" s="111"/>
      <c r="FG210" s="111"/>
      <c r="FH210" s="111"/>
      <c r="FI210" s="111"/>
      <c r="FJ210" s="111"/>
      <c r="FK210" s="111"/>
      <c r="FL210" s="111"/>
      <c r="FM210" s="111"/>
      <c r="FN210" s="111"/>
      <c r="FO210" s="111"/>
      <c r="FP210" s="111"/>
      <c r="FQ210" s="111"/>
      <c r="FR210" s="111"/>
      <c r="FS210" s="111"/>
      <c r="FT210" s="111"/>
      <c r="FU210" s="111"/>
      <c r="FV210" s="111"/>
      <c r="FW210" s="111"/>
      <c r="FX210" s="111"/>
      <c r="FY210" s="111"/>
      <c r="FZ210" s="111"/>
      <c r="GA210" s="111"/>
      <c r="GB210" s="111"/>
      <c r="GC210" s="111"/>
      <c r="GD210" s="111"/>
      <c r="GE210" s="111"/>
      <c r="GF210" s="111"/>
      <c r="GG210" s="111"/>
      <c r="GH210" s="111"/>
      <c r="GI210" s="111"/>
      <c r="GJ210" s="111"/>
      <c r="GK210" s="111"/>
      <c r="GL210" s="111"/>
      <c r="GM210" s="111"/>
      <c r="GN210" s="111"/>
      <c r="GO210" s="111"/>
      <c r="GP210" s="111"/>
      <c r="GQ210" s="111"/>
      <c r="GR210" s="111"/>
      <c r="GS210" s="111"/>
      <c r="GT210" s="111"/>
      <c r="GU210" s="111"/>
      <c r="GV210" s="111"/>
      <c r="GW210" s="111"/>
      <c r="GX210" s="111"/>
      <c r="GY210" s="111"/>
      <c r="GZ210" s="111"/>
      <c r="HA210" s="111"/>
      <c r="HB210" s="111"/>
      <c r="HC210" s="111"/>
      <c r="HD210" s="111"/>
      <c r="HE210" s="111"/>
      <c r="HF210" s="111"/>
    </row>
    <row r="211" spans="1:214">
      <c r="A211" s="88" t="str">
        <f>A160</f>
        <v>[1] Source: Bloomberg Professional</v>
      </c>
      <c r="K211" s="226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1"/>
      <c r="AV211" s="111"/>
      <c r="AW211" s="111"/>
      <c r="AX211" s="111"/>
      <c r="AY211" s="111"/>
      <c r="AZ211" s="111"/>
      <c r="BA211" s="111"/>
      <c r="BB211" s="111"/>
      <c r="BC211" s="111"/>
      <c r="BD211" s="111"/>
      <c r="BE211" s="111"/>
      <c r="BF211" s="111"/>
      <c r="BG211" s="111"/>
      <c r="BH211" s="111"/>
      <c r="BI211" s="111"/>
      <c r="BJ211" s="111"/>
      <c r="BK211" s="111"/>
      <c r="BL211" s="111"/>
      <c r="BM211" s="111"/>
      <c r="BN211" s="111"/>
      <c r="BO211" s="111"/>
      <c r="BP211" s="111"/>
      <c r="BQ211" s="111"/>
      <c r="BR211" s="111"/>
      <c r="BS211" s="111"/>
      <c r="BT211" s="111"/>
      <c r="BU211" s="111"/>
      <c r="BV211" s="111"/>
      <c r="BW211" s="111"/>
      <c r="BX211" s="111"/>
      <c r="BY211" s="111"/>
      <c r="BZ211" s="111"/>
      <c r="CA211" s="111"/>
      <c r="CB211" s="111"/>
      <c r="CC211" s="111"/>
      <c r="CD211" s="111"/>
      <c r="CE211" s="111"/>
      <c r="CF211" s="111"/>
      <c r="CG211" s="111"/>
      <c r="CH211" s="111"/>
      <c r="CI211" s="111"/>
      <c r="CJ211" s="111"/>
      <c r="CK211" s="111"/>
      <c r="CL211" s="111"/>
      <c r="CM211" s="111"/>
      <c r="CN211" s="111"/>
      <c r="CO211" s="111"/>
      <c r="CP211" s="111"/>
      <c r="CQ211" s="111"/>
      <c r="CR211" s="111"/>
      <c r="CS211" s="111"/>
      <c r="CT211" s="111"/>
      <c r="CU211" s="111"/>
      <c r="CV211" s="111"/>
      <c r="CW211" s="111"/>
      <c r="CX211" s="111"/>
      <c r="CY211" s="111"/>
      <c r="CZ211" s="111"/>
      <c r="DA211" s="111"/>
      <c r="DB211" s="111"/>
      <c r="DC211" s="111"/>
      <c r="DD211" s="111"/>
      <c r="DE211" s="111"/>
      <c r="DF211" s="111"/>
      <c r="DG211" s="111"/>
      <c r="DH211" s="111"/>
      <c r="DI211" s="111"/>
      <c r="DJ211" s="111"/>
      <c r="DK211" s="111"/>
      <c r="DL211" s="111"/>
      <c r="DM211" s="111"/>
      <c r="DN211" s="111"/>
      <c r="DO211" s="111"/>
      <c r="DP211" s="111"/>
      <c r="DQ211" s="111"/>
      <c r="DR211" s="111"/>
      <c r="DS211" s="111"/>
      <c r="DT211" s="111"/>
      <c r="DU211" s="111"/>
      <c r="DV211" s="111"/>
      <c r="DW211" s="111"/>
      <c r="DX211" s="111"/>
      <c r="DY211" s="111"/>
      <c r="DZ211" s="111"/>
      <c r="EA211" s="111"/>
      <c r="EB211" s="111"/>
      <c r="EC211" s="111"/>
      <c r="ED211" s="111"/>
      <c r="EE211" s="111"/>
      <c r="EF211" s="111"/>
      <c r="EG211" s="111"/>
      <c r="EH211" s="111"/>
      <c r="EI211" s="111"/>
      <c r="EJ211" s="111"/>
      <c r="EK211" s="111"/>
      <c r="EL211" s="111"/>
      <c r="EM211" s="111"/>
      <c r="EN211" s="111"/>
      <c r="EO211" s="111"/>
      <c r="EP211" s="111"/>
      <c r="EQ211" s="111"/>
      <c r="ER211" s="111"/>
      <c r="ES211" s="111"/>
      <c r="ET211" s="111"/>
      <c r="EU211" s="111"/>
      <c r="EV211" s="111"/>
      <c r="EW211" s="111"/>
      <c r="EX211" s="111"/>
      <c r="EY211" s="111"/>
      <c r="EZ211" s="111"/>
      <c r="FA211" s="111"/>
      <c r="FB211" s="111"/>
      <c r="FC211" s="111"/>
      <c r="FD211" s="111"/>
      <c r="FE211" s="111"/>
      <c r="FF211" s="111"/>
      <c r="FG211" s="111"/>
      <c r="FH211" s="111"/>
      <c r="FI211" s="111"/>
      <c r="FJ211" s="111"/>
      <c r="FK211" s="111"/>
      <c r="FL211" s="111"/>
      <c r="FM211" s="111"/>
      <c r="FN211" s="111"/>
      <c r="FO211" s="111"/>
      <c r="FP211" s="111"/>
      <c r="FQ211" s="111"/>
      <c r="FR211" s="111"/>
      <c r="FS211" s="111"/>
      <c r="FT211" s="111"/>
      <c r="FU211" s="111"/>
      <c r="FV211" s="111"/>
      <c r="FW211" s="111"/>
      <c r="FX211" s="111"/>
      <c r="FY211" s="111"/>
      <c r="FZ211" s="111"/>
      <c r="GA211" s="111"/>
      <c r="GB211" s="111"/>
      <c r="GC211" s="111"/>
      <c r="GD211" s="111"/>
      <c r="GE211" s="111"/>
      <c r="GF211" s="111"/>
      <c r="GG211" s="111"/>
      <c r="GH211" s="111"/>
      <c r="GI211" s="111"/>
      <c r="GJ211" s="111"/>
      <c r="GK211" s="111"/>
      <c r="GL211" s="111"/>
      <c r="GM211" s="111"/>
      <c r="GN211" s="111"/>
      <c r="GO211" s="111"/>
      <c r="GP211" s="111"/>
      <c r="GQ211" s="111"/>
      <c r="GR211" s="111"/>
      <c r="GS211" s="111"/>
      <c r="GT211" s="111"/>
      <c r="GU211" s="111"/>
      <c r="GV211" s="111"/>
      <c r="GW211" s="111"/>
      <c r="GX211" s="111"/>
      <c r="GY211" s="111"/>
      <c r="GZ211" s="111"/>
      <c r="HA211" s="111"/>
      <c r="HB211" s="111"/>
      <c r="HC211" s="111"/>
      <c r="HD211" s="111"/>
      <c r="HE211" s="111"/>
      <c r="HF211" s="111"/>
    </row>
    <row r="212" spans="1:214">
      <c r="A212" s="88" t="str">
        <f t="shared" ref="A212:A221" si="1655">A161</f>
        <v>[2] Source: Bloomberg Professional, 90-day average as of May 31, 2024</v>
      </c>
    </row>
    <row r="213" spans="1:214">
      <c r="A213" s="88" t="str">
        <f t="shared" si="1655"/>
        <v>[3] Source: Constant Growth DCF</v>
      </c>
    </row>
    <row r="214" spans="1:214">
      <c r="A214" s="88" t="str">
        <f t="shared" si="1655"/>
        <v>[4] Equals [3] − ([3] − [9]) / 6</v>
      </c>
    </row>
    <row r="215" spans="1:214">
      <c r="A215" s="88" t="str">
        <f t="shared" si="1655"/>
        <v>[5] Equals [4] − ([3] − [9]) / 6</v>
      </c>
    </row>
    <row r="216" spans="1:214">
      <c r="A216" s="88" t="str">
        <f t="shared" si="1655"/>
        <v>[6] Equals [5] − ([3] − [9]) / 6</v>
      </c>
    </row>
    <row r="217" spans="1:214">
      <c r="A217" s="88" t="str">
        <f t="shared" si="1655"/>
        <v>[7] Equals [6] − ([3] − [9]) / 6</v>
      </c>
    </row>
    <row r="218" spans="1:214">
      <c r="A218" s="88" t="str">
        <f t="shared" si="1655"/>
        <v>[8] Equals [7] − ([3] − [9]) / 6</v>
      </c>
    </row>
    <row r="219" spans="1:214">
      <c r="A219" s="88" t="str">
        <f t="shared" si="1655"/>
        <v>[9] Consensus Economics Inc., Consensus Forecasts, April 8, 2024, at 3 and 29; estimates for 2030-2034 = (GDP x ( 1+ CPI))+CPI</v>
      </c>
    </row>
    <row r="220" spans="1:214">
      <c r="A220" s="88" t="str">
        <f t="shared" si="1655"/>
        <v>[10] Internal rate of return</v>
      </c>
    </row>
    <row r="221" spans="1:214">
      <c r="A221" s="88" t="str">
        <f t="shared" si="1655"/>
        <v>[11] Most Canadian jurisdictions have approved an adjustment of 50 bps for flotation costs and financial flexibility.</v>
      </c>
    </row>
  </sheetData>
  <mergeCells count="78">
    <mergeCell ref="L73:L74"/>
    <mergeCell ref="A144:A145"/>
    <mergeCell ref="B144:B145"/>
    <mergeCell ref="C144:C145"/>
    <mergeCell ref="D144:D145"/>
    <mergeCell ref="E144:E145"/>
    <mergeCell ref="K144:K145"/>
    <mergeCell ref="L144:L145"/>
    <mergeCell ref="F144:F145"/>
    <mergeCell ref="G144:G145"/>
    <mergeCell ref="H144:H145"/>
    <mergeCell ref="I144:I145"/>
    <mergeCell ref="J144:J145"/>
    <mergeCell ref="G73:G74"/>
    <mergeCell ref="H73:H74"/>
    <mergeCell ref="I73:I74"/>
    <mergeCell ref="B73:B74"/>
    <mergeCell ref="C73:C74"/>
    <mergeCell ref="D73:D74"/>
    <mergeCell ref="E73:E74"/>
    <mergeCell ref="F73:F74"/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70:L70"/>
    <mergeCell ref="A73:A74"/>
    <mergeCell ref="K101:K102"/>
    <mergeCell ref="L101:L102"/>
    <mergeCell ref="F101:F102"/>
    <mergeCell ref="G101:G102"/>
    <mergeCell ref="H101:H102"/>
    <mergeCell ref="I101:I102"/>
    <mergeCell ref="J101:J102"/>
    <mergeCell ref="A101:A102"/>
    <mergeCell ref="B101:B102"/>
    <mergeCell ref="C101:C102"/>
    <mergeCell ref="D101:D102"/>
    <mergeCell ref="E101:E102"/>
    <mergeCell ref="J73:J74"/>
    <mergeCell ref="K73:K74"/>
    <mergeCell ref="A31:L31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A141:L141"/>
    <mergeCell ref="A174:L174"/>
    <mergeCell ref="A1:L1"/>
    <mergeCell ref="K177:K178"/>
    <mergeCell ref="L177:L178"/>
    <mergeCell ref="F177:F178"/>
    <mergeCell ref="G177:G178"/>
    <mergeCell ref="H177:H178"/>
    <mergeCell ref="I177:I178"/>
    <mergeCell ref="J177:J178"/>
    <mergeCell ref="A177:A178"/>
    <mergeCell ref="B177:B178"/>
    <mergeCell ref="C177:C178"/>
    <mergeCell ref="D177:D178"/>
    <mergeCell ref="E177:E178"/>
    <mergeCell ref="A98:L98"/>
  </mergeCells>
  <printOptions horizontalCentered="1"/>
  <pageMargins left="0.7" right="0.7" top="1.2132352941176501" bottom="0.75" header="0.3" footer="0.3"/>
  <pageSetup scale="62" fitToHeight="0" orientation="landscape" useFirstPageNumber="1" r:id="rId1"/>
  <headerFooter>
    <oddHeader xml:space="preserve">&amp;R&amp;"Century Gothic,Regular"&amp;11Ontario Energy Assn.
Exhibit CEA-5
Page &amp;P of 6
</oddHeader>
  </headerFooter>
  <rowBreaks count="5" manualBreakCount="5">
    <brk id="29" max="11" man="1"/>
    <brk id="68" max="11" man="1"/>
    <brk id="96" max="11" man="1"/>
    <brk id="139" max="11" man="1"/>
    <brk id="171" max="11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669EA-D0EE-4E9F-8BFC-5BD353653AC9}">
  <dimension ref="A1:M533"/>
  <sheetViews>
    <sheetView topLeftCell="A465" zoomScale="70" zoomScaleNormal="70" workbookViewId="0">
      <selection activeCell="I22" sqref="I22"/>
    </sheetView>
  </sheetViews>
  <sheetFormatPr defaultRowHeight="16.5"/>
  <cols>
    <col min="1" max="1" width="40.125" customWidth="1"/>
    <col min="3" max="3" width="12" bestFit="1" customWidth="1"/>
    <col min="4" max="4" width="10.5" customWidth="1"/>
    <col min="5" max="5" width="13" customWidth="1"/>
    <col min="6" max="6" width="13.375" bestFit="1" customWidth="1"/>
    <col min="7" max="7" width="10.375" customWidth="1"/>
    <col min="8" max="8" width="9" bestFit="1" customWidth="1"/>
    <col min="9" max="9" width="13.25" customWidth="1"/>
    <col min="10" max="10" width="15.25" customWidth="1"/>
    <col min="13" max="13" width="9" style="167"/>
  </cols>
  <sheetData>
    <row r="1" spans="1:11" ht="18.75">
      <c r="A1" s="106" t="s">
        <v>2850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7.25" thickBot="1">
      <c r="A3" s="119"/>
      <c r="B3" s="119"/>
      <c r="C3" s="160" t="s">
        <v>2466</v>
      </c>
      <c r="D3" s="160" t="s">
        <v>2467</v>
      </c>
      <c r="E3" s="160" t="s">
        <v>2468</v>
      </c>
      <c r="F3" s="160" t="s">
        <v>2469</v>
      </c>
      <c r="G3" s="119"/>
      <c r="H3" s="119"/>
      <c r="I3" s="160" t="s">
        <v>2478</v>
      </c>
      <c r="J3" s="160" t="s">
        <v>2479</v>
      </c>
      <c r="K3" s="119"/>
    </row>
    <row r="4" spans="1:11" ht="78" customHeight="1">
      <c r="A4" s="161"/>
      <c r="B4" s="161"/>
      <c r="C4" s="120" t="s">
        <v>2851</v>
      </c>
      <c r="D4" s="120" t="s">
        <v>2852</v>
      </c>
      <c r="E4" s="120" t="s">
        <v>2853</v>
      </c>
      <c r="F4" s="120" t="s">
        <v>2854</v>
      </c>
      <c r="G4" s="120"/>
      <c r="H4" s="120"/>
      <c r="I4" s="120" t="s">
        <v>2855</v>
      </c>
      <c r="J4" s="120" t="s">
        <v>2856</v>
      </c>
      <c r="K4" s="119"/>
    </row>
    <row r="5" spans="1:11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1">
      <c r="A6" s="162" t="s">
        <v>2857</v>
      </c>
      <c r="B6" s="119"/>
      <c r="C6" s="163">
        <f>SUM(I12:I514)</f>
        <v>1.6199791590252921E-2</v>
      </c>
      <c r="D6" s="163">
        <f>(1+(0.5*E6))*C6</f>
        <v>1.7310621355829343E-2</v>
      </c>
      <c r="E6" s="164">
        <f>SUM(J12:J514)</f>
        <v>0.13714124152619173</v>
      </c>
      <c r="F6" s="164">
        <f>D6+E6</f>
        <v>0.15445186288202106</v>
      </c>
      <c r="G6" s="119"/>
      <c r="H6" s="119"/>
      <c r="I6" s="164">
        <f>'CEA-7.1 Avg CAPM'!$F$16</f>
        <v>4.1406379011852436E-2</v>
      </c>
      <c r="J6" s="164">
        <f>F6-I6</f>
        <v>0.11304548387016863</v>
      </c>
      <c r="K6" s="119"/>
    </row>
    <row r="7" spans="1:1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1">
      <c r="A8" s="119"/>
      <c r="B8" s="119"/>
      <c r="C8" s="119"/>
      <c r="D8" s="119"/>
      <c r="E8" s="119"/>
      <c r="F8" s="119"/>
      <c r="G8" s="205"/>
      <c r="H8" s="205"/>
      <c r="I8" s="119"/>
      <c r="J8" s="119"/>
      <c r="K8" s="119"/>
    </row>
    <row r="9" spans="1:11" ht="17.25" thickBot="1">
      <c r="A9" s="119"/>
      <c r="B9" s="119"/>
      <c r="C9" s="160" t="s">
        <v>2470</v>
      </c>
      <c r="D9" s="160" t="s">
        <v>2471</v>
      </c>
      <c r="E9" s="160" t="s">
        <v>2472</v>
      </c>
      <c r="F9" s="160" t="s">
        <v>2473</v>
      </c>
      <c r="G9" s="160" t="s">
        <v>2474</v>
      </c>
      <c r="H9" s="160" t="s">
        <v>2475</v>
      </c>
      <c r="I9" s="160" t="s">
        <v>2476</v>
      </c>
      <c r="J9" s="160" t="s">
        <v>2477</v>
      </c>
      <c r="K9" s="119"/>
    </row>
    <row r="10" spans="1:11" ht="93" customHeight="1">
      <c r="A10" s="153" t="s">
        <v>2350</v>
      </c>
      <c r="B10" s="153" t="s">
        <v>1</v>
      </c>
      <c r="C10" s="120" t="s">
        <v>2858</v>
      </c>
      <c r="D10" s="153" t="s">
        <v>2859</v>
      </c>
      <c r="E10" s="120" t="s">
        <v>2860</v>
      </c>
      <c r="F10" s="120" t="s">
        <v>2861</v>
      </c>
      <c r="G10" s="120" t="s">
        <v>2862</v>
      </c>
      <c r="H10" s="120" t="s">
        <v>2863</v>
      </c>
      <c r="I10" s="120" t="s">
        <v>2864</v>
      </c>
      <c r="J10" s="120" t="s">
        <v>2865</v>
      </c>
      <c r="K10" s="119"/>
    </row>
    <row r="11" spans="1:11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1">
      <c r="A12" s="166" t="s">
        <v>799</v>
      </c>
      <c r="B12" s="167" t="s">
        <v>800</v>
      </c>
      <c r="C12" s="168">
        <v>325.62200000000001</v>
      </c>
      <c r="D12" s="179">
        <v>99.42</v>
      </c>
      <c r="E12" s="169">
        <f>IF(OR(H12="n/a", G12=0, G12="n/a"), "Excl.", IFERROR(D12*C12, "Excl."))</f>
        <v>32373.339240000001</v>
      </c>
      <c r="F12" s="170">
        <f>IF(E12="Excl.","Excl.",E12/(SUM($E$12:$E$514)))</f>
        <v>8.61944643096191E-4</v>
      </c>
      <c r="G12" s="218">
        <v>5.3912693623013475</v>
      </c>
      <c r="H12" s="218">
        <v>10.72</v>
      </c>
      <c r="I12" s="172">
        <f t="shared" ref="I12" si="0">IFERROR(G12*F12/100, "")</f>
        <v>4.646975746324264E-5</v>
      </c>
      <c r="J12" s="172">
        <f>IFERROR(H12*F12/100, "")</f>
        <v>9.2400465739911694E-5</v>
      </c>
      <c r="K12" s="119"/>
    </row>
    <row r="13" spans="1:11">
      <c r="A13" s="166" t="s">
        <v>802</v>
      </c>
      <c r="B13" s="167" t="s">
        <v>803</v>
      </c>
      <c r="C13" s="168">
        <v>719.303</v>
      </c>
      <c r="D13" s="179">
        <v>240</v>
      </c>
      <c r="E13" s="169">
        <f t="shared" ref="E13:E76" si="1">IF(OR(H13="n/a", G13=0, G13="n/a"), "Excl.", IFERROR(D13*C13, "Excl."))</f>
        <v>172632.72</v>
      </c>
      <c r="F13" s="170">
        <f t="shared" ref="F13:F75" si="2">IF(E13="Excl.","Excl.",E13/(SUM($E$12:$E$514)))</f>
        <v>4.5963700909565077E-3</v>
      </c>
      <c r="G13" s="218">
        <v>1.1666666666666665</v>
      </c>
      <c r="H13" s="218">
        <v>15.225</v>
      </c>
      <c r="I13" s="172">
        <f t="shared" ref="I13:I75" si="3">IFERROR(G13*F13/100, "")</f>
        <v>5.3624317727825915E-5</v>
      </c>
      <c r="J13" s="172">
        <f t="shared" ref="J13:J75" si="4">IFERROR(H13*F13/100, "")</f>
        <v>6.9979734634812829E-4</v>
      </c>
      <c r="K13" s="119"/>
    </row>
    <row r="14" spans="1:11">
      <c r="A14" s="166" t="s">
        <v>805</v>
      </c>
      <c r="B14" s="167" t="s">
        <v>806</v>
      </c>
      <c r="C14" s="168">
        <v>4209.2550000000001</v>
      </c>
      <c r="D14" s="179">
        <v>41.15</v>
      </c>
      <c r="E14" s="169">
        <f t="shared" si="1"/>
        <v>173210.84325000001</v>
      </c>
      <c r="F14" s="170">
        <f t="shared" si="2"/>
        <v>4.6117627025957526E-3</v>
      </c>
      <c r="G14" s="218">
        <v>6.4641555285540706</v>
      </c>
      <c r="H14" s="218">
        <v>1.2150000000000001</v>
      </c>
      <c r="I14" s="172">
        <f t="shared" si="3"/>
        <v>2.9811151370363794E-4</v>
      </c>
      <c r="J14" s="172">
        <f t="shared" si="4"/>
        <v>5.6032916836538399E-5</v>
      </c>
      <c r="K14" s="119"/>
    </row>
    <row r="15" spans="1:11">
      <c r="A15" s="166" t="s">
        <v>2866</v>
      </c>
      <c r="B15" s="167" t="s">
        <v>809</v>
      </c>
      <c r="C15" s="168">
        <v>463.42099999999999</v>
      </c>
      <c r="D15" s="179">
        <v>1328.55</v>
      </c>
      <c r="E15" s="169">
        <f t="shared" si="1"/>
        <v>615677.96954999992</v>
      </c>
      <c r="F15" s="170">
        <f t="shared" si="2"/>
        <v>1.6392511251056296E-2</v>
      </c>
      <c r="G15" s="218">
        <v>1.5806706559783223</v>
      </c>
      <c r="H15" s="218">
        <v>14.54</v>
      </c>
      <c r="I15" s="172">
        <f t="shared" si="3"/>
        <v>2.5911161512339186E-4</v>
      </c>
      <c r="J15" s="172">
        <f t="shared" si="4"/>
        <v>2.3834711359035855E-3</v>
      </c>
      <c r="K15" s="119"/>
    </row>
    <row r="16" spans="1:11">
      <c r="A16" s="166" t="s">
        <v>811</v>
      </c>
      <c r="B16" s="167" t="s">
        <v>812</v>
      </c>
      <c r="C16" s="168">
        <v>613.88400000000001</v>
      </c>
      <c r="D16" s="179">
        <v>177.61</v>
      </c>
      <c r="E16" s="169" t="str">
        <f t="shared" si="1"/>
        <v>Excl.</v>
      </c>
      <c r="F16" s="170" t="str">
        <f t="shared" si="2"/>
        <v>Excl.</v>
      </c>
      <c r="G16" s="218" t="s">
        <v>16</v>
      </c>
      <c r="H16" s="218">
        <v>50.92</v>
      </c>
      <c r="I16" s="172" t="str">
        <f t="shared" si="3"/>
        <v/>
      </c>
      <c r="J16" s="172" t="str">
        <f t="shared" si="4"/>
        <v/>
      </c>
      <c r="K16" s="119"/>
    </row>
    <row r="17" spans="1:11">
      <c r="A17" s="166" t="s">
        <v>2867</v>
      </c>
      <c r="B17" s="167" t="s">
        <v>2868</v>
      </c>
      <c r="C17" s="168">
        <v>172.71</v>
      </c>
      <c r="D17" s="179">
        <v>59.34</v>
      </c>
      <c r="E17" s="169" t="str">
        <f t="shared" si="1"/>
        <v>Excl.</v>
      </c>
      <c r="F17" s="170" t="str">
        <f t="shared" si="2"/>
        <v>Excl.</v>
      </c>
      <c r="G17" s="218" t="s">
        <v>16</v>
      </c>
      <c r="H17" s="218" t="s">
        <v>16</v>
      </c>
      <c r="I17" s="172" t="str">
        <f t="shared" si="3"/>
        <v/>
      </c>
      <c r="J17" s="172" t="str">
        <f t="shared" si="4"/>
        <v/>
      </c>
      <c r="K17" s="119"/>
    </row>
    <row r="18" spans="1:11">
      <c r="A18" s="166" t="s">
        <v>814</v>
      </c>
      <c r="B18" s="167" t="s">
        <v>815</v>
      </c>
      <c r="C18" s="168">
        <v>489.053</v>
      </c>
      <c r="D18" s="179">
        <v>338.52</v>
      </c>
      <c r="E18" s="169">
        <f t="shared" si="1"/>
        <v>165554.22155999998</v>
      </c>
      <c r="F18" s="170">
        <f t="shared" si="2"/>
        <v>4.4079040891551197E-3</v>
      </c>
      <c r="G18" s="218">
        <v>1.5360983102918588</v>
      </c>
      <c r="H18" s="218">
        <v>7.7</v>
      </c>
      <c r="I18" s="172">
        <f t="shared" si="3"/>
        <v>6.7709740232797542E-5</v>
      </c>
      <c r="J18" s="172">
        <f t="shared" si="4"/>
        <v>3.3940861486494425E-4</v>
      </c>
      <c r="K18" s="119"/>
    </row>
    <row r="19" spans="1:11">
      <c r="A19" s="166" t="s">
        <v>817</v>
      </c>
      <c r="B19" s="167" t="s">
        <v>818</v>
      </c>
      <c r="C19" s="168">
        <v>2871.6680000000001</v>
      </c>
      <c r="D19" s="179">
        <v>202.63</v>
      </c>
      <c r="E19" s="169">
        <f t="shared" si="1"/>
        <v>581886.08684</v>
      </c>
      <c r="F19" s="170">
        <f t="shared" si="2"/>
        <v>1.5492797691510027E-2</v>
      </c>
      <c r="G19" s="218">
        <v>2.2701475595913734</v>
      </c>
      <c r="H19" s="218">
        <v>3.03</v>
      </c>
      <c r="I19" s="172">
        <f t="shared" si="3"/>
        <v>3.517093687062435E-4</v>
      </c>
      <c r="J19" s="172">
        <f t="shared" si="4"/>
        <v>4.6943177005275379E-4</v>
      </c>
      <c r="K19" s="119"/>
    </row>
    <row r="20" spans="1:11">
      <c r="A20" s="166" t="s">
        <v>820</v>
      </c>
      <c r="B20" s="167" t="s">
        <v>821</v>
      </c>
      <c r="C20" s="168">
        <v>1847.32</v>
      </c>
      <c r="D20" s="179">
        <v>162.30000000000001</v>
      </c>
      <c r="E20" s="169" t="str">
        <f t="shared" si="1"/>
        <v>Excl.</v>
      </c>
      <c r="F20" s="170" t="str">
        <f t="shared" si="2"/>
        <v>Excl.</v>
      </c>
      <c r="G20" s="218">
        <v>4.0172520024645708</v>
      </c>
      <c r="H20" s="218" t="s">
        <v>16</v>
      </c>
      <c r="I20" s="172" t="str">
        <f t="shared" si="3"/>
        <v/>
      </c>
      <c r="J20" s="172" t="str">
        <f t="shared" si="4"/>
        <v/>
      </c>
      <c r="K20" s="119"/>
    </row>
    <row r="21" spans="1:11">
      <c r="A21" s="166" t="s">
        <v>823</v>
      </c>
      <c r="B21" s="167" t="s">
        <v>824</v>
      </c>
      <c r="C21" s="168">
        <v>4307.9549999999999</v>
      </c>
      <c r="D21" s="179">
        <v>62.93</v>
      </c>
      <c r="E21" s="169">
        <f t="shared" si="1"/>
        <v>271099.60814999999</v>
      </c>
      <c r="F21" s="170">
        <f t="shared" si="2"/>
        <v>7.2180646320737403E-3</v>
      </c>
      <c r="G21" s="218">
        <v>3.0827904020340058</v>
      </c>
      <c r="H21" s="218">
        <v>6.36</v>
      </c>
      <c r="I21" s="172">
        <f t="shared" si="3"/>
        <v>2.2251780369018044E-4</v>
      </c>
      <c r="J21" s="172">
        <f t="shared" si="4"/>
        <v>4.590689105998899E-4</v>
      </c>
      <c r="K21" s="119"/>
    </row>
    <row r="22" spans="1:11">
      <c r="A22" s="166" t="s">
        <v>826</v>
      </c>
      <c r="B22" s="167" t="s">
        <v>827</v>
      </c>
      <c r="C22" s="168">
        <v>1765.8679999999999</v>
      </c>
      <c r="D22" s="179">
        <v>161.24</v>
      </c>
      <c r="E22" s="169">
        <f t="shared" si="1"/>
        <v>284728.55632000003</v>
      </c>
      <c r="F22" s="170">
        <f t="shared" si="2"/>
        <v>7.5809372656033781E-3</v>
      </c>
      <c r="G22" s="218">
        <v>3.84519970230712</v>
      </c>
      <c r="H22" s="218">
        <v>8.34</v>
      </c>
      <c r="I22" s="172">
        <f t="shared" si="3"/>
        <v>2.9150217716907061E-4</v>
      </c>
      <c r="J22" s="172">
        <f t="shared" si="4"/>
        <v>6.3225016795132179E-4</v>
      </c>
      <c r="K22" s="119"/>
    </row>
    <row r="23" spans="1:11">
      <c r="A23" s="166" t="s">
        <v>829</v>
      </c>
      <c r="B23" s="167" t="s">
        <v>830</v>
      </c>
      <c r="C23" s="168">
        <v>1823.0429999999999</v>
      </c>
      <c r="D23" s="179">
        <v>103.91</v>
      </c>
      <c r="E23" s="169">
        <f t="shared" si="1"/>
        <v>189432.39812999999</v>
      </c>
      <c r="F23" s="170">
        <f t="shared" si="2"/>
        <v>5.0436638490252445E-3</v>
      </c>
      <c r="G23" s="218">
        <v>0.86613415455682807</v>
      </c>
      <c r="H23" s="218">
        <v>20.89</v>
      </c>
      <c r="I23" s="172">
        <f t="shared" si="3"/>
        <v>4.3684895237443175E-5</v>
      </c>
      <c r="J23" s="172">
        <f t="shared" si="4"/>
        <v>1.0536213780613737E-3</v>
      </c>
      <c r="K23" s="119"/>
    </row>
    <row r="24" spans="1:11">
      <c r="A24" s="166" t="s">
        <v>2869</v>
      </c>
      <c r="B24" s="167" t="s">
        <v>2870</v>
      </c>
      <c r="C24" s="168">
        <v>70.269000000000005</v>
      </c>
      <c r="D24" s="179">
        <v>267.67</v>
      </c>
      <c r="E24" s="169" t="str">
        <f t="shared" si="1"/>
        <v>Excl.</v>
      </c>
      <c r="F24" s="170" t="str">
        <f t="shared" si="2"/>
        <v>Excl.</v>
      </c>
      <c r="G24" s="218" t="s">
        <v>16</v>
      </c>
      <c r="H24" s="218">
        <v>14.22</v>
      </c>
      <c r="I24" s="172" t="str">
        <f t="shared" si="3"/>
        <v/>
      </c>
      <c r="J24" s="172" t="str">
        <f t="shared" si="4"/>
        <v/>
      </c>
      <c r="K24" s="119"/>
    </row>
    <row r="25" spans="1:11">
      <c r="A25" s="166" t="s">
        <v>2871</v>
      </c>
      <c r="B25" s="167" t="s">
        <v>2872</v>
      </c>
      <c r="C25" s="168">
        <v>211.72499999999999</v>
      </c>
      <c r="D25" s="179">
        <v>144.77000000000001</v>
      </c>
      <c r="E25" s="169">
        <f t="shared" si="1"/>
        <v>30651.428250000001</v>
      </c>
      <c r="F25" s="170">
        <f t="shared" si="2"/>
        <v>8.1609852438981078E-4</v>
      </c>
      <c r="G25" s="218">
        <v>4.4760654831802169</v>
      </c>
      <c r="H25" s="218">
        <v>1.86</v>
      </c>
      <c r="I25" s="172">
        <f t="shared" si="3"/>
        <v>3.6529104358955405E-5</v>
      </c>
      <c r="J25" s="172">
        <f t="shared" si="4"/>
        <v>1.5179432553650482E-5</v>
      </c>
      <c r="K25" s="119"/>
    </row>
    <row r="26" spans="1:11">
      <c r="A26" s="166" t="s">
        <v>835</v>
      </c>
      <c r="B26" s="167" t="s">
        <v>836</v>
      </c>
      <c r="C26" s="168">
        <v>4485.9279999999999</v>
      </c>
      <c r="D26" s="179">
        <v>117.26</v>
      </c>
      <c r="E26" s="169">
        <f t="shared" si="1"/>
        <v>526019.91728000005</v>
      </c>
      <c r="F26" s="170">
        <f t="shared" si="2"/>
        <v>1.4005353185845698E-2</v>
      </c>
      <c r="G26" s="218">
        <v>3.2406617772471424</v>
      </c>
      <c r="H26" s="218">
        <v>6</v>
      </c>
      <c r="I26" s="172">
        <f t="shared" si="3"/>
        <v>4.5386612746216651E-4</v>
      </c>
      <c r="J26" s="172">
        <f t="shared" si="4"/>
        <v>8.4032119115074193E-4</v>
      </c>
      <c r="K26" s="119"/>
    </row>
    <row r="27" spans="1:11">
      <c r="A27" s="166" t="s">
        <v>838</v>
      </c>
      <c r="B27" s="167" t="s">
        <v>839</v>
      </c>
      <c r="C27" s="168">
        <v>423.952</v>
      </c>
      <c r="D27" s="179">
        <v>142.11000000000001</v>
      </c>
      <c r="E27" s="169" t="str">
        <f t="shared" si="1"/>
        <v>Excl.</v>
      </c>
      <c r="F27" s="170" t="str">
        <f t="shared" si="2"/>
        <v>Excl.</v>
      </c>
      <c r="G27" s="218">
        <v>3.2369291393990562</v>
      </c>
      <c r="H27" s="218" t="s">
        <v>16</v>
      </c>
      <c r="I27" s="172" t="str">
        <f t="shared" si="3"/>
        <v/>
      </c>
      <c r="J27" s="172" t="str">
        <f t="shared" si="4"/>
        <v/>
      </c>
      <c r="K27" s="119"/>
    </row>
    <row r="28" spans="1:11">
      <c r="A28" s="166" t="s">
        <v>841</v>
      </c>
      <c r="B28" s="167" t="s">
        <v>842</v>
      </c>
      <c r="C28" s="168">
        <v>1094.607</v>
      </c>
      <c r="D28" s="179">
        <v>165.14</v>
      </c>
      <c r="E28" s="169">
        <f t="shared" si="1"/>
        <v>180763.39997999999</v>
      </c>
      <c r="F28" s="170">
        <f t="shared" si="2"/>
        <v>4.8128505720565606E-3</v>
      </c>
      <c r="G28" s="218">
        <v>0.67821242582051611</v>
      </c>
      <c r="H28" s="218">
        <v>32.590000000000003</v>
      </c>
      <c r="I28" s="172">
        <f t="shared" si="3"/>
        <v>3.2641350615861385E-5</v>
      </c>
      <c r="J28" s="172">
        <f t="shared" si="4"/>
        <v>1.5685080014332334E-3</v>
      </c>
      <c r="K28" s="119"/>
    </row>
    <row r="29" spans="1:11">
      <c r="A29" s="166" t="s">
        <v>2873</v>
      </c>
      <c r="B29" s="167" t="s">
        <v>845</v>
      </c>
      <c r="C29" s="168">
        <v>978.56</v>
      </c>
      <c r="D29" s="179">
        <v>36.5</v>
      </c>
      <c r="E29" s="169">
        <f t="shared" si="1"/>
        <v>35717.439999999995</v>
      </c>
      <c r="F29" s="170">
        <f t="shared" si="2"/>
        <v>9.5098178920852074E-4</v>
      </c>
      <c r="G29" s="218">
        <v>3.0202739726027397</v>
      </c>
      <c r="H29" s="218">
        <v>5.12</v>
      </c>
      <c r="I29" s="172">
        <f t="shared" si="3"/>
        <v>2.8722255463656801E-5</v>
      </c>
      <c r="J29" s="172">
        <f t="shared" si="4"/>
        <v>4.8690267607476268E-5</v>
      </c>
      <c r="K29" s="119"/>
    </row>
    <row r="30" spans="1:11">
      <c r="A30" s="166" t="s">
        <v>847</v>
      </c>
      <c r="B30" s="167" t="s">
        <v>848</v>
      </c>
      <c r="C30" s="168">
        <v>991.61400000000003</v>
      </c>
      <c r="D30" s="179">
        <v>334.87</v>
      </c>
      <c r="E30" s="169">
        <f t="shared" si="1"/>
        <v>332061.78018</v>
      </c>
      <c r="F30" s="170">
        <f t="shared" si="2"/>
        <v>8.8411909096324636E-3</v>
      </c>
      <c r="G30" s="218">
        <v>2.6876101173589748</v>
      </c>
      <c r="H30" s="218">
        <v>3.43</v>
      </c>
      <c r="I30" s="172">
        <f t="shared" si="3"/>
        <v>2.3761674138230406E-4</v>
      </c>
      <c r="J30" s="172">
        <f t="shared" si="4"/>
        <v>3.032528482003935E-4</v>
      </c>
      <c r="K30" s="119"/>
    </row>
    <row r="31" spans="1:11">
      <c r="A31" s="166" t="s">
        <v>2874</v>
      </c>
      <c r="B31" s="167" t="s">
        <v>2875</v>
      </c>
      <c r="C31" s="168">
        <v>48.671999999999997</v>
      </c>
      <c r="D31" s="179">
        <v>735.63</v>
      </c>
      <c r="E31" s="169">
        <f t="shared" si="1"/>
        <v>35804.583359999997</v>
      </c>
      <c r="F31" s="170">
        <f t="shared" si="2"/>
        <v>9.5330199324359277E-4</v>
      </c>
      <c r="G31" s="218">
        <v>0.67968951782825604</v>
      </c>
      <c r="H31" s="218">
        <v>18</v>
      </c>
      <c r="I31" s="172">
        <f t="shared" si="3"/>
        <v>6.4794937213245296E-6</v>
      </c>
      <c r="J31" s="172">
        <f t="shared" si="4"/>
        <v>1.7159435878384672E-4</v>
      </c>
      <c r="K31" s="119"/>
    </row>
    <row r="32" spans="1:11">
      <c r="A32" s="166" t="s">
        <v>850</v>
      </c>
      <c r="B32" s="167" t="s">
        <v>851</v>
      </c>
      <c r="C32" s="168">
        <v>918.60299999999995</v>
      </c>
      <c r="D32" s="179">
        <v>166.85</v>
      </c>
      <c r="E32" s="169">
        <f t="shared" si="1"/>
        <v>153268.91055</v>
      </c>
      <c r="F32" s="170">
        <f t="shared" si="2"/>
        <v>4.0808059811923737E-3</v>
      </c>
      <c r="G32" s="218">
        <v>4.0035960443512142</v>
      </c>
      <c r="H32" s="218">
        <v>3.19</v>
      </c>
      <c r="I32" s="172">
        <f t="shared" si="3"/>
        <v>1.6337898684066563E-4</v>
      </c>
      <c r="J32" s="172">
        <f t="shared" si="4"/>
        <v>1.3017771080003671E-4</v>
      </c>
      <c r="K32" s="119"/>
    </row>
    <row r="33" spans="1:11">
      <c r="A33" s="166" t="s">
        <v>853</v>
      </c>
      <c r="B33" s="167" t="s">
        <v>854</v>
      </c>
      <c r="C33" s="168">
        <v>2406.6790000000001</v>
      </c>
      <c r="D33" s="179">
        <v>146.66999999999999</v>
      </c>
      <c r="E33" s="169">
        <f t="shared" si="1"/>
        <v>352987.60892999999</v>
      </c>
      <c r="F33" s="170">
        <f t="shared" si="2"/>
        <v>9.3983439997012402E-3</v>
      </c>
      <c r="G33" s="218">
        <v>3.3817413240608172</v>
      </c>
      <c r="H33" s="218">
        <v>4.9850000000000003</v>
      </c>
      <c r="I33" s="172">
        <f t="shared" si="3"/>
        <v>3.1782768281528708E-4</v>
      </c>
      <c r="J33" s="172">
        <f t="shared" si="4"/>
        <v>4.6850744838510683E-4</v>
      </c>
      <c r="K33" s="119"/>
    </row>
    <row r="34" spans="1:11">
      <c r="A34" s="166" t="s">
        <v>2876</v>
      </c>
      <c r="B34" s="167" t="s">
        <v>2877</v>
      </c>
      <c r="C34" s="168">
        <v>120.892</v>
      </c>
      <c r="D34" s="179">
        <v>311.99</v>
      </c>
      <c r="E34" s="169" t="str">
        <f t="shared" si="1"/>
        <v>Excl.</v>
      </c>
      <c r="F34" s="170" t="str">
        <f t="shared" si="2"/>
        <v>Excl.</v>
      </c>
      <c r="G34" s="218" t="s">
        <v>16</v>
      </c>
      <c r="H34" s="218">
        <v>9.86</v>
      </c>
      <c r="I34" s="172" t="str">
        <f t="shared" si="3"/>
        <v/>
      </c>
      <c r="J34" s="172" t="str">
        <f t="shared" si="4"/>
        <v/>
      </c>
      <c r="K34" s="119"/>
    </row>
    <row r="35" spans="1:11">
      <c r="A35" s="166" t="s">
        <v>856</v>
      </c>
      <c r="B35" s="167" t="s">
        <v>857</v>
      </c>
      <c r="C35" s="168">
        <v>720.68200000000002</v>
      </c>
      <c r="D35" s="179">
        <v>258.89</v>
      </c>
      <c r="E35" s="169">
        <f t="shared" si="1"/>
        <v>186577.36298000001</v>
      </c>
      <c r="F35" s="170">
        <f t="shared" si="2"/>
        <v>4.9676481425468353E-3</v>
      </c>
      <c r="G35" s="218">
        <v>2.580246436710572</v>
      </c>
      <c r="H35" s="218">
        <v>7.5049999999999999</v>
      </c>
      <c r="I35" s="172">
        <f t="shared" si="3"/>
        <v>1.2817756418638364E-4</v>
      </c>
      <c r="J35" s="172">
        <f t="shared" si="4"/>
        <v>3.7282199309813998E-4</v>
      </c>
      <c r="K35" s="119"/>
    </row>
    <row r="36" spans="1:11">
      <c r="A36" s="166" t="s">
        <v>859</v>
      </c>
      <c r="B36" s="167" t="s">
        <v>860</v>
      </c>
      <c r="C36" s="168">
        <v>2532.806</v>
      </c>
      <c r="D36" s="179">
        <v>125.54</v>
      </c>
      <c r="E36" s="169">
        <f t="shared" si="1"/>
        <v>317968.46524000005</v>
      </c>
      <c r="F36" s="170">
        <f t="shared" si="2"/>
        <v>8.4659544465063175E-3</v>
      </c>
      <c r="G36" s="218">
        <v>2.4534013063565396</v>
      </c>
      <c r="H36" s="218">
        <v>53.01</v>
      </c>
      <c r="I36" s="172">
        <f t="shared" si="3"/>
        <v>2.0770383698613556E-4</v>
      </c>
      <c r="J36" s="172">
        <f t="shared" si="4"/>
        <v>4.4878024520929984E-3</v>
      </c>
      <c r="K36" s="119"/>
    </row>
    <row r="37" spans="1:11">
      <c r="A37" s="166" t="s">
        <v>862</v>
      </c>
      <c r="B37" s="167" t="s">
        <v>863</v>
      </c>
      <c r="C37" s="168">
        <v>553.36099999999999</v>
      </c>
      <c r="D37" s="179">
        <v>100.14</v>
      </c>
      <c r="E37" s="169">
        <f t="shared" si="1"/>
        <v>55413.570540000001</v>
      </c>
      <c r="F37" s="170">
        <f t="shared" si="2"/>
        <v>1.475393994042176E-3</v>
      </c>
      <c r="G37" s="218">
        <v>2.796085480327541</v>
      </c>
      <c r="H37" s="218">
        <v>-7.1449999999999996</v>
      </c>
      <c r="I37" s="172">
        <f t="shared" si="3"/>
        <v>4.1253277245037867E-5</v>
      </c>
      <c r="J37" s="172">
        <f t="shared" si="4"/>
        <v>-1.0541690087431346E-4</v>
      </c>
      <c r="K37" s="119"/>
    </row>
    <row r="38" spans="1:11">
      <c r="A38" s="166" t="s">
        <v>2878</v>
      </c>
      <c r="B38" s="167" t="s">
        <v>2879</v>
      </c>
      <c r="C38" s="168">
        <v>194.82300000000001</v>
      </c>
      <c r="D38" s="179">
        <v>130.77000000000001</v>
      </c>
      <c r="E38" s="169">
        <f t="shared" si="1"/>
        <v>25477.003710000005</v>
      </c>
      <c r="F38" s="170">
        <f t="shared" si="2"/>
        <v>6.7832875401506736E-4</v>
      </c>
      <c r="G38" s="218">
        <v>2.3399862353750858</v>
      </c>
      <c r="H38" s="218">
        <v>7.7</v>
      </c>
      <c r="I38" s="172">
        <f t="shared" si="3"/>
        <v>1.5872799474543902E-5</v>
      </c>
      <c r="J38" s="172">
        <f t="shared" si="4"/>
        <v>5.2231314059160184E-5</v>
      </c>
      <c r="K38" s="119"/>
    </row>
    <row r="39" spans="1:11">
      <c r="A39" s="166" t="s">
        <v>865</v>
      </c>
      <c r="B39" s="167" t="s">
        <v>866</v>
      </c>
      <c r="C39" s="168">
        <v>7820.37</v>
      </c>
      <c r="D39" s="179">
        <v>39.99</v>
      </c>
      <c r="E39" s="169">
        <f t="shared" si="1"/>
        <v>312736.59630000003</v>
      </c>
      <c r="F39" s="170">
        <f t="shared" si="2"/>
        <v>8.3266552110217561E-3</v>
      </c>
      <c r="G39" s="218">
        <v>2.4006001500375089</v>
      </c>
      <c r="H39" s="218">
        <v>-6</v>
      </c>
      <c r="I39" s="172">
        <f t="shared" si="3"/>
        <v>1.9988969748889433E-4</v>
      </c>
      <c r="J39" s="172">
        <f t="shared" si="4"/>
        <v>-4.9959931266130536E-4</v>
      </c>
      <c r="K39" s="119"/>
    </row>
    <row r="40" spans="1:11">
      <c r="A40" s="166" t="s">
        <v>868</v>
      </c>
      <c r="B40" s="167" t="s">
        <v>869</v>
      </c>
      <c r="C40" s="168">
        <v>5666.5929999999998</v>
      </c>
      <c r="D40" s="179">
        <v>28.66</v>
      </c>
      <c r="E40" s="169">
        <f t="shared" si="1"/>
        <v>162404.55538000001</v>
      </c>
      <c r="F40" s="170">
        <f t="shared" si="2"/>
        <v>4.3240437906772351E-3</v>
      </c>
      <c r="G40" s="218">
        <v>5.8618283321702718</v>
      </c>
      <c r="H40" s="218">
        <v>8.39</v>
      </c>
      <c r="I40" s="172">
        <f t="shared" si="3"/>
        <v>2.5346802401736754E-4</v>
      </c>
      <c r="J40" s="172">
        <f t="shared" si="4"/>
        <v>3.6278727403782005E-4</v>
      </c>
      <c r="K40" s="119"/>
    </row>
    <row r="41" spans="1:11">
      <c r="A41" s="166" t="s">
        <v>871</v>
      </c>
      <c r="B41" s="167" t="s">
        <v>872</v>
      </c>
      <c r="C41" s="168">
        <v>2360.1350000000002</v>
      </c>
      <c r="D41" s="179">
        <v>164.54</v>
      </c>
      <c r="E41" s="169">
        <f t="shared" si="1"/>
        <v>388336.61290000001</v>
      </c>
      <c r="F41" s="170">
        <f t="shared" si="2"/>
        <v>1.033951612855845E-2</v>
      </c>
      <c r="G41" s="218">
        <v>2.4468214415947491</v>
      </c>
      <c r="H41" s="218">
        <v>8.09</v>
      </c>
      <c r="I41" s="172">
        <f t="shared" si="3"/>
        <v>2.5298949759071544E-4</v>
      </c>
      <c r="J41" s="172">
        <f t="shared" si="4"/>
        <v>8.364668548003786E-4</v>
      </c>
      <c r="K41" s="119"/>
    </row>
    <row r="42" spans="1:11">
      <c r="A42" s="166" t="s">
        <v>874</v>
      </c>
      <c r="B42" s="167" t="s">
        <v>589</v>
      </c>
      <c r="C42" s="168">
        <v>7170.165</v>
      </c>
      <c r="D42" s="179">
        <v>18.22</v>
      </c>
      <c r="E42" s="169">
        <f t="shared" si="1"/>
        <v>130640.40629999999</v>
      </c>
      <c r="F42" s="170">
        <f t="shared" si="2"/>
        <v>3.4783189200038441E-3</v>
      </c>
      <c r="G42" s="218">
        <v>6.0922063666300774</v>
      </c>
      <c r="H42" s="218">
        <v>2.5499999999999998</v>
      </c>
      <c r="I42" s="172">
        <f t="shared" si="3"/>
        <v>2.1190636669617274E-4</v>
      </c>
      <c r="J42" s="172">
        <f t="shared" si="4"/>
        <v>8.869713246009802E-5</v>
      </c>
      <c r="K42" s="119"/>
    </row>
    <row r="43" spans="1:11">
      <c r="A43" s="166" t="s">
        <v>876</v>
      </c>
      <c r="B43" s="167" t="s">
        <v>877</v>
      </c>
      <c r="C43" s="168">
        <v>228.99299999999999</v>
      </c>
      <c r="D43" s="179">
        <v>215.7</v>
      </c>
      <c r="E43" s="169">
        <f t="shared" si="1"/>
        <v>49393.790099999998</v>
      </c>
      <c r="F43" s="170">
        <f t="shared" si="2"/>
        <v>1.3151165056926846E-3</v>
      </c>
      <c r="G43" s="218">
        <v>1.9471488178025038</v>
      </c>
      <c r="H43" s="218">
        <v>18.335000000000001</v>
      </c>
      <c r="I43" s="172">
        <f t="shared" si="3"/>
        <v>2.5607275493320709E-5</v>
      </c>
      <c r="J43" s="172">
        <f t="shared" si="4"/>
        <v>2.4112661131875371E-4</v>
      </c>
      <c r="K43" s="119"/>
    </row>
    <row r="44" spans="1:11">
      <c r="A44" s="166" t="s">
        <v>2880</v>
      </c>
      <c r="B44" s="167" t="s">
        <v>2881</v>
      </c>
      <c r="C44" s="168">
        <v>1329.5060000000001</v>
      </c>
      <c r="D44" s="179">
        <v>107.81</v>
      </c>
      <c r="E44" s="169">
        <f t="shared" si="1"/>
        <v>143334.04186000003</v>
      </c>
      <c r="F44" s="170">
        <f t="shared" si="2"/>
        <v>3.8162887256900789E-3</v>
      </c>
      <c r="G44" s="218">
        <v>2.3374455059827475</v>
      </c>
      <c r="H44" s="218">
        <v>10.615</v>
      </c>
      <c r="I44" s="172">
        <f t="shared" si="3"/>
        <v>8.9203669313969014E-5</v>
      </c>
      <c r="J44" s="172">
        <f t="shared" si="4"/>
        <v>4.0509904823200185E-4</v>
      </c>
      <c r="K44" s="119"/>
    </row>
    <row r="45" spans="1:11">
      <c r="A45" s="166" t="s">
        <v>882</v>
      </c>
      <c r="B45" s="167" t="s">
        <v>883</v>
      </c>
      <c r="C45" s="168">
        <v>496.21699999999998</v>
      </c>
      <c r="D45" s="179">
        <v>234.49</v>
      </c>
      <c r="E45" s="169">
        <f t="shared" si="1"/>
        <v>116357.92432999999</v>
      </c>
      <c r="F45" s="170">
        <f t="shared" si="2"/>
        <v>3.0980458584919041E-3</v>
      </c>
      <c r="G45" s="218">
        <v>1.5693632990745874</v>
      </c>
      <c r="H45" s="218">
        <v>-2.7450000000000001</v>
      </c>
      <c r="I45" s="172">
        <f t="shared" si="3"/>
        <v>4.8619594691672171E-5</v>
      </c>
      <c r="J45" s="172">
        <f t="shared" si="4"/>
        <v>-8.5041358815602774E-5</v>
      </c>
      <c r="K45" s="119"/>
    </row>
    <row r="46" spans="1:11">
      <c r="A46" s="166" t="s">
        <v>2882</v>
      </c>
      <c r="B46" s="167" t="s">
        <v>886</v>
      </c>
      <c r="C46" s="168">
        <v>8058.049</v>
      </c>
      <c r="D46" s="179">
        <v>65.760000000000005</v>
      </c>
      <c r="E46" s="169">
        <f t="shared" si="1"/>
        <v>529897.30223999999</v>
      </c>
      <c r="F46" s="170">
        <f t="shared" si="2"/>
        <v>1.4108589097677872E-2</v>
      </c>
      <c r="G46" s="218">
        <v>1.2621654501216544</v>
      </c>
      <c r="H46" s="218">
        <v>8.23</v>
      </c>
      <c r="I46" s="172">
        <f t="shared" si="3"/>
        <v>1.7807373709052059E-4</v>
      </c>
      <c r="J46" s="172">
        <f t="shared" si="4"/>
        <v>1.1611368827388888E-3</v>
      </c>
      <c r="K46" s="119"/>
    </row>
    <row r="47" spans="1:11">
      <c r="A47" s="166" t="s">
        <v>888</v>
      </c>
      <c r="B47" s="167" t="s">
        <v>889</v>
      </c>
      <c r="C47" s="168">
        <v>4049.1869999999999</v>
      </c>
      <c r="D47" s="179">
        <v>46.5</v>
      </c>
      <c r="E47" s="169">
        <f t="shared" si="1"/>
        <v>188287.1955</v>
      </c>
      <c r="F47" s="170">
        <f t="shared" si="2"/>
        <v>5.0131726703158052E-3</v>
      </c>
      <c r="G47" s="218">
        <v>3.4408602150537635</v>
      </c>
      <c r="H47" s="218">
        <v>0.93</v>
      </c>
      <c r="I47" s="172">
        <f t="shared" si="3"/>
        <v>1.7249626392484491E-4</v>
      </c>
      <c r="J47" s="172">
        <f t="shared" si="4"/>
        <v>4.6622505833936995E-5</v>
      </c>
      <c r="K47" s="119"/>
    </row>
    <row r="48" spans="1:11">
      <c r="A48" s="166" t="s">
        <v>891</v>
      </c>
      <c r="B48" s="167" t="s">
        <v>892</v>
      </c>
      <c r="C48" s="168">
        <v>4256.8720000000003</v>
      </c>
      <c r="D48" s="179">
        <v>30.85</v>
      </c>
      <c r="E48" s="169">
        <f t="shared" si="1"/>
        <v>131324.50120000003</v>
      </c>
      <c r="F48" s="170">
        <f t="shared" si="2"/>
        <v>3.4965330415083658E-3</v>
      </c>
      <c r="G48" s="218">
        <v>1.6207455429497568</v>
      </c>
      <c r="H48" s="218">
        <v>11.395</v>
      </c>
      <c r="I48" s="172">
        <f t="shared" si="3"/>
        <v>5.6669903428012408E-5</v>
      </c>
      <c r="J48" s="172">
        <f t="shared" si="4"/>
        <v>3.9842994007987826E-4</v>
      </c>
      <c r="K48" s="119"/>
    </row>
    <row r="49" spans="1:11">
      <c r="A49" s="166" t="s">
        <v>894</v>
      </c>
      <c r="B49" s="167" t="s">
        <v>895</v>
      </c>
      <c r="C49" s="168">
        <v>1140.395</v>
      </c>
      <c r="D49" s="179">
        <v>44.99</v>
      </c>
      <c r="E49" s="169">
        <f t="shared" si="1"/>
        <v>51306.371050000002</v>
      </c>
      <c r="F49" s="170">
        <f t="shared" si="2"/>
        <v>1.3660392385043624E-3</v>
      </c>
      <c r="G49" s="218">
        <v>1.0669037563903088</v>
      </c>
      <c r="H49" s="218">
        <v>16.07</v>
      </c>
      <c r="I49" s="172">
        <f t="shared" si="3"/>
        <v>1.4574323949368612E-5</v>
      </c>
      <c r="J49" s="172">
        <f t="shared" si="4"/>
        <v>2.1952250562765104E-4</v>
      </c>
      <c r="K49" s="119"/>
    </row>
    <row r="50" spans="1:11">
      <c r="A50" s="166" t="s">
        <v>897</v>
      </c>
      <c r="B50" s="167" t="s">
        <v>898</v>
      </c>
      <c r="C50" s="168">
        <v>7432.3059999999996</v>
      </c>
      <c r="D50" s="179">
        <v>415.13</v>
      </c>
      <c r="E50" s="169">
        <f t="shared" si="1"/>
        <v>3085373.1897799997</v>
      </c>
      <c r="F50" s="170">
        <f t="shared" si="2"/>
        <v>8.2148488704481201E-2</v>
      </c>
      <c r="G50" s="218">
        <v>0.7226651892178354</v>
      </c>
      <c r="H50" s="218">
        <v>14.805</v>
      </c>
      <c r="I50" s="172">
        <f t="shared" si="3"/>
        <v>5.9365853133583118E-4</v>
      </c>
      <c r="J50" s="172">
        <f t="shared" si="4"/>
        <v>1.2162083752698442E-2</v>
      </c>
      <c r="K50" s="119"/>
    </row>
    <row r="51" spans="1:11">
      <c r="A51" s="166" t="s">
        <v>900</v>
      </c>
      <c r="B51" s="167" t="s">
        <v>901</v>
      </c>
      <c r="C51" s="168">
        <v>219.89500000000001</v>
      </c>
      <c r="D51" s="179">
        <v>136.91</v>
      </c>
      <c r="E51" s="169">
        <f t="shared" si="1"/>
        <v>30105.82445</v>
      </c>
      <c r="F51" s="170">
        <f t="shared" si="2"/>
        <v>8.0157174761289255E-4</v>
      </c>
      <c r="G51" s="218">
        <v>1.7237601343948579</v>
      </c>
      <c r="H51" s="218">
        <v>-2.08</v>
      </c>
      <c r="I51" s="172">
        <f t="shared" si="3"/>
        <v>1.3817174233923208E-5</v>
      </c>
      <c r="J51" s="172">
        <f t="shared" si="4"/>
        <v>-1.6672692350348167E-5</v>
      </c>
      <c r="K51" s="119"/>
    </row>
    <row r="52" spans="1:11">
      <c r="A52" s="166" t="s">
        <v>2883</v>
      </c>
      <c r="B52" s="167" t="s">
        <v>1033</v>
      </c>
      <c r="C52" s="168">
        <v>284.07400000000001</v>
      </c>
      <c r="D52" s="179">
        <v>344.62</v>
      </c>
      <c r="E52" s="169">
        <f t="shared" si="1"/>
        <v>97897.581880000012</v>
      </c>
      <c r="F52" s="170">
        <f t="shared" si="2"/>
        <v>2.6065366827922182E-3</v>
      </c>
      <c r="G52" s="218">
        <v>1.6249782368986128</v>
      </c>
      <c r="H52" s="218">
        <v>11.65</v>
      </c>
      <c r="I52" s="172">
        <f t="shared" si="3"/>
        <v>4.2355653832152574E-5</v>
      </c>
      <c r="J52" s="172">
        <f t="shared" si="4"/>
        <v>3.0366152354529343E-4</v>
      </c>
      <c r="K52" s="119"/>
    </row>
    <row r="53" spans="1:11">
      <c r="A53" s="166" t="s">
        <v>2884</v>
      </c>
      <c r="B53" s="167" t="s">
        <v>904</v>
      </c>
      <c r="C53" s="168">
        <v>2219.384</v>
      </c>
      <c r="D53" s="179">
        <v>19.489999999999998</v>
      </c>
      <c r="E53" s="169">
        <f t="shared" si="1"/>
        <v>43255.794159999998</v>
      </c>
      <c r="F53" s="170">
        <f t="shared" si="2"/>
        <v>1.1516915132750915E-3</v>
      </c>
      <c r="G53" s="218">
        <v>5.9004617752693687</v>
      </c>
      <c r="H53" s="218">
        <v>5.86</v>
      </c>
      <c r="I53" s="172">
        <f t="shared" si="3"/>
        <v>6.7955117509818115E-5</v>
      </c>
      <c r="J53" s="172">
        <f t="shared" si="4"/>
        <v>6.7489122677920371E-5</v>
      </c>
      <c r="K53" s="119"/>
    </row>
    <row r="54" spans="1:11">
      <c r="A54" s="166" t="s">
        <v>906</v>
      </c>
      <c r="B54" s="167" t="s">
        <v>907</v>
      </c>
      <c r="C54" s="168">
        <v>1907.44</v>
      </c>
      <c r="D54" s="179">
        <v>62.31</v>
      </c>
      <c r="E54" s="169">
        <f t="shared" si="1"/>
        <v>118852.58640000001</v>
      </c>
      <c r="F54" s="170">
        <f t="shared" si="2"/>
        <v>3.1644665817800021E-3</v>
      </c>
      <c r="G54" s="218">
        <v>3.4023431230942065</v>
      </c>
      <c r="H54" s="218">
        <v>26.67</v>
      </c>
      <c r="I54" s="172">
        <f t="shared" si="3"/>
        <v>1.0766601112780621E-4</v>
      </c>
      <c r="J54" s="172">
        <f t="shared" si="4"/>
        <v>8.4396323736072654E-4</v>
      </c>
      <c r="K54" s="119"/>
    </row>
    <row r="55" spans="1:11">
      <c r="A55" s="166" t="s">
        <v>912</v>
      </c>
      <c r="B55" s="167" t="s">
        <v>913</v>
      </c>
      <c r="C55" s="168">
        <v>663.66800000000001</v>
      </c>
      <c r="D55" s="179">
        <v>78.819999999999993</v>
      </c>
      <c r="E55" s="169">
        <f t="shared" si="1"/>
        <v>52310.311759999997</v>
      </c>
      <c r="F55" s="170">
        <f t="shared" si="2"/>
        <v>1.3927692990197598E-3</v>
      </c>
      <c r="G55" s="218">
        <v>2.0299416391778737</v>
      </c>
      <c r="H55" s="218">
        <v>11.85</v>
      </c>
      <c r="I55" s="172">
        <f t="shared" si="3"/>
        <v>2.8272403938487896E-5</v>
      </c>
      <c r="J55" s="172">
        <f t="shared" si="4"/>
        <v>1.6504316193384155E-4</v>
      </c>
      <c r="K55" s="119"/>
    </row>
    <row r="56" spans="1:11">
      <c r="A56" s="166" t="s">
        <v>918</v>
      </c>
      <c r="B56" s="167" t="s">
        <v>919</v>
      </c>
      <c r="C56" s="168">
        <v>1717.626</v>
      </c>
      <c r="D56" s="179">
        <v>46.25</v>
      </c>
      <c r="E56" s="169">
        <f t="shared" si="1"/>
        <v>79440.202499999999</v>
      </c>
      <c r="F56" s="170">
        <f t="shared" si="2"/>
        <v>2.1151063992418608E-3</v>
      </c>
      <c r="G56" s="218">
        <v>8.4756756756756761</v>
      </c>
      <c r="H56" s="218">
        <v>3.89</v>
      </c>
      <c r="I56" s="172">
        <f t="shared" si="3"/>
        <v>1.7926955859520207E-4</v>
      </c>
      <c r="J56" s="172">
        <f t="shared" si="4"/>
        <v>8.2277638930508394E-5</v>
      </c>
      <c r="K56" s="119"/>
    </row>
    <row r="57" spans="1:11">
      <c r="A57" s="166" t="s">
        <v>2885</v>
      </c>
      <c r="B57" s="167" t="s">
        <v>922</v>
      </c>
      <c r="C57" s="168">
        <v>261.91399999999999</v>
      </c>
      <c r="D57" s="179">
        <v>339.75</v>
      </c>
      <c r="E57" s="169">
        <f t="shared" si="1"/>
        <v>88985.281499999997</v>
      </c>
      <c r="F57" s="170">
        <f t="shared" si="2"/>
        <v>2.3692454502364639E-3</v>
      </c>
      <c r="G57" s="218">
        <v>0.77704194260485648</v>
      </c>
      <c r="H57" s="218">
        <v>9.5649999999999995</v>
      </c>
      <c r="I57" s="172">
        <f t="shared" si="3"/>
        <v>1.8410030871594596E-5</v>
      </c>
      <c r="J57" s="172">
        <f t="shared" si="4"/>
        <v>2.2661832731511774E-4</v>
      </c>
      <c r="K57" s="119"/>
    </row>
    <row r="58" spans="1:11">
      <c r="A58" s="166" t="s">
        <v>927</v>
      </c>
      <c r="B58" s="167" t="s">
        <v>928</v>
      </c>
      <c r="C58" s="168">
        <v>347.33199999999999</v>
      </c>
      <c r="D58" s="179">
        <v>45.09</v>
      </c>
      <c r="E58" s="169">
        <f t="shared" si="1"/>
        <v>15661.19988</v>
      </c>
      <c r="F58" s="170">
        <f t="shared" si="2"/>
        <v>4.1698161690856543E-4</v>
      </c>
      <c r="G58" s="218">
        <v>4.1029053005100913</v>
      </c>
      <c r="H58" s="218">
        <v>-2</v>
      </c>
      <c r="I58" s="172">
        <f t="shared" si="3"/>
        <v>1.7108360862294215E-5</v>
      </c>
      <c r="J58" s="172">
        <f t="shared" si="4"/>
        <v>-8.339632338171309E-6</v>
      </c>
      <c r="K58" s="119"/>
    </row>
    <row r="59" spans="1:11">
      <c r="A59" s="166" t="s">
        <v>2886</v>
      </c>
      <c r="B59" s="167" t="s">
        <v>2887</v>
      </c>
      <c r="C59" s="168">
        <v>1300</v>
      </c>
      <c r="D59" s="179">
        <v>17.649999999999999</v>
      </c>
      <c r="E59" s="169">
        <f t="shared" si="1"/>
        <v>22944.999999999996</v>
      </c>
      <c r="F59" s="170">
        <f t="shared" si="2"/>
        <v>6.1091380438770264E-4</v>
      </c>
      <c r="G59" s="218">
        <v>2.9461756373937682</v>
      </c>
      <c r="H59" s="218">
        <v>2.86</v>
      </c>
      <c r="I59" s="172">
        <f t="shared" si="3"/>
        <v>1.7998593670345918E-5</v>
      </c>
      <c r="J59" s="172">
        <f t="shared" si="4"/>
        <v>1.7472134805488297E-5</v>
      </c>
      <c r="K59" s="119"/>
    </row>
    <row r="60" spans="1:11">
      <c r="A60" s="166" t="s">
        <v>930</v>
      </c>
      <c r="B60" s="167" t="s">
        <v>931</v>
      </c>
      <c r="C60" s="168">
        <v>1739.634</v>
      </c>
      <c r="D60" s="179">
        <v>102.19</v>
      </c>
      <c r="E60" s="169">
        <f t="shared" si="1"/>
        <v>177773.19845999999</v>
      </c>
      <c r="F60" s="170">
        <f t="shared" si="2"/>
        <v>4.733236042247492E-3</v>
      </c>
      <c r="G60" s="218">
        <v>2.1528525296017222</v>
      </c>
      <c r="H60" s="218">
        <v>8</v>
      </c>
      <c r="I60" s="172">
        <f t="shared" si="3"/>
        <v>1.0189959186754558E-4</v>
      </c>
      <c r="J60" s="172">
        <f t="shared" si="4"/>
        <v>3.7865888337979936E-4</v>
      </c>
      <c r="K60" s="119"/>
    </row>
    <row r="61" spans="1:11">
      <c r="A61" s="166" t="s">
        <v>933</v>
      </c>
      <c r="B61" s="167" t="s">
        <v>934</v>
      </c>
      <c r="C61" s="168">
        <v>568.22199999999998</v>
      </c>
      <c r="D61" s="179">
        <v>89.87</v>
      </c>
      <c r="E61" s="169">
        <f t="shared" si="1"/>
        <v>51066.111140000001</v>
      </c>
      <c r="F61" s="170">
        <f t="shared" si="2"/>
        <v>1.3596422851088537E-3</v>
      </c>
      <c r="G61" s="218">
        <v>2.2254367419606096</v>
      </c>
      <c r="H61" s="218">
        <v>7.55</v>
      </c>
      <c r="I61" s="172">
        <f t="shared" si="3"/>
        <v>3.0257978972045256E-5</v>
      </c>
      <c r="J61" s="172">
        <f t="shared" si="4"/>
        <v>1.0265299252571845E-4</v>
      </c>
      <c r="K61" s="119"/>
    </row>
    <row r="62" spans="1:11">
      <c r="A62" s="166" t="s">
        <v>2888</v>
      </c>
      <c r="B62" s="167" t="s">
        <v>937</v>
      </c>
      <c r="C62" s="168">
        <v>222.30600000000001</v>
      </c>
      <c r="D62" s="179">
        <v>266.7</v>
      </c>
      <c r="E62" s="169">
        <f t="shared" si="1"/>
        <v>59289.010199999997</v>
      </c>
      <c r="F62" s="170">
        <f t="shared" si="2"/>
        <v>1.5785781119922995E-3</v>
      </c>
      <c r="G62" s="218">
        <v>2.65466816647919</v>
      </c>
      <c r="H62" s="218">
        <v>9.625</v>
      </c>
      <c r="I62" s="172">
        <f t="shared" si="3"/>
        <v>4.1906010622067789E-5</v>
      </c>
      <c r="J62" s="172">
        <f t="shared" si="4"/>
        <v>1.5193814327925883E-4</v>
      </c>
      <c r="K62" s="119"/>
    </row>
    <row r="63" spans="1:11">
      <c r="A63" s="166" t="s">
        <v>2889</v>
      </c>
      <c r="B63" s="167" t="s">
        <v>2890</v>
      </c>
      <c r="C63" s="168">
        <v>58.557000000000002</v>
      </c>
      <c r="D63" s="179">
        <v>784.51</v>
      </c>
      <c r="E63" s="169" t="str">
        <f t="shared" si="1"/>
        <v>Excl.</v>
      </c>
      <c r="F63" s="170" t="str">
        <f t="shared" si="2"/>
        <v>Excl.</v>
      </c>
      <c r="G63" s="218" t="s">
        <v>16</v>
      </c>
      <c r="H63" s="218">
        <v>53.174999999999997</v>
      </c>
      <c r="I63" s="172" t="str">
        <f t="shared" si="3"/>
        <v/>
      </c>
      <c r="J63" s="172" t="str">
        <f t="shared" si="4"/>
        <v/>
      </c>
      <c r="K63" s="119"/>
    </row>
    <row r="64" spans="1:11">
      <c r="A64" s="166" t="s">
        <v>942</v>
      </c>
      <c r="B64" s="167" t="s">
        <v>943</v>
      </c>
      <c r="C64" s="168">
        <v>257.34899999999999</v>
      </c>
      <c r="D64" s="179">
        <v>147.68</v>
      </c>
      <c r="E64" s="169" t="str">
        <f t="shared" si="1"/>
        <v>Excl.</v>
      </c>
      <c r="F64" s="170" t="str">
        <f t="shared" si="2"/>
        <v>Excl.</v>
      </c>
      <c r="G64" s="218" t="s">
        <v>16</v>
      </c>
      <c r="H64" s="218">
        <v>29.92</v>
      </c>
      <c r="I64" s="172" t="str">
        <f t="shared" si="3"/>
        <v/>
      </c>
      <c r="J64" s="172" t="str">
        <f t="shared" si="4"/>
        <v/>
      </c>
      <c r="K64" s="119"/>
    </row>
    <row r="65" spans="1:11">
      <c r="A65" s="166" t="s">
        <v>948</v>
      </c>
      <c r="B65" s="167" t="s">
        <v>949</v>
      </c>
      <c r="C65" s="168">
        <v>308.10899999999998</v>
      </c>
      <c r="D65" s="179">
        <v>154.1</v>
      </c>
      <c r="E65" s="169">
        <f t="shared" si="1"/>
        <v>47479.596899999997</v>
      </c>
      <c r="F65" s="170">
        <f t="shared" si="2"/>
        <v>1.2641508465013544E-3</v>
      </c>
      <c r="G65" s="218">
        <v>1.1356262167423752</v>
      </c>
      <c r="H65" s="218">
        <v>18</v>
      </c>
      <c r="I65" s="172">
        <f t="shared" si="3"/>
        <v>1.435602843204004E-5</v>
      </c>
      <c r="J65" s="172">
        <f t="shared" si="4"/>
        <v>2.2754715237024376E-4</v>
      </c>
      <c r="K65" s="119"/>
    </row>
    <row r="66" spans="1:11">
      <c r="A66" s="166" t="s">
        <v>960</v>
      </c>
      <c r="B66" s="167" t="s">
        <v>961</v>
      </c>
      <c r="C66" s="168">
        <v>494.43799999999999</v>
      </c>
      <c r="D66" s="179">
        <v>62.44</v>
      </c>
      <c r="E66" s="169">
        <f t="shared" si="1"/>
        <v>30872.708719999999</v>
      </c>
      <c r="F66" s="170">
        <f t="shared" si="2"/>
        <v>8.2199014756542189E-4</v>
      </c>
      <c r="G66" s="218">
        <v>3.2030749519538757</v>
      </c>
      <c r="H66" s="218">
        <v>-2.85</v>
      </c>
      <c r="I66" s="172">
        <f t="shared" si="3"/>
        <v>2.632896052419673E-5</v>
      </c>
      <c r="J66" s="172">
        <f t="shared" si="4"/>
        <v>-2.3426719205614523E-5</v>
      </c>
      <c r="K66" s="119"/>
    </row>
    <row r="67" spans="1:11">
      <c r="A67" s="166" t="s">
        <v>966</v>
      </c>
      <c r="B67" s="167" t="s">
        <v>967</v>
      </c>
      <c r="C67" s="168">
        <v>409.291</v>
      </c>
      <c r="D67" s="179">
        <v>244.92</v>
      </c>
      <c r="E67" s="169">
        <f t="shared" si="1"/>
        <v>100243.55171999999</v>
      </c>
      <c r="F67" s="170">
        <f t="shared" si="2"/>
        <v>2.6689984548529371E-3</v>
      </c>
      <c r="G67" s="218">
        <v>2.2864608851870001</v>
      </c>
      <c r="H67" s="218">
        <v>11.31</v>
      </c>
      <c r="I67" s="172">
        <f t="shared" si="3"/>
        <v>6.1025605696457819E-5</v>
      </c>
      <c r="J67" s="172">
        <f t="shared" si="4"/>
        <v>3.0186372524386722E-4</v>
      </c>
      <c r="K67" s="119"/>
    </row>
    <row r="68" spans="1:11">
      <c r="A68" s="166" t="s">
        <v>2891</v>
      </c>
      <c r="B68" s="167" t="s">
        <v>2892</v>
      </c>
      <c r="C68" s="168">
        <v>142.67500000000001</v>
      </c>
      <c r="D68" s="179">
        <v>252.78</v>
      </c>
      <c r="E68" s="169">
        <f t="shared" si="1"/>
        <v>36065.386500000001</v>
      </c>
      <c r="F68" s="170">
        <f t="shared" si="2"/>
        <v>9.6024591298443651E-4</v>
      </c>
      <c r="G68" s="218">
        <v>0.61713743175884173</v>
      </c>
      <c r="H68" s="218">
        <v>11.71</v>
      </c>
      <c r="I68" s="172">
        <f t="shared" si="3"/>
        <v>5.9260369659613932E-6</v>
      </c>
      <c r="J68" s="172">
        <f t="shared" si="4"/>
        <v>1.1244479641047753E-4</v>
      </c>
      <c r="K68" s="119"/>
    </row>
    <row r="69" spans="1:11">
      <c r="A69" s="166" t="s">
        <v>969</v>
      </c>
      <c r="B69" s="167" t="s">
        <v>970</v>
      </c>
      <c r="C69" s="168">
        <v>17.303000000000001</v>
      </c>
      <c r="D69" s="179">
        <v>2769.94</v>
      </c>
      <c r="E69" s="169" t="str">
        <f t="shared" si="1"/>
        <v>Excl.</v>
      </c>
      <c r="F69" s="170" t="str">
        <f t="shared" si="2"/>
        <v>Excl.</v>
      </c>
      <c r="G69" s="218" t="s">
        <v>16</v>
      </c>
      <c r="H69" s="218">
        <v>14.66</v>
      </c>
      <c r="I69" s="172" t="str">
        <f t="shared" si="3"/>
        <v/>
      </c>
      <c r="J69" s="172" t="str">
        <f t="shared" si="4"/>
        <v/>
      </c>
      <c r="K69" s="119"/>
    </row>
    <row r="70" spans="1:11">
      <c r="A70" s="166" t="s">
        <v>2893</v>
      </c>
      <c r="B70" s="167" t="s">
        <v>2894</v>
      </c>
      <c r="C70" s="168">
        <v>480.67599999999999</v>
      </c>
      <c r="D70" s="179">
        <v>435.52</v>
      </c>
      <c r="E70" s="169">
        <f t="shared" si="1"/>
        <v>209344.01152</v>
      </c>
      <c r="F70" s="170">
        <f t="shared" si="2"/>
        <v>5.5738133145986609E-3</v>
      </c>
      <c r="G70" s="218">
        <v>1.2766348273328434</v>
      </c>
      <c r="H70" s="218">
        <v>11.82</v>
      </c>
      <c r="I70" s="172">
        <f t="shared" si="3"/>
        <v>7.1157241984681652E-5</v>
      </c>
      <c r="J70" s="172">
        <f t="shared" si="4"/>
        <v>6.5882473378556174E-4</v>
      </c>
      <c r="K70" s="119"/>
    </row>
    <row r="71" spans="1:11">
      <c r="A71" s="166" t="s">
        <v>972</v>
      </c>
      <c r="B71" s="167" t="s">
        <v>973</v>
      </c>
      <c r="C71" s="168">
        <v>80.552999999999997</v>
      </c>
      <c r="D71" s="179">
        <v>227.59</v>
      </c>
      <c r="E71" s="169">
        <f t="shared" si="1"/>
        <v>18333.057270000001</v>
      </c>
      <c r="F71" s="170">
        <f t="shared" si="2"/>
        <v>4.8812019014483909E-4</v>
      </c>
      <c r="G71" s="218">
        <v>1.5466408893185113</v>
      </c>
      <c r="H71" s="218">
        <v>11.67</v>
      </c>
      <c r="I71" s="172">
        <f t="shared" si="3"/>
        <v>7.5494664497993476E-6</v>
      </c>
      <c r="J71" s="172">
        <f t="shared" si="4"/>
        <v>5.6963626189902722E-5</v>
      </c>
      <c r="K71" s="119"/>
    </row>
    <row r="72" spans="1:11">
      <c r="A72" s="166" t="s">
        <v>2895</v>
      </c>
      <c r="B72" s="167" t="s">
        <v>2896</v>
      </c>
      <c r="C72" s="168">
        <v>136.06299999999999</v>
      </c>
      <c r="D72" s="179">
        <v>127.9</v>
      </c>
      <c r="E72" s="169" t="str">
        <f t="shared" si="1"/>
        <v>Excl.</v>
      </c>
      <c r="F72" s="170" t="str">
        <f t="shared" si="2"/>
        <v>Excl.</v>
      </c>
      <c r="G72" s="218" t="s">
        <v>16</v>
      </c>
      <c r="H72" s="218">
        <v>18.170000000000002</v>
      </c>
      <c r="I72" s="172" t="str">
        <f t="shared" si="3"/>
        <v/>
      </c>
      <c r="J72" s="172" t="str">
        <f t="shared" si="4"/>
        <v/>
      </c>
      <c r="K72" s="119"/>
    </row>
    <row r="73" spans="1:11">
      <c r="A73" s="166" t="s">
        <v>2897</v>
      </c>
      <c r="B73" s="167" t="s">
        <v>2898</v>
      </c>
      <c r="C73" s="168">
        <v>79.224000000000004</v>
      </c>
      <c r="D73" s="179">
        <v>495.18</v>
      </c>
      <c r="E73" s="169">
        <f t="shared" si="1"/>
        <v>39230.140320000006</v>
      </c>
      <c r="F73" s="170">
        <f t="shared" si="2"/>
        <v>1.0445079219679502E-3</v>
      </c>
      <c r="G73" s="218">
        <v>1.2924593077264834</v>
      </c>
      <c r="H73" s="218">
        <v>11.58</v>
      </c>
      <c r="I73" s="172">
        <f t="shared" si="3"/>
        <v>1.3499839857415248E-5</v>
      </c>
      <c r="J73" s="172">
        <f t="shared" si="4"/>
        <v>1.2095401736388864E-4</v>
      </c>
      <c r="K73" s="119"/>
    </row>
    <row r="74" spans="1:11">
      <c r="A74" s="166" t="s">
        <v>978</v>
      </c>
      <c r="B74" s="167" t="s">
        <v>2899</v>
      </c>
      <c r="C74" s="168">
        <v>310.37799999999999</v>
      </c>
      <c r="D74" s="179">
        <v>69.430000000000007</v>
      </c>
      <c r="E74" s="169">
        <f t="shared" si="1"/>
        <v>21549.544540000003</v>
      </c>
      <c r="F74" s="170">
        <f t="shared" si="2"/>
        <v>5.7375960940307907E-4</v>
      </c>
      <c r="G74" s="218">
        <v>1.1522396658504968</v>
      </c>
      <c r="H74" s="218">
        <v>11.78</v>
      </c>
      <c r="I74" s="172">
        <f t="shared" si="3"/>
        <v>6.6110858061711537E-6</v>
      </c>
      <c r="J74" s="172">
        <f t="shared" si="4"/>
        <v>6.7588881987682708E-5</v>
      </c>
      <c r="K74" s="119"/>
    </row>
    <row r="75" spans="1:11">
      <c r="A75" s="166" t="s">
        <v>2900</v>
      </c>
      <c r="B75" s="167" t="s">
        <v>2901</v>
      </c>
      <c r="C75" s="168">
        <v>75.466999999999999</v>
      </c>
      <c r="D75" s="179">
        <v>281.67</v>
      </c>
      <c r="E75" s="169" t="str">
        <f t="shared" si="1"/>
        <v>Excl.</v>
      </c>
      <c r="F75" s="170" t="str">
        <f t="shared" si="2"/>
        <v>Excl.</v>
      </c>
      <c r="G75" s="218" t="s">
        <v>16</v>
      </c>
      <c r="H75" s="218" t="s">
        <v>16</v>
      </c>
      <c r="I75" s="172" t="str">
        <f t="shared" si="3"/>
        <v/>
      </c>
      <c r="J75" s="172" t="str">
        <f t="shared" si="4"/>
        <v/>
      </c>
      <c r="K75" s="119"/>
    </row>
    <row r="76" spans="1:11">
      <c r="A76" s="166" t="s">
        <v>2902</v>
      </c>
      <c r="B76" s="167" t="s">
        <v>2903</v>
      </c>
      <c r="C76" s="168">
        <v>155.56200000000001</v>
      </c>
      <c r="D76" s="179">
        <v>49.46</v>
      </c>
      <c r="E76" s="169" t="str">
        <f t="shared" si="1"/>
        <v>Excl.</v>
      </c>
      <c r="F76" s="170" t="str">
        <f t="shared" ref="F76:F139" si="5">IF(E76="Excl.","Excl.",E76/(SUM($E$12:$E$514)))</f>
        <v>Excl.</v>
      </c>
      <c r="G76" s="218" t="s">
        <v>16</v>
      </c>
      <c r="H76" s="218" t="s">
        <v>16</v>
      </c>
      <c r="I76" s="172" t="str">
        <f t="shared" ref="I76:I139" si="6">IFERROR(G76*F76/100, "")</f>
        <v/>
      </c>
      <c r="J76" s="172" t="str">
        <f t="shared" ref="J76:J139" si="7">IFERROR(H76*F76/100, "")</f>
        <v/>
      </c>
      <c r="K76" s="119"/>
    </row>
    <row r="77" spans="1:11">
      <c r="A77" s="166" t="s">
        <v>2904</v>
      </c>
      <c r="B77" s="167" t="s">
        <v>2905</v>
      </c>
      <c r="C77" s="168">
        <v>901.01199999999994</v>
      </c>
      <c r="D77" s="179">
        <v>63.19</v>
      </c>
      <c r="E77" s="169">
        <f t="shared" ref="E77:E140" si="8">IF(OR(H77="n/a", G77=0, G77="n/a"), "Excl.", IFERROR(D77*C77, "Excl."))</f>
        <v>56934.948279999997</v>
      </c>
      <c r="F77" s="170">
        <f t="shared" si="5"/>
        <v>1.515900887180296E-3</v>
      </c>
      <c r="G77" s="218">
        <v>1.2027219496755817</v>
      </c>
      <c r="H77" s="218">
        <v>7.87</v>
      </c>
      <c r="I77" s="172">
        <f t="shared" si="6"/>
        <v>1.8232072705444297E-5</v>
      </c>
      <c r="J77" s="172">
        <f t="shared" si="7"/>
        <v>1.193013998210893E-4</v>
      </c>
      <c r="K77" s="119"/>
    </row>
    <row r="78" spans="1:11">
      <c r="A78" s="166" t="s">
        <v>981</v>
      </c>
      <c r="B78" s="167" t="s">
        <v>982</v>
      </c>
      <c r="C78" s="168">
        <v>747.81600000000003</v>
      </c>
      <c r="D78" s="179">
        <v>59.61</v>
      </c>
      <c r="E78" s="169">
        <f t="shared" si="8"/>
        <v>44577.311760000004</v>
      </c>
      <c r="F78" s="170">
        <f t="shared" si="5"/>
        <v>1.1868771024919715E-3</v>
      </c>
      <c r="G78" s="218">
        <v>2.8183190739808754</v>
      </c>
      <c r="H78" s="218">
        <v>10.005000000000001</v>
      </c>
      <c r="I78" s="172">
        <f t="shared" si="6"/>
        <v>3.3449983764242775E-5</v>
      </c>
      <c r="J78" s="172">
        <f t="shared" si="7"/>
        <v>1.1874705410432175E-4</v>
      </c>
      <c r="K78" s="119"/>
    </row>
    <row r="79" spans="1:11">
      <c r="A79" s="166" t="s">
        <v>2906</v>
      </c>
      <c r="B79" s="167" t="s">
        <v>2907</v>
      </c>
      <c r="C79" s="168">
        <v>404.32299999999998</v>
      </c>
      <c r="D79" s="179">
        <v>99.2</v>
      </c>
      <c r="E79" s="169">
        <f t="shared" si="8"/>
        <v>40108.8416</v>
      </c>
      <c r="F79" s="170">
        <f t="shared" si="5"/>
        <v>1.0679034653057204E-3</v>
      </c>
      <c r="G79" s="218">
        <v>1.5725806451612903</v>
      </c>
      <c r="H79" s="218">
        <v>9</v>
      </c>
      <c r="I79" s="172">
        <f t="shared" si="6"/>
        <v>1.6793643204404475E-5</v>
      </c>
      <c r="J79" s="172">
        <f t="shared" si="7"/>
        <v>9.6111311877514823E-5</v>
      </c>
      <c r="K79" s="119"/>
    </row>
    <row r="80" spans="1:11">
      <c r="A80" s="166" t="s">
        <v>987</v>
      </c>
      <c r="B80" s="167" t="s">
        <v>988</v>
      </c>
      <c r="C80" s="168">
        <v>509.58</v>
      </c>
      <c r="D80" s="179">
        <v>34.090000000000003</v>
      </c>
      <c r="E80" s="169">
        <f t="shared" si="8"/>
        <v>17371.582200000001</v>
      </c>
      <c r="F80" s="170">
        <f t="shared" si="5"/>
        <v>4.6252078317871866E-4</v>
      </c>
      <c r="G80" s="218">
        <v>3.4027574068641826</v>
      </c>
      <c r="H80" s="218">
        <v>9.7799999999999994</v>
      </c>
      <c r="I80" s="172">
        <f t="shared" si="6"/>
        <v>1.5738460207900075E-5</v>
      </c>
      <c r="J80" s="172">
        <f t="shared" si="7"/>
        <v>4.5234532594878682E-5</v>
      </c>
      <c r="K80" s="119"/>
    </row>
    <row r="81" spans="1:11">
      <c r="A81" s="166" t="s">
        <v>2908</v>
      </c>
      <c r="B81" s="167" t="s">
        <v>991</v>
      </c>
      <c r="C81" s="168">
        <v>289.00599999999997</v>
      </c>
      <c r="D81" s="179">
        <v>231.97</v>
      </c>
      <c r="E81" s="169">
        <f t="shared" si="8"/>
        <v>67040.721819999992</v>
      </c>
      <c r="F81" s="170">
        <f t="shared" si="5"/>
        <v>1.7849685079953748E-3</v>
      </c>
      <c r="G81" s="218">
        <v>1.6381428633012889</v>
      </c>
      <c r="H81" s="218">
        <v>7.7649999999999997</v>
      </c>
      <c r="I81" s="172">
        <f t="shared" si="6"/>
        <v>2.9240334225901727E-5</v>
      </c>
      <c r="J81" s="172">
        <f t="shared" si="7"/>
        <v>1.3860280464584083E-4</v>
      </c>
      <c r="K81" s="119"/>
    </row>
    <row r="82" spans="1:11">
      <c r="A82" s="166" t="s">
        <v>993</v>
      </c>
      <c r="B82" s="167" t="s">
        <v>994</v>
      </c>
      <c r="C82" s="168">
        <v>1311.385</v>
      </c>
      <c r="D82" s="179">
        <v>414.4</v>
      </c>
      <c r="E82" s="169" t="str">
        <f t="shared" si="8"/>
        <v>Excl.</v>
      </c>
      <c r="F82" s="170" t="str">
        <f t="shared" si="5"/>
        <v>Excl.</v>
      </c>
      <c r="G82" s="218" t="s">
        <v>16</v>
      </c>
      <c r="H82" s="218" t="s">
        <v>16</v>
      </c>
      <c r="I82" s="172" t="str">
        <f t="shared" si="6"/>
        <v/>
      </c>
      <c r="J82" s="172" t="str">
        <f t="shared" si="7"/>
        <v/>
      </c>
      <c r="K82" s="119"/>
    </row>
    <row r="83" spans="1:11">
      <c r="A83" s="166" t="s">
        <v>996</v>
      </c>
      <c r="B83" s="167" t="s">
        <v>997</v>
      </c>
      <c r="C83" s="168">
        <v>215.381</v>
      </c>
      <c r="D83" s="179">
        <v>84.82</v>
      </c>
      <c r="E83" s="169">
        <f t="shared" si="8"/>
        <v>18268.616419999998</v>
      </c>
      <c r="F83" s="170">
        <f t="shared" si="5"/>
        <v>4.8640444358430396E-4</v>
      </c>
      <c r="G83" s="218">
        <v>4.4329167649139354</v>
      </c>
      <c r="H83" s="218">
        <v>-3</v>
      </c>
      <c r="I83" s="172">
        <f t="shared" si="6"/>
        <v>2.1561904124934956E-5</v>
      </c>
      <c r="J83" s="172">
        <f t="shared" si="7"/>
        <v>-1.4592133307529119E-5</v>
      </c>
      <c r="K83" s="119"/>
    </row>
    <row r="84" spans="1:11">
      <c r="A84" s="166" t="s">
        <v>1002</v>
      </c>
      <c r="B84" s="167" t="s">
        <v>1003</v>
      </c>
      <c r="C84" s="168">
        <v>1470.18</v>
      </c>
      <c r="D84" s="179">
        <v>75.569999999999993</v>
      </c>
      <c r="E84" s="169" t="str">
        <f t="shared" si="8"/>
        <v>Excl.</v>
      </c>
      <c r="F84" s="170" t="str">
        <f t="shared" si="5"/>
        <v>Excl.</v>
      </c>
      <c r="G84" s="218" t="s">
        <v>16</v>
      </c>
      <c r="H84" s="218">
        <v>12.074999999999999</v>
      </c>
      <c r="I84" s="172" t="str">
        <f t="shared" si="6"/>
        <v/>
      </c>
      <c r="J84" s="172" t="str">
        <f t="shared" si="7"/>
        <v/>
      </c>
      <c r="K84" s="119"/>
    </row>
    <row r="85" spans="1:11">
      <c r="A85" s="166" t="s">
        <v>1005</v>
      </c>
      <c r="B85" s="167" t="s">
        <v>1006</v>
      </c>
      <c r="C85" s="168">
        <v>2027.1</v>
      </c>
      <c r="D85" s="179">
        <v>41.09</v>
      </c>
      <c r="E85" s="169">
        <f t="shared" si="8"/>
        <v>83293.539000000004</v>
      </c>
      <c r="F85" s="170">
        <f t="shared" si="5"/>
        <v>2.2177020174942467E-3</v>
      </c>
      <c r="G85" s="218">
        <v>5.8408371866634212</v>
      </c>
      <c r="H85" s="218">
        <v>-4.12</v>
      </c>
      <c r="I85" s="172">
        <f t="shared" si="6"/>
        <v>1.295323641271889E-4</v>
      </c>
      <c r="J85" s="172">
        <f t="shared" si="7"/>
        <v>-9.1369323120762974E-5</v>
      </c>
      <c r="K85" s="119"/>
    </row>
    <row r="86" spans="1:11">
      <c r="A86" s="166" t="s">
        <v>1008</v>
      </c>
      <c r="B86" s="167" t="s">
        <v>1009</v>
      </c>
      <c r="C86" s="168">
        <v>303.416</v>
      </c>
      <c r="D86" s="179">
        <v>45.86</v>
      </c>
      <c r="E86" s="169">
        <f t="shared" si="8"/>
        <v>13914.65776</v>
      </c>
      <c r="F86" s="170">
        <f t="shared" si="5"/>
        <v>3.7047969095290785E-4</v>
      </c>
      <c r="G86" s="218">
        <v>1.8996947230702137</v>
      </c>
      <c r="H86" s="218">
        <v>3.39</v>
      </c>
      <c r="I86" s="172">
        <f t="shared" si="6"/>
        <v>7.0379831390792257E-6</v>
      </c>
      <c r="J86" s="172">
        <f t="shared" si="7"/>
        <v>1.2559261523303575E-5</v>
      </c>
      <c r="K86" s="119"/>
    </row>
    <row r="87" spans="1:11">
      <c r="A87" s="166" t="s">
        <v>2909</v>
      </c>
      <c r="B87" s="167" t="s">
        <v>2910</v>
      </c>
      <c r="C87" s="168">
        <v>744.23299999999995</v>
      </c>
      <c r="D87" s="179">
        <v>28.52</v>
      </c>
      <c r="E87" s="169" t="str">
        <f t="shared" si="8"/>
        <v>Excl.</v>
      </c>
      <c r="F87" s="170" t="str">
        <f t="shared" si="5"/>
        <v>Excl.</v>
      </c>
      <c r="G87" s="218">
        <v>2.9453015427769986</v>
      </c>
      <c r="H87" s="218" t="s">
        <v>16</v>
      </c>
      <c r="I87" s="172" t="str">
        <f t="shared" si="6"/>
        <v/>
      </c>
      <c r="J87" s="172" t="str">
        <f t="shared" si="7"/>
        <v/>
      </c>
      <c r="K87" s="119"/>
    </row>
    <row r="88" spans="1:11">
      <c r="A88" s="166" t="s">
        <v>1014</v>
      </c>
      <c r="B88" s="167" t="s">
        <v>1015</v>
      </c>
      <c r="C88" s="168">
        <v>298.10300000000001</v>
      </c>
      <c r="D88" s="179">
        <v>44.38</v>
      </c>
      <c r="E88" s="169">
        <f t="shared" si="8"/>
        <v>13229.811140000002</v>
      </c>
      <c r="F88" s="170">
        <f t="shared" si="5"/>
        <v>3.5224555479922474E-4</v>
      </c>
      <c r="G88" s="218">
        <v>3.3348355114916628</v>
      </c>
      <c r="H88" s="218">
        <v>4.87</v>
      </c>
      <c r="I88" s="172">
        <f t="shared" si="6"/>
        <v>1.1746809849095371E-5</v>
      </c>
      <c r="J88" s="172">
        <f t="shared" si="7"/>
        <v>1.7154358518722243E-5</v>
      </c>
      <c r="K88" s="119"/>
    </row>
    <row r="89" spans="1:11">
      <c r="A89" s="166" t="s">
        <v>2911</v>
      </c>
      <c r="B89" s="167" t="s">
        <v>2912</v>
      </c>
      <c r="C89" s="168">
        <v>250.04599999999999</v>
      </c>
      <c r="D89" s="179">
        <v>200.6</v>
      </c>
      <c r="E89" s="169">
        <f t="shared" si="8"/>
        <v>50159.227599999998</v>
      </c>
      <c r="F89" s="170">
        <f t="shared" si="5"/>
        <v>1.3354963851934915E-3</v>
      </c>
      <c r="G89" s="218">
        <v>0.29910269192422728</v>
      </c>
      <c r="H89" s="218">
        <v>15.52</v>
      </c>
      <c r="I89" s="172">
        <f t="shared" si="6"/>
        <v>3.9945056386644804E-6</v>
      </c>
      <c r="J89" s="172">
        <f t="shared" si="7"/>
        <v>2.0726903898202989E-4</v>
      </c>
      <c r="K89" s="119"/>
    </row>
    <row r="90" spans="1:11">
      <c r="A90" s="166" t="s">
        <v>1020</v>
      </c>
      <c r="B90" s="167" t="s">
        <v>1021</v>
      </c>
      <c r="C90" s="168">
        <v>1122.32</v>
      </c>
      <c r="D90" s="179">
        <v>15.08</v>
      </c>
      <c r="E90" s="169" t="str">
        <f t="shared" si="8"/>
        <v>Excl.</v>
      </c>
      <c r="F90" s="170" t="str">
        <f t="shared" si="5"/>
        <v>Excl.</v>
      </c>
      <c r="G90" s="218" t="s">
        <v>16</v>
      </c>
      <c r="H90" s="218" t="s">
        <v>16</v>
      </c>
      <c r="I90" s="172" t="str">
        <f t="shared" si="6"/>
        <v/>
      </c>
      <c r="J90" s="172" t="str">
        <f t="shared" si="7"/>
        <v/>
      </c>
      <c r="K90" s="119"/>
    </row>
    <row r="91" spans="1:11">
      <c r="A91" s="166" t="s">
        <v>1023</v>
      </c>
      <c r="B91" s="167" t="s">
        <v>1024</v>
      </c>
      <c r="C91" s="168">
        <v>95.629000000000005</v>
      </c>
      <c r="D91" s="179">
        <v>98.39</v>
      </c>
      <c r="E91" s="169" t="str">
        <f t="shared" si="8"/>
        <v>Excl.</v>
      </c>
      <c r="F91" s="170" t="str">
        <f t="shared" si="5"/>
        <v>Excl.</v>
      </c>
      <c r="G91" s="218" t="s">
        <v>16</v>
      </c>
      <c r="H91" s="218">
        <v>20.04</v>
      </c>
      <c r="I91" s="172" t="str">
        <f t="shared" si="6"/>
        <v/>
      </c>
      <c r="J91" s="172" t="str">
        <f t="shared" si="7"/>
        <v/>
      </c>
      <c r="K91" s="119"/>
    </row>
    <row r="92" spans="1:11">
      <c r="A92" s="166" t="s">
        <v>2913</v>
      </c>
      <c r="B92" s="167" t="s">
        <v>2914</v>
      </c>
      <c r="C92" s="168">
        <v>122.057</v>
      </c>
      <c r="D92" s="179">
        <v>160.79</v>
      </c>
      <c r="E92" s="169" t="str">
        <f t="shared" si="8"/>
        <v>Excl.</v>
      </c>
      <c r="F92" s="170" t="str">
        <f t="shared" si="5"/>
        <v>Excl.</v>
      </c>
      <c r="G92" s="218" t="s">
        <v>16</v>
      </c>
      <c r="H92" s="218">
        <v>8.5399999999999991</v>
      </c>
      <c r="I92" s="172" t="str">
        <f t="shared" si="6"/>
        <v/>
      </c>
      <c r="J92" s="172" t="str">
        <f t="shared" si="7"/>
        <v/>
      </c>
      <c r="K92" s="119"/>
    </row>
    <row r="93" spans="1:11">
      <c r="A93" s="166" t="s">
        <v>2915</v>
      </c>
      <c r="B93" s="167" t="s">
        <v>2916</v>
      </c>
      <c r="C93" s="168">
        <v>329.30700000000002</v>
      </c>
      <c r="D93" s="179">
        <v>38.619999999999997</v>
      </c>
      <c r="E93" s="169">
        <f t="shared" si="8"/>
        <v>12717.83634</v>
      </c>
      <c r="F93" s="170">
        <f t="shared" si="5"/>
        <v>3.3861415480712913E-4</v>
      </c>
      <c r="G93" s="218">
        <v>4.4018643190056963</v>
      </c>
      <c r="H93" s="218">
        <v>1.85</v>
      </c>
      <c r="I93" s="172">
        <f t="shared" si="6"/>
        <v>1.4905335659557729E-5</v>
      </c>
      <c r="J93" s="172">
        <f t="shared" si="7"/>
        <v>6.2643618639318895E-6</v>
      </c>
      <c r="K93" s="119"/>
    </row>
    <row r="94" spans="1:11">
      <c r="A94" s="166" t="s">
        <v>1038</v>
      </c>
      <c r="B94" s="167" t="s">
        <v>1039</v>
      </c>
      <c r="C94" s="168">
        <v>124.188</v>
      </c>
      <c r="D94" s="179">
        <v>131.56</v>
      </c>
      <c r="E94" s="169">
        <f t="shared" si="8"/>
        <v>16338.173280000001</v>
      </c>
      <c r="F94" s="170">
        <f t="shared" si="5"/>
        <v>4.3500612748879116E-4</v>
      </c>
      <c r="G94" s="218">
        <v>3.6485253876558223</v>
      </c>
      <c r="H94" s="218">
        <v>15.46</v>
      </c>
      <c r="I94" s="172">
        <f t="shared" si="6"/>
        <v>1.5871308999286998E-5</v>
      </c>
      <c r="J94" s="172">
        <f t="shared" si="7"/>
        <v>6.7251947309767112E-5</v>
      </c>
      <c r="K94" s="119"/>
    </row>
    <row r="95" spans="1:11">
      <c r="A95" s="166" t="s">
        <v>2917</v>
      </c>
      <c r="B95" s="167" t="s">
        <v>2918</v>
      </c>
      <c r="C95" s="168">
        <v>58.11</v>
      </c>
      <c r="D95" s="179">
        <v>145.32</v>
      </c>
      <c r="E95" s="169">
        <f t="shared" si="8"/>
        <v>8444.5451999999987</v>
      </c>
      <c r="F95" s="170">
        <f t="shared" si="5"/>
        <v>2.2483718607347629E-4</v>
      </c>
      <c r="G95" s="218">
        <v>1.0322047894302231</v>
      </c>
      <c r="H95" s="218">
        <v>6</v>
      </c>
      <c r="I95" s="172">
        <f t="shared" si="6"/>
        <v>2.3207802030705648E-6</v>
      </c>
      <c r="J95" s="172">
        <f t="shared" si="7"/>
        <v>1.3490231164408578E-5</v>
      </c>
      <c r="K95" s="119"/>
    </row>
    <row r="96" spans="1:11">
      <c r="A96" s="166" t="s">
        <v>1041</v>
      </c>
      <c r="B96" s="167" t="s">
        <v>1042</v>
      </c>
      <c r="C96" s="168">
        <v>298.63499999999999</v>
      </c>
      <c r="D96" s="179">
        <v>62.93</v>
      </c>
      <c r="E96" s="169">
        <f t="shared" si="8"/>
        <v>18793.100549999999</v>
      </c>
      <c r="F96" s="170">
        <f t="shared" si="5"/>
        <v>5.0036890622101235E-4</v>
      </c>
      <c r="G96" s="218">
        <v>3.2734784681392024</v>
      </c>
      <c r="H96" s="218">
        <v>7.42</v>
      </c>
      <c r="I96" s="172">
        <f t="shared" si="6"/>
        <v>1.6379468406408475E-5</v>
      </c>
      <c r="J96" s="172">
        <f t="shared" si="7"/>
        <v>3.7127372841599119E-5</v>
      </c>
      <c r="K96" s="119"/>
    </row>
    <row r="97" spans="1:11">
      <c r="A97" s="166" t="s">
        <v>1047</v>
      </c>
      <c r="B97" s="167" t="s">
        <v>1048</v>
      </c>
      <c r="C97" s="168">
        <v>820.44100000000003</v>
      </c>
      <c r="D97" s="179">
        <v>92.96</v>
      </c>
      <c r="E97" s="169">
        <f t="shared" si="8"/>
        <v>76268.195359999998</v>
      </c>
      <c r="F97" s="170">
        <f t="shared" si="5"/>
        <v>2.0306512696082867E-3</v>
      </c>
      <c r="G97" s="218">
        <v>2.1514629948364892</v>
      </c>
      <c r="H97" s="218">
        <v>8.36</v>
      </c>
      <c r="I97" s="172">
        <f t="shared" si="6"/>
        <v>4.3688710619799637E-5</v>
      </c>
      <c r="J97" s="172">
        <f t="shared" si="7"/>
        <v>1.6976244613925277E-4</v>
      </c>
      <c r="K97" s="119"/>
    </row>
    <row r="98" spans="1:11">
      <c r="A98" s="166" t="s">
        <v>2919</v>
      </c>
      <c r="B98" s="167" t="s">
        <v>2920</v>
      </c>
      <c r="C98" s="168">
        <v>57.973999999999997</v>
      </c>
      <c r="D98" s="179">
        <v>177.93</v>
      </c>
      <c r="E98" s="169" t="str">
        <f t="shared" si="8"/>
        <v>Excl.</v>
      </c>
      <c r="F98" s="170" t="str">
        <f t="shared" si="5"/>
        <v>Excl.</v>
      </c>
      <c r="G98" s="218" t="s">
        <v>16</v>
      </c>
      <c r="H98" s="218">
        <v>5.54</v>
      </c>
      <c r="I98" s="172" t="str">
        <f t="shared" si="6"/>
        <v/>
      </c>
      <c r="J98" s="172" t="str">
        <f t="shared" si="7"/>
        <v/>
      </c>
      <c r="K98" s="119"/>
    </row>
    <row r="99" spans="1:11">
      <c r="A99" s="166" t="s">
        <v>1050</v>
      </c>
      <c r="B99" s="167" t="s">
        <v>1051</v>
      </c>
      <c r="C99" s="168">
        <v>132.58699999999999</v>
      </c>
      <c r="D99" s="179">
        <v>51.24</v>
      </c>
      <c r="E99" s="169">
        <f t="shared" si="8"/>
        <v>6793.7578800000001</v>
      </c>
      <c r="F99" s="170">
        <f t="shared" si="5"/>
        <v>1.8088474493614009E-4</v>
      </c>
      <c r="G99" s="218">
        <v>5.5425448868071809</v>
      </c>
      <c r="H99" s="218">
        <v>9.7850000000000001</v>
      </c>
      <c r="I99" s="172">
        <f t="shared" si="6"/>
        <v>1.0025618181472244E-5</v>
      </c>
      <c r="J99" s="172">
        <f t="shared" si="7"/>
        <v>1.7699572292001309E-5</v>
      </c>
      <c r="K99" s="119"/>
    </row>
    <row r="100" spans="1:11">
      <c r="A100" s="166" t="s">
        <v>2921</v>
      </c>
      <c r="B100" s="167" t="s">
        <v>1060</v>
      </c>
      <c r="C100" s="168">
        <v>478.06299999999999</v>
      </c>
      <c r="D100" s="179">
        <v>29.88</v>
      </c>
      <c r="E100" s="169">
        <f t="shared" si="8"/>
        <v>14284.522439999999</v>
      </c>
      <c r="F100" s="170">
        <f t="shared" si="5"/>
        <v>3.8032738930842926E-4</v>
      </c>
      <c r="G100" s="218">
        <v>4.6854082998661308</v>
      </c>
      <c r="H100" s="218">
        <v>1.82</v>
      </c>
      <c r="I100" s="172">
        <f t="shared" si="6"/>
        <v>1.7819891065321315E-5</v>
      </c>
      <c r="J100" s="172">
        <f t="shared" si="7"/>
        <v>6.9219584854134131E-6</v>
      </c>
      <c r="K100" s="119"/>
    </row>
    <row r="101" spans="1:11">
      <c r="A101" s="166" t="s">
        <v>2922</v>
      </c>
      <c r="B101" s="167" t="s">
        <v>2923</v>
      </c>
      <c r="C101" s="168">
        <v>441.5</v>
      </c>
      <c r="D101" s="179">
        <v>144.93</v>
      </c>
      <c r="E101" s="169" t="str">
        <f t="shared" si="8"/>
        <v>Excl.</v>
      </c>
      <c r="F101" s="170" t="str">
        <f t="shared" si="5"/>
        <v>Excl.</v>
      </c>
      <c r="G101" s="218" t="s">
        <v>16</v>
      </c>
      <c r="H101" s="218">
        <v>20.22</v>
      </c>
      <c r="I101" s="172" t="str">
        <f t="shared" si="6"/>
        <v/>
      </c>
      <c r="J101" s="172" t="str">
        <f t="shared" si="7"/>
        <v/>
      </c>
      <c r="K101" s="119"/>
    </row>
    <row r="102" spans="1:11">
      <c r="A102" s="166" t="s">
        <v>1062</v>
      </c>
      <c r="B102" s="167" t="s">
        <v>1063</v>
      </c>
      <c r="C102" s="168">
        <v>344.92399999999998</v>
      </c>
      <c r="D102" s="179">
        <v>94.55</v>
      </c>
      <c r="E102" s="169">
        <f t="shared" si="8"/>
        <v>32612.564199999997</v>
      </c>
      <c r="F102" s="170">
        <f t="shared" si="5"/>
        <v>8.6831404080454119E-4</v>
      </c>
      <c r="G102" s="218">
        <v>3.5113696456901109</v>
      </c>
      <c r="H102" s="218">
        <v>5.7</v>
      </c>
      <c r="I102" s="172">
        <f t="shared" si="6"/>
        <v>3.04897156580759E-5</v>
      </c>
      <c r="J102" s="172">
        <f t="shared" si="7"/>
        <v>4.9493900325858851E-5</v>
      </c>
      <c r="K102" s="119"/>
    </row>
    <row r="103" spans="1:11">
      <c r="A103" s="166" t="s">
        <v>1068</v>
      </c>
      <c r="B103" s="167" t="s">
        <v>1069</v>
      </c>
      <c r="C103" s="168">
        <v>856.61900000000003</v>
      </c>
      <c r="D103" s="179">
        <v>37.26</v>
      </c>
      <c r="E103" s="169">
        <f t="shared" si="8"/>
        <v>31917.623939999998</v>
      </c>
      <c r="F103" s="170">
        <f t="shared" si="5"/>
        <v>8.498111600872268E-4</v>
      </c>
      <c r="G103" s="218">
        <v>3.005904455179818</v>
      </c>
      <c r="H103" s="218">
        <v>12.03</v>
      </c>
      <c r="I103" s="172">
        <f t="shared" si="6"/>
        <v>2.5544511521677247E-5</v>
      </c>
      <c r="J103" s="172">
        <f t="shared" si="7"/>
        <v>1.0223228255849337E-4</v>
      </c>
      <c r="K103" s="119"/>
    </row>
    <row r="104" spans="1:11">
      <c r="A104" s="166" t="s">
        <v>1074</v>
      </c>
      <c r="B104" s="167" t="s">
        <v>1075</v>
      </c>
      <c r="C104" s="168">
        <v>136.78</v>
      </c>
      <c r="D104" s="179">
        <v>281.73</v>
      </c>
      <c r="E104" s="169">
        <f t="shared" si="8"/>
        <v>38535.029399999999</v>
      </c>
      <c r="F104" s="170">
        <f t="shared" si="5"/>
        <v>1.0260004974044878E-3</v>
      </c>
      <c r="G104" s="218">
        <v>2.3852624853583215</v>
      </c>
      <c r="H104" s="218">
        <v>7.56</v>
      </c>
      <c r="I104" s="172">
        <f t="shared" si="6"/>
        <v>2.4472804964179028E-5</v>
      </c>
      <c r="J104" s="172">
        <f t="shared" si="7"/>
        <v>7.756563760377927E-5</v>
      </c>
      <c r="K104" s="119"/>
    </row>
    <row r="105" spans="1:11">
      <c r="A105" s="166" t="s">
        <v>2924</v>
      </c>
      <c r="B105" s="167" t="s">
        <v>2925</v>
      </c>
      <c r="C105" s="168">
        <v>216.416</v>
      </c>
      <c r="D105" s="179">
        <v>35.56</v>
      </c>
      <c r="E105" s="169" t="str">
        <f t="shared" si="8"/>
        <v>Excl.</v>
      </c>
      <c r="F105" s="170" t="str">
        <f t="shared" si="5"/>
        <v>Excl.</v>
      </c>
      <c r="G105" s="218" t="s">
        <v>16</v>
      </c>
      <c r="H105" s="218">
        <v>-32.44</v>
      </c>
      <c r="I105" s="172" t="str">
        <f t="shared" si="6"/>
        <v/>
      </c>
      <c r="J105" s="172" t="str">
        <f t="shared" si="7"/>
        <v/>
      </c>
      <c r="K105" s="119"/>
    </row>
    <row r="106" spans="1:11">
      <c r="A106" s="166" t="s">
        <v>1077</v>
      </c>
      <c r="B106" s="167" t="s">
        <v>1078</v>
      </c>
      <c r="C106" s="168">
        <v>740.68700000000001</v>
      </c>
      <c r="D106" s="179">
        <v>256.8</v>
      </c>
      <c r="E106" s="169">
        <f t="shared" si="8"/>
        <v>190208.4216</v>
      </c>
      <c r="F106" s="170">
        <f t="shared" si="5"/>
        <v>5.0643255814441538E-3</v>
      </c>
      <c r="G106" s="218">
        <v>0.42056074766355139</v>
      </c>
      <c r="H106" s="218">
        <v>3.84</v>
      </c>
      <c r="I106" s="172">
        <f t="shared" si="6"/>
        <v>2.1298565529438029E-5</v>
      </c>
      <c r="J106" s="172">
        <f t="shared" si="7"/>
        <v>1.9447010232745548E-4</v>
      </c>
      <c r="K106" s="119"/>
    </row>
    <row r="107" spans="1:11">
      <c r="A107" s="166" t="s">
        <v>1080</v>
      </c>
      <c r="B107" s="167" t="s">
        <v>1081</v>
      </c>
      <c r="C107" s="168">
        <v>462.637</v>
      </c>
      <c r="D107" s="179">
        <v>156.16</v>
      </c>
      <c r="E107" s="169">
        <f t="shared" si="8"/>
        <v>72245.393920000002</v>
      </c>
      <c r="F107" s="170">
        <f t="shared" si="5"/>
        <v>1.9235436238463897E-3</v>
      </c>
      <c r="G107" s="218">
        <v>2.8176229508196724</v>
      </c>
      <c r="H107" s="218">
        <v>13.965</v>
      </c>
      <c r="I107" s="172">
        <f t="shared" si="6"/>
        <v>5.4198206614524309E-5</v>
      </c>
      <c r="J107" s="172">
        <f t="shared" si="7"/>
        <v>2.6862286707014831E-4</v>
      </c>
      <c r="K107" s="119"/>
    </row>
    <row r="108" spans="1:11">
      <c r="A108" s="166" t="s">
        <v>1083</v>
      </c>
      <c r="B108" s="167" t="s">
        <v>1084</v>
      </c>
      <c r="C108" s="168">
        <v>275.57</v>
      </c>
      <c r="D108" s="179">
        <v>374.76</v>
      </c>
      <c r="E108" s="169">
        <f t="shared" si="8"/>
        <v>103272.61319999999</v>
      </c>
      <c r="F108" s="170">
        <f t="shared" si="5"/>
        <v>2.7496476364816599E-3</v>
      </c>
      <c r="G108" s="218">
        <v>1.5690041626641049</v>
      </c>
      <c r="H108" s="218">
        <v>-6.84</v>
      </c>
      <c r="I108" s="172">
        <f t="shared" si="6"/>
        <v>4.3142085874992421E-5</v>
      </c>
      <c r="J108" s="172">
        <f t="shared" si="7"/>
        <v>-1.8807589833534554E-4</v>
      </c>
      <c r="K108" s="119"/>
    </row>
    <row r="109" spans="1:11">
      <c r="A109" s="166" t="s">
        <v>2926</v>
      </c>
      <c r="B109" s="167" t="s">
        <v>1087</v>
      </c>
      <c r="C109" s="168">
        <v>837.59299999999996</v>
      </c>
      <c r="D109" s="179">
        <v>53.92</v>
      </c>
      <c r="E109" s="169">
        <f t="shared" si="8"/>
        <v>45163.014559999996</v>
      </c>
      <c r="F109" s="170">
        <f t="shared" si="5"/>
        <v>1.2024715207002315E-3</v>
      </c>
      <c r="G109" s="218">
        <v>4.9517804154302665</v>
      </c>
      <c r="H109" s="218">
        <v>14.157</v>
      </c>
      <c r="I109" s="172">
        <f t="shared" si="6"/>
        <v>5.9543749263160571E-5</v>
      </c>
      <c r="J109" s="172">
        <f t="shared" si="7"/>
        <v>1.7023389318553177E-4</v>
      </c>
      <c r="K109" s="119"/>
    </row>
    <row r="110" spans="1:11">
      <c r="A110" s="166" t="s">
        <v>1089</v>
      </c>
      <c r="B110" s="167" t="s">
        <v>1090</v>
      </c>
      <c r="C110" s="168">
        <v>137.43</v>
      </c>
      <c r="D110" s="179">
        <v>183.82</v>
      </c>
      <c r="E110" s="169">
        <f t="shared" si="8"/>
        <v>25262.382600000001</v>
      </c>
      <c r="F110" s="170">
        <f t="shared" si="5"/>
        <v>6.7261443722221425E-4</v>
      </c>
      <c r="G110" s="218">
        <v>1.1097813078011098</v>
      </c>
      <c r="H110" s="218">
        <v>7.56</v>
      </c>
      <c r="I110" s="172">
        <f t="shared" si="6"/>
        <v>7.4645492978637642E-6</v>
      </c>
      <c r="J110" s="172">
        <f t="shared" si="7"/>
        <v>5.0849651453999395E-5</v>
      </c>
      <c r="K110" s="119"/>
    </row>
    <row r="111" spans="1:11">
      <c r="A111" s="166" t="s">
        <v>2927</v>
      </c>
      <c r="B111" s="167" t="s">
        <v>2401</v>
      </c>
      <c r="C111" s="168">
        <v>256.37900000000002</v>
      </c>
      <c r="D111" s="179">
        <v>51.49</v>
      </c>
      <c r="E111" s="169">
        <f t="shared" si="8"/>
        <v>13200.954710000002</v>
      </c>
      <c r="F111" s="170">
        <f t="shared" si="5"/>
        <v>3.5147724835196621E-4</v>
      </c>
      <c r="G111" s="218">
        <v>3.7288793940570981</v>
      </c>
      <c r="H111" s="218">
        <v>7</v>
      </c>
      <c r="I111" s="172">
        <f t="shared" si="6"/>
        <v>1.3106162688595359E-5</v>
      </c>
      <c r="J111" s="172">
        <f t="shared" si="7"/>
        <v>2.4603407384637632E-5</v>
      </c>
      <c r="K111" s="119"/>
    </row>
    <row r="112" spans="1:11">
      <c r="A112" s="166" t="s">
        <v>2928</v>
      </c>
      <c r="B112" s="167" t="s">
        <v>2929</v>
      </c>
      <c r="C112" s="168">
        <v>157.13300000000001</v>
      </c>
      <c r="D112" s="179">
        <v>133.87</v>
      </c>
      <c r="E112" s="169">
        <f t="shared" si="8"/>
        <v>21035.39471</v>
      </c>
      <c r="F112" s="170">
        <f t="shared" si="5"/>
        <v>5.6007029893584913E-4</v>
      </c>
      <c r="G112" s="218">
        <v>1.3744677672368717</v>
      </c>
      <c r="H112" s="218">
        <v>-3.32</v>
      </c>
      <c r="I112" s="172">
        <f t="shared" si="6"/>
        <v>7.6979857327404391E-6</v>
      </c>
      <c r="J112" s="172">
        <f t="shared" si="7"/>
        <v>-1.8594333924670191E-5</v>
      </c>
      <c r="K112" s="119"/>
    </row>
    <row r="113" spans="1:11">
      <c r="A113" s="166" t="s">
        <v>1095</v>
      </c>
      <c r="B113" s="167" t="s">
        <v>763</v>
      </c>
      <c r="C113" s="168">
        <v>771</v>
      </c>
      <c r="D113" s="179">
        <v>103.57</v>
      </c>
      <c r="E113" s="169">
        <f t="shared" si="8"/>
        <v>79852.47</v>
      </c>
      <c r="F113" s="170">
        <f t="shared" si="5"/>
        <v>2.1260830785554546E-3</v>
      </c>
      <c r="G113" s="218">
        <v>3.9586752920729937</v>
      </c>
      <c r="H113" s="218">
        <v>6.5330000000000004</v>
      </c>
      <c r="I113" s="172">
        <f t="shared" si="6"/>
        <v>8.4164725519719636E-5</v>
      </c>
      <c r="J113" s="172">
        <f t="shared" si="7"/>
        <v>1.3889700752202786E-4</v>
      </c>
      <c r="K113" s="119"/>
    </row>
    <row r="114" spans="1:11">
      <c r="A114" s="166" t="s">
        <v>2930</v>
      </c>
      <c r="B114" s="167" t="s">
        <v>2931</v>
      </c>
      <c r="C114" s="168">
        <v>184.58099999999999</v>
      </c>
      <c r="D114" s="179">
        <v>61.4</v>
      </c>
      <c r="E114" s="169">
        <f t="shared" si="8"/>
        <v>11333.273399999998</v>
      </c>
      <c r="F114" s="170">
        <f t="shared" si="5"/>
        <v>3.017499746768339E-4</v>
      </c>
      <c r="G114" s="218">
        <v>4.3648208469055376</v>
      </c>
      <c r="H114" s="218">
        <v>3.27</v>
      </c>
      <c r="I114" s="172">
        <f t="shared" si="6"/>
        <v>1.3170845800226627E-5</v>
      </c>
      <c r="J114" s="172">
        <f t="shared" si="7"/>
        <v>9.8672241719324688E-6</v>
      </c>
      <c r="K114" s="119"/>
    </row>
    <row r="115" spans="1:11">
      <c r="A115" s="166" t="s">
        <v>1097</v>
      </c>
      <c r="B115" s="167" t="s">
        <v>1098</v>
      </c>
      <c r="C115" s="168">
        <v>399.892</v>
      </c>
      <c r="D115" s="179">
        <v>332.85</v>
      </c>
      <c r="E115" s="169">
        <f t="shared" si="8"/>
        <v>133104.05220000001</v>
      </c>
      <c r="F115" s="170">
        <f t="shared" si="5"/>
        <v>3.543913833467918E-3</v>
      </c>
      <c r="G115" s="218">
        <v>1.1296379750638426</v>
      </c>
      <c r="H115" s="218">
        <v>13.83</v>
      </c>
      <c r="I115" s="172">
        <f t="shared" si="6"/>
        <v>4.003339646639439E-5</v>
      </c>
      <c r="J115" s="172">
        <f t="shared" si="7"/>
        <v>4.9012328316861309E-4</v>
      </c>
      <c r="K115" s="119"/>
    </row>
    <row r="116" spans="1:11">
      <c r="A116" s="166" t="s">
        <v>1100</v>
      </c>
      <c r="B116" s="167" t="s">
        <v>1101</v>
      </c>
      <c r="C116" s="168">
        <v>285.57</v>
      </c>
      <c r="D116" s="179">
        <v>232.2</v>
      </c>
      <c r="E116" s="169">
        <f t="shared" si="8"/>
        <v>66309.353999999992</v>
      </c>
      <c r="F116" s="170">
        <f t="shared" si="5"/>
        <v>1.7654957384454536E-3</v>
      </c>
      <c r="G116" s="218">
        <v>0.98191214470284227</v>
      </c>
      <c r="H116" s="218">
        <v>17.309999999999999</v>
      </c>
      <c r="I116" s="172">
        <f t="shared" si="6"/>
        <v>1.7335617070007036E-5</v>
      </c>
      <c r="J116" s="172">
        <f t="shared" si="7"/>
        <v>3.0560731232490796E-4</v>
      </c>
      <c r="K116" s="119"/>
    </row>
    <row r="117" spans="1:11">
      <c r="A117" s="166" t="s">
        <v>2932</v>
      </c>
      <c r="B117" s="167" t="s">
        <v>2933</v>
      </c>
      <c r="C117" s="168">
        <v>123.393</v>
      </c>
      <c r="D117" s="179">
        <v>109.26</v>
      </c>
      <c r="E117" s="169">
        <f t="shared" si="8"/>
        <v>13481.919180000001</v>
      </c>
      <c r="F117" s="170">
        <f t="shared" si="5"/>
        <v>3.589579662977267E-4</v>
      </c>
      <c r="G117" s="218">
        <v>0.25626944902068466</v>
      </c>
      <c r="H117" s="218">
        <v>8.26</v>
      </c>
      <c r="I117" s="172">
        <f t="shared" si="6"/>
        <v>9.1989960244703922E-7</v>
      </c>
      <c r="J117" s="172">
        <f t="shared" si="7"/>
        <v>2.9649928016192226E-5</v>
      </c>
      <c r="K117" s="119"/>
    </row>
    <row r="118" spans="1:11">
      <c r="A118" s="166" t="s">
        <v>1108</v>
      </c>
      <c r="B118" s="167" t="s">
        <v>1109</v>
      </c>
      <c r="C118" s="168">
        <v>572.1</v>
      </c>
      <c r="D118" s="179">
        <v>112.16</v>
      </c>
      <c r="E118" s="169">
        <f t="shared" si="8"/>
        <v>64166.735999999997</v>
      </c>
      <c r="F118" s="170">
        <f t="shared" si="5"/>
        <v>1.7084482373023039E-3</v>
      </c>
      <c r="G118" s="218">
        <v>1.8723252496433669</v>
      </c>
      <c r="H118" s="218">
        <v>15.07</v>
      </c>
      <c r="I118" s="172">
        <f t="shared" si="6"/>
        <v>3.1987707724098066E-5</v>
      </c>
      <c r="J118" s="172">
        <f t="shared" si="7"/>
        <v>2.5746314936145721E-4</v>
      </c>
      <c r="K118" s="119"/>
    </row>
    <row r="119" spans="1:11">
      <c r="A119" s="166" t="s">
        <v>1111</v>
      </c>
      <c r="B119" s="167" t="s">
        <v>1112</v>
      </c>
      <c r="C119" s="168">
        <v>574.71100000000001</v>
      </c>
      <c r="D119" s="179">
        <v>124.55</v>
      </c>
      <c r="E119" s="169" t="str">
        <f t="shared" si="8"/>
        <v>Excl.</v>
      </c>
      <c r="F119" s="170" t="str">
        <f t="shared" si="5"/>
        <v>Excl.</v>
      </c>
      <c r="G119" s="218">
        <v>2.9225210758731435</v>
      </c>
      <c r="H119" s="218" t="s">
        <v>16</v>
      </c>
      <c r="I119" s="172" t="str">
        <f t="shared" si="6"/>
        <v/>
      </c>
      <c r="J119" s="172" t="str">
        <f t="shared" si="7"/>
        <v/>
      </c>
      <c r="K119" s="119"/>
    </row>
    <row r="120" spans="1:11">
      <c r="A120" s="166" t="s">
        <v>954</v>
      </c>
      <c r="B120" s="167" t="s">
        <v>955</v>
      </c>
      <c r="C120" s="168">
        <v>217.43100000000001</v>
      </c>
      <c r="D120" s="179">
        <v>281.64</v>
      </c>
      <c r="E120" s="169">
        <f t="shared" si="8"/>
        <v>61237.266840000004</v>
      </c>
      <c r="F120" s="170">
        <f t="shared" si="5"/>
        <v>1.630450714993651E-3</v>
      </c>
      <c r="G120" s="218">
        <v>0.9586706433745209</v>
      </c>
      <c r="H120" s="218">
        <v>10.375</v>
      </c>
      <c r="I120" s="172">
        <f t="shared" si="6"/>
        <v>1.5630652359334112E-5</v>
      </c>
      <c r="J120" s="172">
        <f t="shared" si="7"/>
        <v>1.6915926168059131E-4</v>
      </c>
      <c r="K120" s="119"/>
    </row>
    <row r="121" spans="1:11">
      <c r="A121" s="166" t="s">
        <v>1114</v>
      </c>
      <c r="B121" s="167" t="s">
        <v>1115</v>
      </c>
      <c r="C121" s="168">
        <v>213.273</v>
      </c>
      <c r="D121" s="179">
        <v>112.49</v>
      </c>
      <c r="E121" s="169">
        <f t="shared" si="8"/>
        <v>23991.07977</v>
      </c>
      <c r="F121" s="170">
        <f t="shared" si="5"/>
        <v>6.387658232146243E-4</v>
      </c>
      <c r="G121" s="218">
        <v>4.0181349453284732</v>
      </c>
      <c r="H121" s="218">
        <v>6.9770000000000003</v>
      </c>
      <c r="I121" s="172">
        <f t="shared" si="6"/>
        <v>2.5666472761401913E-5</v>
      </c>
      <c r="J121" s="172">
        <f t="shared" si="7"/>
        <v>4.4566691485684345E-5</v>
      </c>
      <c r="K121" s="119"/>
    </row>
    <row r="122" spans="1:11">
      <c r="A122" s="166" t="s">
        <v>1117</v>
      </c>
      <c r="B122" s="167" t="s">
        <v>535</v>
      </c>
      <c r="C122" s="168">
        <v>123.611</v>
      </c>
      <c r="D122" s="179">
        <v>231.39</v>
      </c>
      <c r="E122" s="169">
        <f t="shared" si="8"/>
        <v>28602.349289999998</v>
      </c>
      <c r="F122" s="170">
        <f t="shared" si="5"/>
        <v>7.6154151314795416E-4</v>
      </c>
      <c r="G122" s="218">
        <v>0.67418643848048754</v>
      </c>
      <c r="H122" s="218">
        <v>15.31</v>
      </c>
      <c r="I122" s="172">
        <f t="shared" si="6"/>
        <v>5.1342096050426057E-6</v>
      </c>
      <c r="J122" s="172">
        <f t="shared" si="7"/>
        <v>1.1659200566295179E-4</v>
      </c>
      <c r="K122" s="119"/>
    </row>
    <row r="123" spans="1:11">
      <c r="A123" s="166" t="s">
        <v>1119</v>
      </c>
      <c r="B123" s="167" t="s">
        <v>1120</v>
      </c>
      <c r="C123" s="168">
        <v>441.59199999999998</v>
      </c>
      <c r="D123" s="179">
        <v>41.09</v>
      </c>
      <c r="E123" s="169" t="str">
        <f t="shared" si="8"/>
        <v>Excl.</v>
      </c>
      <c r="F123" s="170" t="str">
        <f t="shared" si="5"/>
        <v>Excl.</v>
      </c>
      <c r="G123" s="218">
        <v>1.5332197614991481</v>
      </c>
      <c r="H123" s="218" t="s">
        <v>16</v>
      </c>
      <c r="I123" s="172" t="str">
        <f t="shared" si="6"/>
        <v/>
      </c>
      <c r="J123" s="172" t="str">
        <f t="shared" si="7"/>
        <v/>
      </c>
      <c r="K123" s="119"/>
    </row>
    <row r="124" spans="1:11">
      <c r="A124" s="166" t="s">
        <v>2934</v>
      </c>
      <c r="B124" s="167" t="s">
        <v>2935</v>
      </c>
      <c r="C124" s="168">
        <v>182.2</v>
      </c>
      <c r="D124" s="179">
        <v>219.09</v>
      </c>
      <c r="E124" s="169" t="str">
        <f t="shared" si="8"/>
        <v>Excl.</v>
      </c>
      <c r="F124" s="170" t="str">
        <f t="shared" si="5"/>
        <v>Excl.</v>
      </c>
      <c r="G124" s="218" t="s">
        <v>16</v>
      </c>
      <c r="H124" s="218">
        <v>10.44</v>
      </c>
      <c r="I124" s="172" t="str">
        <f t="shared" si="6"/>
        <v/>
      </c>
      <c r="J124" s="172" t="str">
        <f t="shared" si="7"/>
        <v/>
      </c>
      <c r="K124" s="119"/>
    </row>
    <row r="125" spans="1:11">
      <c r="A125" s="166" t="s">
        <v>2936</v>
      </c>
      <c r="B125" s="167" t="s">
        <v>2937</v>
      </c>
      <c r="C125" s="168">
        <v>77.63</v>
      </c>
      <c r="D125" s="179">
        <v>419.67</v>
      </c>
      <c r="E125" s="169" t="str">
        <f t="shared" si="8"/>
        <v>Excl.</v>
      </c>
      <c r="F125" s="170" t="str">
        <f t="shared" si="5"/>
        <v>Excl.</v>
      </c>
      <c r="G125" s="218" t="s">
        <v>16</v>
      </c>
      <c r="H125" s="218">
        <v>9.89</v>
      </c>
      <c r="I125" s="172" t="str">
        <f t="shared" si="6"/>
        <v/>
      </c>
      <c r="J125" s="172" t="str">
        <f t="shared" si="7"/>
        <v/>
      </c>
      <c r="K125" s="119"/>
    </row>
    <row r="126" spans="1:11">
      <c r="A126" s="166" t="s">
        <v>1125</v>
      </c>
      <c r="B126" s="167" t="s">
        <v>1126</v>
      </c>
      <c r="C126" s="168">
        <v>246.08099999999999</v>
      </c>
      <c r="D126" s="179">
        <v>253.96</v>
      </c>
      <c r="E126" s="169">
        <f t="shared" si="8"/>
        <v>62494.730759999999</v>
      </c>
      <c r="F126" s="170">
        <f t="shared" si="5"/>
        <v>1.6639308661048938E-3</v>
      </c>
      <c r="G126" s="218">
        <v>1.9845644983461963</v>
      </c>
      <c r="H126" s="218">
        <v>17.71</v>
      </c>
      <c r="I126" s="172">
        <f t="shared" si="6"/>
        <v>3.3021781245742104E-5</v>
      </c>
      <c r="J126" s="172">
        <f t="shared" si="7"/>
        <v>2.946821563871767E-4</v>
      </c>
      <c r="K126" s="119"/>
    </row>
    <row r="127" spans="1:11">
      <c r="A127" s="166" t="s">
        <v>1131</v>
      </c>
      <c r="B127" s="167" t="s">
        <v>1132</v>
      </c>
      <c r="C127" s="168">
        <v>124.818</v>
      </c>
      <c r="D127" s="179">
        <v>60.95</v>
      </c>
      <c r="E127" s="169">
        <f t="shared" si="8"/>
        <v>7607.6571000000004</v>
      </c>
      <c r="F127" s="170">
        <f t="shared" si="5"/>
        <v>2.0255492444707423E-4</v>
      </c>
      <c r="G127" s="218">
        <v>3.8063986874487283</v>
      </c>
      <c r="H127" s="218">
        <v>18.88</v>
      </c>
      <c r="I127" s="172">
        <f t="shared" si="6"/>
        <v>7.710047985516196E-6</v>
      </c>
      <c r="J127" s="172">
        <f t="shared" si="7"/>
        <v>3.8242369735607613E-5</v>
      </c>
      <c r="K127" s="119"/>
    </row>
    <row r="128" spans="1:11">
      <c r="A128" s="166" t="s">
        <v>2938</v>
      </c>
      <c r="B128" s="167" t="s">
        <v>2939</v>
      </c>
      <c r="C128" s="168">
        <v>285.24900000000002</v>
      </c>
      <c r="D128" s="179">
        <v>89.51</v>
      </c>
      <c r="E128" s="169">
        <f t="shared" si="8"/>
        <v>25532.637990000003</v>
      </c>
      <c r="F128" s="170">
        <f t="shared" si="5"/>
        <v>6.7981002442906477E-4</v>
      </c>
      <c r="G128" s="218">
        <v>0.58094067701932739</v>
      </c>
      <c r="H128" s="218">
        <v>9.77</v>
      </c>
      <c r="I128" s="172">
        <f t="shared" si="6"/>
        <v>3.9492929583634641E-6</v>
      </c>
      <c r="J128" s="172">
        <f t="shared" si="7"/>
        <v>6.641743938671962E-5</v>
      </c>
      <c r="K128" s="119"/>
    </row>
    <row r="129" spans="1:11">
      <c r="A129" s="166" t="s">
        <v>1134</v>
      </c>
      <c r="B129" s="167" t="s">
        <v>1135</v>
      </c>
      <c r="C129" s="168">
        <v>3921.4850000000001</v>
      </c>
      <c r="D129" s="179">
        <v>12.13</v>
      </c>
      <c r="E129" s="169">
        <f t="shared" si="8"/>
        <v>47567.613050000007</v>
      </c>
      <c r="F129" s="170">
        <f t="shared" si="5"/>
        <v>1.2664942886911155E-3</v>
      </c>
      <c r="G129" s="218">
        <v>4.9464138499587795</v>
      </c>
      <c r="H129" s="218">
        <v>1.67</v>
      </c>
      <c r="I129" s="172">
        <f t="shared" si="6"/>
        <v>6.2646048904754266E-5</v>
      </c>
      <c r="J129" s="172">
        <f t="shared" si="7"/>
        <v>2.1150454621141628E-5</v>
      </c>
      <c r="K129" s="119"/>
    </row>
    <row r="130" spans="1:11">
      <c r="A130" s="166" t="s">
        <v>1137</v>
      </c>
      <c r="B130" s="167" t="s">
        <v>1138</v>
      </c>
      <c r="C130" s="168">
        <v>2055</v>
      </c>
      <c r="D130" s="179">
        <v>80.02</v>
      </c>
      <c r="E130" s="169">
        <f t="shared" si="8"/>
        <v>164441.1</v>
      </c>
      <c r="F130" s="170">
        <f t="shared" si="5"/>
        <v>4.3782670733797631E-3</v>
      </c>
      <c r="G130" s="218">
        <v>2.5743564108972756</v>
      </c>
      <c r="H130" s="218">
        <v>8.1</v>
      </c>
      <c r="I130" s="172">
        <f t="shared" si="6"/>
        <v>1.1271219908975645E-4</v>
      </c>
      <c r="J130" s="172">
        <f t="shared" si="7"/>
        <v>3.5463963294376079E-4</v>
      </c>
      <c r="K130" s="119"/>
    </row>
    <row r="131" spans="1:11">
      <c r="A131" s="166" t="s">
        <v>1140</v>
      </c>
      <c r="B131" s="167" t="s">
        <v>1141</v>
      </c>
      <c r="C131" s="168">
        <v>526.09100000000001</v>
      </c>
      <c r="D131" s="179">
        <v>23.6</v>
      </c>
      <c r="E131" s="169" t="str">
        <f t="shared" si="8"/>
        <v>Excl.</v>
      </c>
      <c r="F131" s="170" t="str">
        <f t="shared" si="5"/>
        <v>Excl.</v>
      </c>
      <c r="G131" s="218">
        <v>5.2542372881355925</v>
      </c>
      <c r="H131" s="218" t="s">
        <v>16</v>
      </c>
      <c r="I131" s="172" t="str">
        <f t="shared" si="6"/>
        <v/>
      </c>
      <c r="J131" s="172" t="str">
        <f t="shared" si="7"/>
        <v/>
      </c>
      <c r="K131" s="119"/>
    </row>
    <row r="132" spans="1:11">
      <c r="A132" s="166" t="s">
        <v>2272</v>
      </c>
      <c r="B132" s="167" t="s">
        <v>2273</v>
      </c>
      <c r="C132" s="168">
        <v>192.078</v>
      </c>
      <c r="D132" s="179">
        <v>163.85</v>
      </c>
      <c r="E132" s="169">
        <f t="shared" si="8"/>
        <v>31471.980299999999</v>
      </c>
      <c r="F132" s="170">
        <f t="shared" si="5"/>
        <v>8.3794583642134819E-4</v>
      </c>
      <c r="G132" s="218">
        <v>1.8309429356118401</v>
      </c>
      <c r="H132" s="218">
        <v>8.0399999999999991</v>
      </c>
      <c r="I132" s="172">
        <f t="shared" si="6"/>
        <v>1.5342310096210218E-5</v>
      </c>
      <c r="J132" s="172">
        <f t="shared" si="7"/>
        <v>6.7370845248276387E-5</v>
      </c>
      <c r="K132" s="119"/>
    </row>
    <row r="133" spans="1:11">
      <c r="A133" s="166" t="s">
        <v>1143</v>
      </c>
      <c r="B133" s="167" t="s">
        <v>1144</v>
      </c>
      <c r="C133" s="168">
        <v>1436.49</v>
      </c>
      <c r="D133" s="179">
        <v>52.73</v>
      </c>
      <c r="E133" s="169">
        <f t="shared" si="8"/>
        <v>75746.117700000003</v>
      </c>
      <c r="F133" s="170">
        <f t="shared" si="5"/>
        <v>2.0167508795687823E-3</v>
      </c>
      <c r="G133" s="218">
        <v>1.1378721790252229</v>
      </c>
      <c r="H133" s="218">
        <v>16.489999999999998</v>
      </c>
      <c r="I133" s="172">
        <f t="shared" si="6"/>
        <v>2.2948047178859653E-5</v>
      </c>
      <c r="J133" s="172">
        <f t="shared" si="7"/>
        <v>3.325622200408922E-4</v>
      </c>
      <c r="K133" s="119"/>
    </row>
    <row r="134" spans="1:11">
      <c r="A134" s="166" t="s">
        <v>2940</v>
      </c>
      <c r="B134" s="167" t="s">
        <v>2941</v>
      </c>
      <c r="C134" s="168">
        <v>397.68400000000003</v>
      </c>
      <c r="D134" s="179">
        <v>118.77</v>
      </c>
      <c r="E134" s="169" t="str">
        <f t="shared" si="8"/>
        <v>Excl.</v>
      </c>
      <c r="F134" s="170" t="str">
        <f t="shared" si="5"/>
        <v>Excl.</v>
      </c>
      <c r="G134" s="218" t="s">
        <v>16</v>
      </c>
      <c r="H134" s="218">
        <v>23.63</v>
      </c>
      <c r="I134" s="172" t="str">
        <f t="shared" si="6"/>
        <v/>
      </c>
      <c r="J134" s="172" t="str">
        <f t="shared" si="7"/>
        <v/>
      </c>
      <c r="K134" s="119"/>
    </row>
    <row r="135" spans="1:11">
      <c r="A135" s="166" t="s">
        <v>1152</v>
      </c>
      <c r="B135" s="167" t="s">
        <v>1153</v>
      </c>
      <c r="C135" s="168">
        <v>274.36399999999998</v>
      </c>
      <c r="D135" s="179">
        <v>299.77</v>
      </c>
      <c r="E135" s="169">
        <f t="shared" si="8"/>
        <v>82246.096279999983</v>
      </c>
      <c r="F135" s="170">
        <f t="shared" si="5"/>
        <v>2.189813709934717E-3</v>
      </c>
      <c r="G135" s="218">
        <v>1.8947860026019951</v>
      </c>
      <c r="H135" s="218">
        <v>14.175000000000001</v>
      </c>
      <c r="I135" s="172">
        <f t="shared" si="6"/>
        <v>4.1492283658902474E-5</v>
      </c>
      <c r="J135" s="172">
        <f t="shared" si="7"/>
        <v>3.1040609338324617E-4</v>
      </c>
      <c r="K135" s="119"/>
    </row>
    <row r="136" spans="1:11">
      <c r="A136" s="166" t="s">
        <v>1155</v>
      </c>
      <c r="B136" s="167" t="s">
        <v>1156</v>
      </c>
      <c r="C136" s="168">
        <v>564.54899999999998</v>
      </c>
      <c r="D136" s="179">
        <v>68.75</v>
      </c>
      <c r="E136" s="169">
        <f t="shared" si="8"/>
        <v>38812.743750000001</v>
      </c>
      <c r="F136" s="170">
        <f t="shared" si="5"/>
        <v>1.0333946804548936E-3</v>
      </c>
      <c r="G136" s="218">
        <v>3.4327272727272726</v>
      </c>
      <c r="H136" s="218">
        <v>0</v>
      </c>
      <c r="I136" s="172">
        <f t="shared" si="6"/>
        <v>3.5473621030887988E-5</v>
      </c>
      <c r="J136" s="172">
        <f t="shared" si="7"/>
        <v>0</v>
      </c>
      <c r="K136" s="119"/>
    </row>
    <row r="137" spans="1:11">
      <c r="A137" s="166" t="s">
        <v>1158</v>
      </c>
      <c r="B137" s="167" t="s">
        <v>1159</v>
      </c>
      <c r="C137" s="168">
        <v>139.29900000000001</v>
      </c>
      <c r="D137" s="179">
        <v>144.13999999999999</v>
      </c>
      <c r="E137" s="169" t="str">
        <f t="shared" si="8"/>
        <v>Excl.</v>
      </c>
      <c r="F137" s="170" t="str">
        <f t="shared" si="5"/>
        <v>Excl.</v>
      </c>
      <c r="G137" s="218">
        <v>2.7750797835437773</v>
      </c>
      <c r="H137" s="218" t="s">
        <v>16</v>
      </c>
      <c r="I137" s="172" t="str">
        <f t="shared" si="6"/>
        <v/>
      </c>
      <c r="J137" s="172" t="str">
        <f t="shared" si="7"/>
        <v/>
      </c>
      <c r="K137" s="119"/>
    </row>
    <row r="138" spans="1:11">
      <c r="A138" s="166" t="s">
        <v>2942</v>
      </c>
      <c r="B138" s="167" t="s">
        <v>2380</v>
      </c>
      <c r="C138" s="168">
        <v>150.87700000000001</v>
      </c>
      <c r="D138" s="179">
        <v>115.92</v>
      </c>
      <c r="E138" s="169">
        <f t="shared" si="8"/>
        <v>17489.661840000001</v>
      </c>
      <c r="F138" s="170">
        <f t="shared" si="5"/>
        <v>4.6566466995549491E-4</v>
      </c>
      <c r="G138" s="218">
        <v>2.7777777777777781</v>
      </c>
      <c r="H138" s="218">
        <v>7</v>
      </c>
      <c r="I138" s="172">
        <f t="shared" si="6"/>
        <v>1.2935129720985971E-5</v>
      </c>
      <c r="J138" s="172">
        <f t="shared" si="7"/>
        <v>3.2596526896884641E-5</v>
      </c>
      <c r="K138" s="119"/>
    </row>
    <row r="139" spans="1:11">
      <c r="A139" s="166" t="s">
        <v>1161</v>
      </c>
      <c r="B139" s="167" t="s">
        <v>1162</v>
      </c>
      <c r="C139" s="168">
        <v>49.069000000000003</v>
      </c>
      <c r="D139" s="179">
        <v>921.46</v>
      </c>
      <c r="E139" s="169" t="str">
        <f t="shared" si="8"/>
        <v>Excl.</v>
      </c>
      <c r="F139" s="170" t="str">
        <f t="shared" si="5"/>
        <v>Excl.</v>
      </c>
      <c r="G139" s="218">
        <v>0.88989212771037263</v>
      </c>
      <c r="H139" s="218" t="s">
        <v>16</v>
      </c>
      <c r="I139" s="172" t="str">
        <f t="shared" si="6"/>
        <v/>
      </c>
      <c r="J139" s="172" t="str">
        <f t="shared" si="7"/>
        <v/>
      </c>
      <c r="K139" s="119"/>
    </row>
    <row r="140" spans="1:11">
      <c r="A140" s="166" t="s">
        <v>1164</v>
      </c>
      <c r="B140" s="167" t="s">
        <v>1165</v>
      </c>
      <c r="C140" s="168">
        <v>885.30100000000004</v>
      </c>
      <c r="D140" s="179">
        <v>36.700000000000003</v>
      </c>
      <c r="E140" s="169">
        <f t="shared" si="8"/>
        <v>32490.546700000003</v>
      </c>
      <c r="F140" s="170">
        <f t="shared" ref="F140:F203" si="9">IF(E140="Excl.","Excl.",E140/(SUM($E$12:$E$514)))</f>
        <v>8.6506530795961315E-4</v>
      </c>
      <c r="G140" s="218">
        <v>1.8528610354223434</v>
      </c>
      <c r="H140" s="218">
        <v>11.6</v>
      </c>
      <c r="I140" s="172">
        <f t="shared" ref="I140:I203" si="10">IFERROR(G140*F140/100, "")</f>
        <v>1.602845802213997E-5</v>
      </c>
      <c r="J140" s="172">
        <f t="shared" ref="J140:J203" si="11">IFERROR(H140*F140/100, "")</f>
        <v>1.0034757572331512E-4</v>
      </c>
      <c r="K140" s="119"/>
    </row>
    <row r="141" spans="1:11">
      <c r="A141" s="166" t="s">
        <v>2943</v>
      </c>
      <c r="B141" s="167" t="s">
        <v>2944</v>
      </c>
      <c r="C141" s="168">
        <v>189.68</v>
      </c>
      <c r="D141" s="179">
        <v>224.83</v>
      </c>
      <c r="E141" s="169">
        <f t="shared" ref="E141:E204" si="12">IF(OR(H141="n/a", G141=0, G141="n/a"), "Excl.", IFERROR(D141*C141, "Excl."))</f>
        <v>42645.754400000005</v>
      </c>
      <c r="F141" s="170">
        <f t="shared" si="9"/>
        <v>1.1354491201345661E-3</v>
      </c>
      <c r="G141" s="218">
        <v>2.0637815238179957</v>
      </c>
      <c r="H141" s="218">
        <v>8.5299999999999994</v>
      </c>
      <c r="I141" s="172">
        <f t="shared" si="10"/>
        <v>2.3433189153691175E-5</v>
      </c>
      <c r="J141" s="172">
        <f t="shared" si="11"/>
        <v>9.6853809947478487E-5</v>
      </c>
      <c r="K141" s="119"/>
    </row>
    <row r="142" spans="1:11">
      <c r="A142" s="166" t="s">
        <v>2945</v>
      </c>
      <c r="B142" s="167" t="s">
        <v>2946</v>
      </c>
      <c r="C142" s="168">
        <v>703.78200000000004</v>
      </c>
      <c r="D142" s="179">
        <v>19.899999999999999</v>
      </c>
      <c r="E142" s="169">
        <f t="shared" si="12"/>
        <v>14005.2618</v>
      </c>
      <c r="F142" s="170">
        <f t="shared" si="9"/>
        <v>3.7289203607251107E-4</v>
      </c>
      <c r="G142" s="218">
        <v>6.0301507537688446</v>
      </c>
      <c r="H142" s="218">
        <v>4.4800000000000004</v>
      </c>
      <c r="I142" s="172">
        <f t="shared" si="10"/>
        <v>2.2485951923970519E-5</v>
      </c>
      <c r="J142" s="172">
        <f t="shared" si="11"/>
        <v>1.67055632160485E-5</v>
      </c>
      <c r="K142" s="119"/>
    </row>
    <row r="143" spans="1:11">
      <c r="A143" s="166" t="s">
        <v>2947</v>
      </c>
      <c r="B143" s="167" t="s">
        <v>2948</v>
      </c>
      <c r="C143" s="168">
        <v>70.040000000000006</v>
      </c>
      <c r="D143" s="179">
        <v>177.19</v>
      </c>
      <c r="E143" s="169" t="str">
        <f t="shared" si="12"/>
        <v>Excl.</v>
      </c>
      <c r="F143" s="170" t="str">
        <f t="shared" si="9"/>
        <v>Excl.</v>
      </c>
      <c r="G143" s="218" t="s">
        <v>16</v>
      </c>
      <c r="H143" s="218">
        <v>28.44</v>
      </c>
      <c r="I143" s="172" t="str">
        <f t="shared" si="10"/>
        <v/>
      </c>
      <c r="J143" s="172" t="str">
        <f t="shared" si="11"/>
        <v/>
      </c>
      <c r="K143" s="119"/>
    </row>
    <row r="144" spans="1:11">
      <c r="A144" s="166" t="s">
        <v>2949</v>
      </c>
      <c r="B144" s="167" t="s">
        <v>2950</v>
      </c>
      <c r="C144" s="168">
        <v>180.98</v>
      </c>
      <c r="D144" s="179">
        <v>53.79</v>
      </c>
      <c r="E144" s="169" t="str">
        <f t="shared" si="12"/>
        <v>Excl.</v>
      </c>
      <c r="F144" s="170" t="str">
        <f t="shared" si="9"/>
        <v>Excl.</v>
      </c>
      <c r="G144" s="218" t="s">
        <v>16</v>
      </c>
      <c r="H144" s="218">
        <v>28.24</v>
      </c>
      <c r="I144" s="172" t="str">
        <f t="shared" si="10"/>
        <v/>
      </c>
      <c r="J144" s="172" t="str">
        <f t="shared" si="11"/>
        <v/>
      </c>
      <c r="K144" s="119"/>
    </row>
    <row r="145" spans="1:11">
      <c r="A145" s="166" t="s">
        <v>2951</v>
      </c>
      <c r="B145" s="167" t="s">
        <v>2952</v>
      </c>
      <c r="C145" s="168">
        <v>352.029</v>
      </c>
      <c r="D145" s="179">
        <v>74.44</v>
      </c>
      <c r="E145" s="169">
        <f t="shared" si="12"/>
        <v>26205.038759999999</v>
      </c>
      <c r="F145" s="170">
        <f t="shared" si="9"/>
        <v>6.9771278810193112E-4</v>
      </c>
      <c r="G145" s="218">
        <v>0.42987641053197206</v>
      </c>
      <c r="H145" s="218">
        <v>8.98</v>
      </c>
      <c r="I145" s="172">
        <f t="shared" si="10"/>
        <v>2.999302689315126E-6</v>
      </c>
      <c r="J145" s="172">
        <f t="shared" si="11"/>
        <v>6.2654608371553425E-5</v>
      </c>
      <c r="K145" s="119"/>
    </row>
    <row r="146" spans="1:11">
      <c r="A146" s="166" t="s">
        <v>1185</v>
      </c>
      <c r="B146" s="167" t="s">
        <v>1186</v>
      </c>
      <c r="C146" s="168">
        <v>147.61600000000001</v>
      </c>
      <c r="D146" s="179">
        <v>197.83</v>
      </c>
      <c r="E146" s="169">
        <f t="shared" si="12"/>
        <v>29202.873280000003</v>
      </c>
      <c r="F146" s="170">
        <f t="shared" si="9"/>
        <v>7.775305475936716E-4</v>
      </c>
      <c r="G146" s="218">
        <v>2.7700550978112521</v>
      </c>
      <c r="H146" s="218">
        <v>2.36</v>
      </c>
      <c r="I146" s="172">
        <f t="shared" si="10"/>
        <v>2.1538024570658241E-5</v>
      </c>
      <c r="J146" s="172">
        <f t="shared" si="11"/>
        <v>1.8349720923210648E-5</v>
      </c>
      <c r="K146" s="119"/>
    </row>
    <row r="147" spans="1:11">
      <c r="A147" s="166" t="s">
        <v>2953</v>
      </c>
      <c r="B147" s="167" t="s">
        <v>2954</v>
      </c>
      <c r="C147" s="168">
        <v>401.54399999999998</v>
      </c>
      <c r="D147" s="179">
        <v>43.8</v>
      </c>
      <c r="E147" s="169" t="str">
        <f t="shared" si="12"/>
        <v>Excl.</v>
      </c>
      <c r="F147" s="170" t="str">
        <f t="shared" si="9"/>
        <v>Excl.</v>
      </c>
      <c r="G147" s="218">
        <v>2.2831050228310503</v>
      </c>
      <c r="H147" s="218" t="s">
        <v>16</v>
      </c>
      <c r="I147" s="172" t="str">
        <f t="shared" si="10"/>
        <v/>
      </c>
      <c r="J147" s="172" t="str">
        <f t="shared" si="11"/>
        <v/>
      </c>
      <c r="K147" s="119"/>
    </row>
    <row r="148" spans="1:11">
      <c r="A148" s="166" t="s">
        <v>1188</v>
      </c>
      <c r="B148" s="167" t="s">
        <v>1189</v>
      </c>
      <c r="C148" s="168">
        <v>548.30499999999995</v>
      </c>
      <c r="D148" s="179">
        <v>30.98</v>
      </c>
      <c r="E148" s="169">
        <f t="shared" si="12"/>
        <v>16986.4889</v>
      </c>
      <c r="F148" s="170">
        <f t="shared" si="9"/>
        <v>4.5226762070553429E-4</v>
      </c>
      <c r="G148" s="218">
        <v>3.6475145255003225</v>
      </c>
      <c r="H148" s="218">
        <v>6.59</v>
      </c>
      <c r="I148" s="172">
        <f t="shared" si="10"/>
        <v>1.6496527159369067E-5</v>
      </c>
      <c r="J148" s="172">
        <f t="shared" si="11"/>
        <v>2.980443620449471E-5</v>
      </c>
      <c r="K148" s="119"/>
    </row>
    <row r="149" spans="1:11">
      <c r="A149" s="166" t="s">
        <v>2955</v>
      </c>
      <c r="B149" s="167" t="s">
        <v>2956</v>
      </c>
      <c r="C149" s="168">
        <v>218.5</v>
      </c>
      <c r="D149" s="179">
        <v>253.33</v>
      </c>
      <c r="E149" s="169">
        <f t="shared" si="12"/>
        <v>55352.605000000003</v>
      </c>
      <c r="F149" s="170">
        <f t="shared" si="9"/>
        <v>1.4737707780919495E-3</v>
      </c>
      <c r="G149" s="218">
        <v>0.94738088659061304</v>
      </c>
      <c r="H149" s="218">
        <v>12.484999999999999</v>
      </c>
      <c r="I149" s="172">
        <f t="shared" si="10"/>
        <v>1.3962222663800886E-5</v>
      </c>
      <c r="J149" s="172">
        <f t="shared" si="11"/>
        <v>1.840002816447799E-4</v>
      </c>
      <c r="K149" s="119"/>
    </row>
    <row r="150" spans="1:11">
      <c r="A150" s="166" t="s">
        <v>1194</v>
      </c>
      <c r="B150" s="167" t="s">
        <v>1195</v>
      </c>
      <c r="C150" s="168">
        <v>1341.3589999999999</v>
      </c>
      <c r="D150" s="179">
        <v>68.53</v>
      </c>
      <c r="E150" s="169">
        <f t="shared" si="12"/>
        <v>91923.332269999999</v>
      </c>
      <c r="F150" s="170">
        <f t="shared" si="9"/>
        <v>2.447471459100483E-3</v>
      </c>
      <c r="G150" s="218">
        <v>2.4806654020137162</v>
      </c>
      <c r="H150" s="218">
        <v>7.65</v>
      </c>
      <c r="I150" s="172">
        <f t="shared" si="10"/>
        <v>6.0713577710065963E-5</v>
      </c>
      <c r="J150" s="172">
        <f t="shared" si="11"/>
        <v>1.8723156662118695E-4</v>
      </c>
      <c r="K150" s="119"/>
    </row>
    <row r="151" spans="1:11">
      <c r="A151" s="166" t="s">
        <v>1197</v>
      </c>
      <c r="B151" s="167" t="s">
        <v>1198</v>
      </c>
      <c r="C151" s="168">
        <v>639.72400000000005</v>
      </c>
      <c r="D151" s="179">
        <v>30.51</v>
      </c>
      <c r="E151" s="169">
        <f t="shared" si="12"/>
        <v>19517.979240000004</v>
      </c>
      <c r="F151" s="170">
        <f t="shared" si="9"/>
        <v>5.1966890178551349E-4</v>
      </c>
      <c r="G151" s="218">
        <v>2.6220911176663386</v>
      </c>
      <c r="H151" s="218">
        <v>7.95</v>
      </c>
      <c r="I151" s="172">
        <f t="shared" si="10"/>
        <v>1.3626192114992158E-5</v>
      </c>
      <c r="J151" s="172">
        <f t="shared" si="11"/>
        <v>4.1313677691948324E-5</v>
      </c>
      <c r="K151" s="119"/>
    </row>
    <row r="152" spans="1:11">
      <c r="A152" s="166" t="s">
        <v>1200</v>
      </c>
      <c r="B152" s="167" t="s">
        <v>1201</v>
      </c>
      <c r="C152" s="168">
        <v>120.501</v>
      </c>
      <c r="D152" s="179">
        <v>358.12</v>
      </c>
      <c r="E152" s="169">
        <f t="shared" si="12"/>
        <v>43153.818120000004</v>
      </c>
      <c r="F152" s="170">
        <f t="shared" si="9"/>
        <v>1.1489763870797204E-3</v>
      </c>
      <c r="G152" s="218">
        <v>0.98849547637663349</v>
      </c>
      <c r="H152" s="218">
        <v>-1.3</v>
      </c>
      <c r="I152" s="172">
        <f t="shared" si="10"/>
        <v>1.1357579610918715E-5</v>
      </c>
      <c r="J152" s="172">
        <f t="shared" si="11"/>
        <v>-1.4936693032036366E-5</v>
      </c>
      <c r="K152" s="119"/>
    </row>
    <row r="153" spans="1:11">
      <c r="A153" s="166" t="s">
        <v>2957</v>
      </c>
      <c r="B153" s="167" t="s">
        <v>2958</v>
      </c>
      <c r="C153" s="168">
        <v>102.236</v>
      </c>
      <c r="D153" s="179">
        <v>255.29</v>
      </c>
      <c r="E153" s="169">
        <f t="shared" si="12"/>
        <v>26099.828440000001</v>
      </c>
      <c r="F153" s="170">
        <f t="shared" si="9"/>
        <v>6.9491154875340002E-4</v>
      </c>
      <c r="G153" s="218">
        <v>1.3788240824160758</v>
      </c>
      <c r="H153" s="218">
        <v>12.41</v>
      </c>
      <c r="I153" s="172">
        <f t="shared" si="10"/>
        <v>9.5816077857024093E-6</v>
      </c>
      <c r="J153" s="172">
        <f t="shared" si="11"/>
        <v>8.6238523200296953E-5</v>
      </c>
      <c r="K153" s="119"/>
    </row>
    <row r="154" spans="1:11">
      <c r="A154" s="166" t="s">
        <v>1203</v>
      </c>
      <c r="B154" s="167" t="s">
        <v>1204</v>
      </c>
      <c r="C154" s="168">
        <v>298.39999999999998</v>
      </c>
      <c r="D154" s="179">
        <v>242.75</v>
      </c>
      <c r="E154" s="169">
        <f t="shared" si="12"/>
        <v>72436.599999999991</v>
      </c>
      <c r="F154" s="170">
        <f t="shared" si="9"/>
        <v>1.9286345122209747E-3</v>
      </c>
      <c r="G154" s="218">
        <v>2.3069001029866114</v>
      </c>
      <c r="H154" s="218">
        <v>7.2549999999999999</v>
      </c>
      <c r="I154" s="172">
        <f t="shared" si="10"/>
        <v>4.4491671548660998E-5</v>
      </c>
      <c r="J154" s="172">
        <f t="shared" si="11"/>
        <v>1.3992243386163171E-4</v>
      </c>
      <c r="K154" s="119"/>
    </row>
    <row r="155" spans="1:11">
      <c r="A155" s="166" t="s">
        <v>2959</v>
      </c>
      <c r="B155" s="167" t="s">
        <v>2960</v>
      </c>
      <c r="C155" s="168">
        <v>134.398</v>
      </c>
      <c r="D155" s="179">
        <v>223.62</v>
      </c>
      <c r="E155" s="169">
        <f t="shared" si="12"/>
        <v>30054.080760000001</v>
      </c>
      <c r="F155" s="170">
        <f t="shared" si="9"/>
        <v>8.0019406469674704E-4</v>
      </c>
      <c r="G155" s="218">
        <v>1.1090242375458366</v>
      </c>
      <c r="H155" s="218">
        <v>7.02</v>
      </c>
      <c r="I155" s="172">
        <f t="shared" si="10"/>
        <v>8.8743461248901375E-6</v>
      </c>
      <c r="J155" s="172">
        <f t="shared" si="11"/>
        <v>5.6173623341711634E-5</v>
      </c>
      <c r="K155" s="119"/>
    </row>
    <row r="156" spans="1:11">
      <c r="A156" s="166" t="s">
        <v>2961</v>
      </c>
      <c r="B156" s="167" t="s">
        <v>2962</v>
      </c>
      <c r="C156" s="168">
        <v>226.352</v>
      </c>
      <c r="D156" s="179">
        <v>327.45999999999998</v>
      </c>
      <c r="E156" s="169">
        <f t="shared" si="12"/>
        <v>74121.225919999997</v>
      </c>
      <c r="F156" s="170">
        <f t="shared" si="9"/>
        <v>1.9734879107721772E-3</v>
      </c>
      <c r="G156" s="218">
        <v>1.0260795211628901</v>
      </c>
      <c r="H156" s="218">
        <v>13.465</v>
      </c>
      <c r="I156" s="172">
        <f t="shared" si="10"/>
        <v>2.0249555305058682E-5</v>
      </c>
      <c r="J156" s="172">
        <f t="shared" si="11"/>
        <v>2.6573014718547365E-4</v>
      </c>
      <c r="K156" s="119"/>
    </row>
    <row r="157" spans="1:11">
      <c r="A157" s="166" t="s">
        <v>1209</v>
      </c>
      <c r="B157" s="167" t="s">
        <v>1210</v>
      </c>
      <c r="C157" s="168">
        <v>377.42399999999998</v>
      </c>
      <c r="D157" s="179">
        <v>31.37</v>
      </c>
      <c r="E157" s="169">
        <f t="shared" si="12"/>
        <v>11839.79088</v>
      </c>
      <c r="F157" s="170">
        <f t="shared" si="9"/>
        <v>3.1523607276773275E-4</v>
      </c>
      <c r="G157" s="218">
        <v>4.2078418871533314</v>
      </c>
      <c r="H157" s="218">
        <v>3.91</v>
      </c>
      <c r="I157" s="172">
        <f t="shared" si="10"/>
        <v>1.3264635513337815E-5</v>
      </c>
      <c r="J157" s="172">
        <f t="shared" si="11"/>
        <v>1.232573044521835E-5</v>
      </c>
      <c r="K157" s="119"/>
    </row>
    <row r="158" spans="1:11">
      <c r="A158" s="166" t="s">
        <v>1212</v>
      </c>
      <c r="B158" s="167" t="s">
        <v>1213</v>
      </c>
      <c r="C158" s="168">
        <v>255.351</v>
      </c>
      <c r="D158" s="179">
        <v>96.18</v>
      </c>
      <c r="E158" s="169">
        <f t="shared" si="12"/>
        <v>24559.659180000002</v>
      </c>
      <c r="F158" s="170">
        <f t="shared" si="9"/>
        <v>6.5390432879142168E-4</v>
      </c>
      <c r="G158" s="218">
        <v>1.6635475150758992</v>
      </c>
      <c r="H158" s="218">
        <v>0.23</v>
      </c>
      <c r="I158" s="172">
        <f t="shared" si="10"/>
        <v>1.0878009212583434E-5</v>
      </c>
      <c r="J158" s="172">
        <f t="shared" si="11"/>
        <v>1.5039799562202699E-6</v>
      </c>
      <c r="K158" s="119"/>
    </row>
    <row r="159" spans="1:11">
      <c r="A159" s="166" t="s">
        <v>2963</v>
      </c>
      <c r="B159" s="167" t="s">
        <v>2964</v>
      </c>
      <c r="C159" s="168">
        <v>60.613999999999997</v>
      </c>
      <c r="D159" s="179">
        <v>147.21</v>
      </c>
      <c r="E159" s="169" t="str">
        <f t="shared" si="12"/>
        <v>Excl.</v>
      </c>
      <c r="F159" s="170" t="str">
        <f t="shared" si="9"/>
        <v>Excl.</v>
      </c>
      <c r="G159" s="218" t="s">
        <v>16</v>
      </c>
      <c r="H159" s="218">
        <v>7</v>
      </c>
      <c r="I159" s="172" t="str">
        <f t="shared" si="10"/>
        <v/>
      </c>
      <c r="J159" s="172" t="str">
        <f t="shared" si="11"/>
        <v/>
      </c>
      <c r="K159" s="119"/>
    </row>
    <row r="160" spans="1:11">
      <c r="A160" s="166" t="s">
        <v>2965</v>
      </c>
      <c r="B160" s="167" t="s">
        <v>2966</v>
      </c>
      <c r="C160" s="168">
        <v>255.684</v>
      </c>
      <c r="D160" s="179">
        <v>272.10000000000002</v>
      </c>
      <c r="E160" s="169">
        <f t="shared" si="12"/>
        <v>69571.616399999999</v>
      </c>
      <c r="F160" s="170">
        <f t="shared" si="9"/>
        <v>1.852353926882802E-3</v>
      </c>
      <c r="G160" s="218">
        <v>1.4906284454244763</v>
      </c>
      <c r="H160" s="218">
        <v>6.92</v>
      </c>
      <c r="I160" s="172">
        <f t="shared" si="10"/>
        <v>2.7611714544052349E-5</v>
      </c>
      <c r="J160" s="172">
        <f t="shared" si="11"/>
        <v>1.2818289174028989E-4</v>
      </c>
      <c r="K160" s="119"/>
    </row>
    <row r="161" spans="1:11">
      <c r="A161" s="166" t="s">
        <v>2967</v>
      </c>
      <c r="B161" s="167" t="s">
        <v>700</v>
      </c>
      <c r="C161" s="168">
        <v>341.88400000000001</v>
      </c>
      <c r="D161" s="179">
        <v>60.34</v>
      </c>
      <c r="E161" s="169">
        <f t="shared" si="12"/>
        <v>20629.280560000003</v>
      </c>
      <c r="F161" s="170">
        <f t="shared" si="9"/>
        <v>5.4925745341864816E-4</v>
      </c>
      <c r="G161" s="218">
        <v>3.7122969837587005</v>
      </c>
      <c r="H161" s="218">
        <v>8.4149999999999991</v>
      </c>
      <c r="I161" s="172">
        <f t="shared" si="10"/>
        <v>2.0390067876330326E-5</v>
      </c>
      <c r="J161" s="172">
        <f t="shared" si="11"/>
        <v>4.6220014705179241E-5</v>
      </c>
      <c r="K161" s="119"/>
    </row>
    <row r="162" spans="1:11">
      <c r="A162" s="166" t="s">
        <v>2968</v>
      </c>
      <c r="B162" s="167" t="s">
        <v>2969</v>
      </c>
      <c r="C162" s="168">
        <v>118.18</v>
      </c>
      <c r="D162" s="179">
        <v>200.77</v>
      </c>
      <c r="E162" s="169" t="str">
        <f t="shared" si="12"/>
        <v>Excl.</v>
      </c>
      <c r="F162" s="170" t="str">
        <f t="shared" si="9"/>
        <v>Excl.</v>
      </c>
      <c r="G162" s="218">
        <v>1.593863625043582</v>
      </c>
      <c r="H162" s="218" t="s">
        <v>16</v>
      </c>
      <c r="I162" s="172" t="str">
        <f t="shared" si="10"/>
        <v/>
      </c>
      <c r="J162" s="172" t="str">
        <f t="shared" si="11"/>
        <v/>
      </c>
      <c r="K162" s="119"/>
    </row>
    <row r="163" spans="1:11">
      <c r="A163" s="166" t="s">
        <v>1229</v>
      </c>
      <c r="B163" s="167" t="s">
        <v>1230</v>
      </c>
      <c r="C163" s="168">
        <v>336.709</v>
      </c>
      <c r="D163" s="179">
        <v>133.30000000000001</v>
      </c>
      <c r="E163" s="169">
        <f t="shared" si="12"/>
        <v>44883.309700000005</v>
      </c>
      <c r="F163" s="170">
        <f t="shared" si="9"/>
        <v>1.1950243400452598E-3</v>
      </c>
      <c r="G163" s="218">
        <v>3.6609152288072018</v>
      </c>
      <c r="H163" s="218">
        <v>7.7149999999999999</v>
      </c>
      <c r="I163" s="172">
        <f t="shared" si="10"/>
        <v>4.3748828052669674E-5</v>
      </c>
      <c r="J163" s="172">
        <f t="shared" si="11"/>
        <v>9.2196127834491795E-5</v>
      </c>
      <c r="K163" s="119"/>
    </row>
    <row r="164" spans="1:11">
      <c r="A164" s="166" t="s">
        <v>1232</v>
      </c>
      <c r="B164" s="167" t="s">
        <v>1233</v>
      </c>
      <c r="C164" s="168">
        <v>674.11599999999999</v>
      </c>
      <c r="D164" s="179">
        <v>19.36</v>
      </c>
      <c r="E164" s="169">
        <f t="shared" si="12"/>
        <v>13050.885759999999</v>
      </c>
      <c r="F164" s="170">
        <f t="shared" si="9"/>
        <v>3.4748164176382195E-4</v>
      </c>
      <c r="G164" s="218">
        <v>4.9586776859504136</v>
      </c>
      <c r="H164" s="218">
        <v>3.25</v>
      </c>
      <c r="I164" s="172">
        <f t="shared" si="10"/>
        <v>1.7230494632916792E-5</v>
      </c>
      <c r="J164" s="172">
        <f t="shared" si="11"/>
        <v>1.1293153357324214E-5</v>
      </c>
      <c r="K164" s="119"/>
    </row>
    <row r="165" spans="1:11">
      <c r="A165" s="166" t="s">
        <v>1238</v>
      </c>
      <c r="B165" s="167" t="s">
        <v>1239</v>
      </c>
      <c r="C165" s="168">
        <v>2748.5140000000001</v>
      </c>
      <c r="D165" s="179">
        <v>117.19</v>
      </c>
      <c r="E165" s="169">
        <f t="shared" si="12"/>
        <v>322098.35566</v>
      </c>
      <c r="F165" s="170">
        <f t="shared" si="9"/>
        <v>8.5759133511995617E-3</v>
      </c>
      <c r="G165" s="218">
        <v>1.3653042068435874</v>
      </c>
      <c r="H165" s="218">
        <v>11.234999999999999</v>
      </c>
      <c r="I165" s="172">
        <f t="shared" si="10"/>
        <v>1.170873057591885E-4</v>
      </c>
      <c r="J165" s="172">
        <f t="shared" si="11"/>
        <v>9.6350386500727067E-4</v>
      </c>
      <c r="K165" s="119"/>
    </row>
    <row r="166" spans="1:11">
      <c r="A166" s="166" t="s">
        <v>1241</v>
      </c>
      <c r="B166" s="167" t="s">
        <v>1242</v>
      </c>
      <c r="C166" s="168">
        <v>721.68799999999999</v>
      </c>
      <c r="D166" s="179">
        <v>52.37</v>
      </c>
      <c r="E166" s="169">
        <f t="shared" si="12"/>
        <v>37794.800559999996</v>
      </c>
      <c r="F166" s="170">
        <f t="shared" si="9"/>
        <v>1.0062918019692342E-3</v>
      </c>
      <c r="G166" s="218">
        <v>2.2150085927057477</v>
      </c>
      <c r="H166" s="218">
        <v>6</v>
      </c>
      <c r="I166" s="172">
        <f t="shared" si="10"/>
        <v>2.228944988131204E-5</v>
      </c>
      <c r="J166" s="172">
        <f t="shared" si="11"/>
        <v>6.0377508118154047E-5</v>
      </c>
      <c r="K166" s="119"/>
    </row>
    <row r="167" spans="1:11">
      <c r="A167" s="166" t="s">
        <v>1249</v>
      </c>
      <c r="B167" s="167" t="s">
        <v>1250</v>
      </c>
      <c r="C167" s="168">
        <v>245.036</v>
      </c>
      <c r="D167" s="179">
        <v>160.35</v>
      </c>
      <c r="E167" s="169">
        <f t="shared" si="12"/>
        <v>39291.522599999997</v>
      </c>
      <c r="F167" s="170">
        <f t="shared" si="9"/>
        <v>1.0461422336784224E-3</v>
      </c>
      <c r="G167" s="218">
        <v>1.2472715933894607</v>
      </c>
      <c r="H167" s="218">
        <v>8.82</v>
      </c>
      <c r="I167" s="172">
        <f t="shared" si="10"/>
        <v>1.3048234907120954E-5</v>
      </c>
      <c r="J167" s="172">
        <f t="shared" si="11"/>
        <v>9.2269745010436867E-5</v>
      </c>
      <c r="K167" s="119"/>
    </row>
    <row r="168" spans="1:11">
      <c r="A168" s="166" t="s">
        <v>1255</v>
      </c>
      <c r="B168" s="167" t="s">
        <v>1256</v>
      </c>
      <c r="C168" s="168">
        <v>950.40499999999997</v>
      </c>
      <c r="D168" s="179">
        <v>820.34</v>
      </c>
      <c r="E168" s="169">
        <f t="shared" si="12"/>
        <v>779655.23770000006</v>
      </c>
      <c r="F168" s="170">
        <f t="shared" si="9"/>
        <v>2.0758428737158673E-2</v>
      </c>
      <c r="G168" s="218">
        <v>0.63388351171465485</v>
      </c>
      <c r="H168" s="218">
        <v>40.012999999999998</v>
      </c>
      <c r="I168" s="172">
        <f t="shared" si="10"/>
        <v>1.3158425705588547E-4</v>
      </c>
      <c r="J168" s="172">
        <f t="shared" si="11"/>
        <v>8.3060700905992994E-3</v>
      </c>
      <c r="K168" s="119"/>
    </row>
    <row r="169" spans="1:11">
      <c r="A169" s="166" t="s">
        <v>2970</v>
      </c>
      <c r="B169" s="167" t="s">
        <v>2971</v>
      </c>
      <c r="C169" s="168">
        <v>223.66499999999999</v>
      </c>
      <c r="D169" s="179">
        <v>51.94</v>
      </c>
      <c r="E169" s="169">
        <f t="shared" si="12"/>
        <v>11617.160099999999</v>
      </c>
      <c r="F169" s="170">
        <f t="shared" si="9"/>
        <v>3.0930849740126498E-4</v>
      </c>
      <c r="G169" s="218">
        <v>1.5402387370042359</v>
      </c>
      <c r="H169" s="218">
        <v>13.65</v>
      </c>
      <c r="I169" s="172">
        <f t="shared" si="10"/>
        <v>4.7640892938200235E-6</v>
      </c>
      <c r="J169" s="172">
        <f t="shared" si="11"/>
        <v>4.2220609895272671E-5</v>
      </c>
      <c r="K169" s="119"/>
    </row>
    <row r="170" spans="1:11">
      <c r="A170" s="166" t="s">
        <v>2972</v>
      </c>
      <c r="B170" s="167" t="s">
        <v>2973</v>
      </c>
      <c r="C170" s="168">
        <v>144.386</v>
      </c>
      <c r="D170" s="179">
        <v>287.12</v>
      </c>
      <c r="E170" s="169" t="str">
        <f t="shared" si="12"/>
        <v>Excl.</v>
      </c>
      <c r="F170" s="170" t="str">
        <f t="shared" si="9"/>
        <v>Excl.</v>
      </c>
      <c r="G170" s="218" t="s">
        <v>16</v>
      </c>
      <c r="H170" s="218">
        <v>5.8849999999999998</v>
      </c>
      <c r="I170" s="172" t="str">
        <f t="shared" si="10"/>
        <v/>
      </c>
      <c r="J170" s="172" t="str">
        <f t="shared" si="11"/>
        <v/>
      </c>
      <c r="K170" s="119"/>
    </row>
    <row r="171" spans="1:11">
      <c r="A171" s="166" t="s">
        <v>1263</v>
      </c>
      <c r="B171" s="167" t="s">
        <v>133</v>
      </c>
      <c r="C171" s="168">
        <v>221.40600000000001</v>
      </c>
      <c r="D171" s="179">
        <v>76.8</v>
      </c>
      <c r="E171" s="169" t="str">
        <f t="shared" si="12"/>
        <v>Excl.</v>
      </c>
      <c r="F171" s="170" t="str">
        <f t="shared" si="9"/>
        <v>Excl.</v>
      </c>
      <c r="G171" s="218">
        <v>0.32552083333333337</v>
      </c>
      <c r="H171" s="218" t="s">
        <v>16</v>
      </c>
      <c r="I171" s="172" t="str">
        <f t="shared" si="10"/>
        <v/>
      </c>
      <c r="J171" s="172" t="str">
        <f t="shared" si="11"/>
        <v/>
      </c>
      <c r="K171" s="119"/>
    </row>
    <row r="172" spans="1:11">
      <c r="A172" s="166" t="s">
        <v>1265</v>
      </c>
      <c r="B172" s="167" t="s">
        <v>1266</v>
      </c>
      <c r="C172" s="168">
        <v>569.83500000000004</v>
      </c>
      <c r="D172" s="179">
        <v>221.29</v>
      </c>
      <c r="E172" s="169">
        <f t="shared" si="12"/>
        <v>126098.78715</v>
      </c>
      <c r="F172" s="170">
        <f t="shared" si="9"/>
        <v>3.35739768082291E-3</v>
      </c>
      <c r="G172" s="218">
        <v>2.0787202313705997</v>
      </c>
      <c r="H172" s="218">
        <v>4.03</v>
      </c>
      <c r="I172" s="172">
        <f t="shared" si="10"/>
        <v>6.979090483883314E-5</v>
      </c>
      <c r="J172" s="172">
        <f t="shared" si="11"/>
        <v>1.3530312653716329E-4</v>
      </c>
      <c r="K172" s="119"/>
    </row>
    <row r="173" spans="1:11">
      <c r="A173" s="166" t="s">
        <v>2974</v>
      </c>
      <c r="B173" s="167" t="s">
        <v>2975</v>
      </c>
      <c r="C173" s="168">
        <v>53.686</v>
      </c>
      <c r="D173" s="179">
        <v>388.89</v>
      </c>
      <c r="E173" s="169">
        <f t="shared" si="12"/>
        <v>20877.948539999998</v>
      </c>
      <c r="F173" s="170">
        <f t="shared" si="9"/>
        <v>5.5587827284297596E-4</v>
      </c>
      <c r="G173" s="218">
        <v>1.254853557561264</v>
      </c>
      <c r="H173" s="218">
        <v>18</v>
      </c>
      <c r="I173" s="172">
        <f t="shared" si="10"/>
        <v>6.9754582824801936E-6</v>
      </c>
      <c r="J173" s="172">
        <f t="shared" si="11"/>
        <v>1.0005808911173567E-4</v>
      </c>
      <c r="K173" s="119"/>
    </row>
    <row r="174" spans="1:11">
      <c r="A174" s="166" t="s">
        <v>2976</v>
      </c>
      <c r="B174" s="167" t="s">
        <v>2977</v>
      </c>
      <c r="C174" s="168">
        <v>75.694999999999993</v>
      </c>
      <c r="D174" s="179">
        <v>208.64</v>
      </c>
      <c r="E174" s="169" t="str">
        <f t="shared" si="12"/>
        <v>Excl.</v>
      </c>
      <c r="F174" s="170" t="str">
        <f t="shared" si="9"/>
        <v>Excl.</v>
      </c>
      <c r="G174" s="218">
        <v>1.3228527607361964</v>
      </c>
      <c r="H174" s="218" t="s">
        <v>16</v>
      </c>
      <c r="I174" s="172" t="str">
        <f t="shared" si="10"/>
        <v/>
      </c>
      <c r="J174" s="172" t="str">
        <f t="shared" si="11"/>
        <v/>
      </c>
      <c r="K174" s="119"/>
    </row>
    <row r="175" spans="1:11">
      <c r="A175" s="166" t="s">
        <v>1271</v>
      </c>
      <c r="B175" s="167" t="s">
        <v>1272</v>
      </c>
      <c r="C175" s="168">
        <v>492.72399999999999</v>
      </c>
      <c r="D175" s="179">
        <v>207.58</v>
      </c>
      <c r="E175" s="169">
        <f t="shared" si="12"/>
        <v>102279.64792</v>
      </c>
      <c r="F175" s="170">
        <f t="shared" si="9"/>
        <v>2.7232097983108301E-3</v>
      </c>
      <c r="G175" s="218">
        <v>1.368147220348781</v>
      </c>
      <c r="H175" s="218">
        <v>8.1199999999999992</v>
      </c>
      <c r="I175" s="172">
        <f t="shared" si="10"/>
        <v>3.7257519159855269E-5</v>
      </c>
      <c r="J175" s="172">
        <f t="shared" si="11"/>
        <v>2.2112463562283936E-4</v>
      </c>
      <c r="K175" s="119"/>
    </row>
    <row r="176" spans="1:11">
      <c r="A176" s="166" t="s">
        <v>1274</v>
      </c>
      <c r="B176" s="167" t="s">
        <v>1275</v>
      </c>
      <c r="C176" s="168">
        <v>220.244</v>
      </c>
      <c r="D176" s="179">
        <v>69.92</v>
      </c>
      <c r="E176" s="169">
        <f t="shared" si="12"/>
        <v>15399.46048</v>
      </c>
      <c r="F176" s="170">
        <f t="shared" si="9"/>
        <v>4.1001276911548833E-4</v>
      </c>
      <c r="G176" s="218">
        <v>1.6590389016018305</v>
      </c>
      <c r="H176" s="218">
        <v>8.6349999999999998</v>
      </c>
      <c r="I176" s="172">
        <f t="shared" si="10"/>
        <v>6.8022713411608475E-6</v>
      </c>
      <c r="J176" s="172">
        <f t="shared" si="11"/>
        <v>3.5404602613122416E-5</v>
      </c>
      <c r="K176" s="119"/>
    </row>
    <row r="177" spans="1:11">
      <c r="A177" s="166" t="s">
        <v>2978</v>
      </c>
      <c r="B177" s="167" t="s">
        <v>2979</v>
      </c>
      <c r="C177" s="168">
        <v>320.25700000000001</v>
      </c>
      <c r="D177" s="179">
        <v>427.51</v>
      </c>
      <c r="E177" s="169">
        <f t="shared" si="12"/>
        <v>136913.07006999999</v>
      </c>
      <c r="F177" s="170">
        <f t="shared" si="9"/>
        <v>3.6453294620555159E-3</v>
      </c>
      <c r="G177" s="218">
        <v>0.85144207153049056</v>
      </c>
      <c r="H177" s="218">
        <v>13.11</v>
      </c>
      <c r="I177" s="172">
        <f t="shared" si="10"/>
        <v>3.1037868685836772E-5</v>
      </c>
      <c r="J177" s="172">
        <f t="shared" si="11"/>
        <v>4.779026924754781E-4</v>
      </c>
      <c r="K177" s="119"/>
    </row>
    <row r="178" spans="1:11">
      <c r="A178" s="166" t="s">
        <v>1283</v>
      </c>
      <c r="B178" s="167" t="s">
        <v>1284</v>
      </c>
      <c r="C178" s="168">
        <v>1327.8230000000001</v>
      </c>
      <c r="D178" s="179">
        <v>81.37</v>
      </c>
      <c r="E178" s="169">
        <f t="shared" si="12"/>
        <v>108044.95751000001</v>
      </c>
      <c r="F178" s="170">
        <f t="shared" si="9"/>
        <v>2.8767119650181653E-3</v>
      </c>
      <c r="G178" s="218">
        <v>3.4410716480275281</v>
      </c>
      <c r="H178" s="218">
        <v>5.6050000000000004</v>
      </c>
      <c r="I178" s="172">
        <f t="shared" si="10"/>
        <v>9.8989719823655662E-5</v>
      </c>
      <c r="J178" s="172">
        <f t="shared" si="11"/>
        <v>1.6123970563926816E-4</v>
      </c>
      <c r="K178" s="119"/>
    </row>
    <row r="179" spans="1:11">
      <c r="A179" s="166" t="s">
        <v>2980</v>
      </c>
      <c r="B179" s="167" t="s">
        <v>2981</v>
      </c>
      <c r="C179" s="168">
        <v>1190.6759999999999</v>
      </c>
      <c r="D179" s="179">
        <v>10.6</v>
      </c>
      <c r="E179" s="169">
        <f t="shared" si="12"/>
        <v>12621.165599999998</v>
      </c>
      <c r="F179" s="170">
        <f t="shared" si="9"/>
        <v>3.3604028295938993E-4</v>
      </c>
      <c r="G179" s="218">
        <v>4.5283018867924527</v>
      </c>
      <c r="H179" s="218">
        <v>-2.57</v>
      </c>
      <c r="I179" s="172">
        <f t="shared" si="10"/>
        <v>1.5216918473632753E-5</v>
      </c>
      <c r="J179" s="172">
        <f t="shared" si="11"/>
        <v>-8.6362352720563197E-6</v>
      </c>
      <c r="K179" s="119"/>
    </row>
    <row r="180" spans="1:11">
      <c r="A180" s="166" t="s">
        <v>1286</v>
      </c>
      <c r="B180" s="167" t="s">
        <v>1287</v>
      </c>
      <c r="C180" s="168">
        <v>1255.373</v>
      </c>
      <c r="D180" s="179">
        <v>59.6</v>
      </c>
      <c r="E180" s="169">
        <f t="shared" si="12"/>
        <v>74820.230800000005</v>
      </c>
      <c r="F180" s="170">
        <f t="shared" si="9"/>
        <v>1.9920990125602083E-3</v>
      </c>
      <c r="G180" s="218">
        <v>4.4630872483221475</v>
      </c>
      <c r="H180" s="218">
        <v>4.01</v>
      </c>
      <c r="I180" s="172">
        <f t="shared" si="10"/>
        <v>8.8909117003526075E-5</v>
      </c>
      <c r="J180" s="172">
        <f t="shared" si="11"/>
        <v>7.9883170403664345E-5</v>
      </c>
      <c r="K180" s="119"/>
    </row>
    <row r="181" spans="1:11">
      <c r="A181" s="166" t="s">
        <v>2982</v>
      </c>
      <c r="B181" s="167" t="s">
        <v>833</v>
      </c>
      <c r="C181" s="168">
        <v>418.10399999999998</v>
      </c>
      <c r="D181" s="179">
        <v>82.16</v>
      </c>
      <c r="E181" s="169">
        <f t="shared" si="12"/>
        <v>34351.424639999997</v>
      </c>
      <c r="F181" s="170">
        <f t="shared" si="9"/>
        <v>9.1461144096578219E-4</v>
      </c>
      <c r="G181" s="218">
        <v>1.8500486854917235</v>
      </c>
      <c r="H181" s="218">
        <v>1.0249999999999999</v>
      </c>
      <c r="I181" s="172">
        <f t="shared" si="10"/>
        <v>1.6920756940944363E-5</v>
      </c>
      <c r="J181" s="172">
        <f t="shared" si="11"/>
        <v>9.3747672698992663E-6</v>
      </c>
      <c r="K181" s="119"/>
    </row>
    <row r="182" spans="1:11">
      <c r="A182" s="166" t="s">
        <v>1289</v>
      </c>
      <c r="B182" s="167" t="s">
        <v>1290</v>
      </c>
      <c r="C182" s="168">
        <v>1107.3679999999999</v>
      </c>
      <c r="D182" s="179">
        <v>125</v>
      </c>
      <c r="E182" s="169">
        <f t="shared" si="12"/>
        <v>138421</v>
      </c>
      <c r="F182" s="170">
        <f t="shared" si="9"/>
        <v>3.6854783053889826E-3</v>
      </c>
      <c r="G182" s="218">
        <v>0.36799999999999999</v>
      </c>
      <c r="H182" s="218">
        <v>-4</v>
      </c>
      <c r="I182" s="172">
        <f t="shared" si="10"/>
        <v>1.3562560163831456E-5</v>
      </c>
      <c r="J182" s="172">
        <f t="shared" si="11"/>
        <v>-1.4741913221555931E-4</v>
      </c>
      <c r="K182" s="119"/>
    </row>
    <row r="183" spans="1:11">
      <c r="A183" s="166" t="s">
        <v>1292</v>
      </c>
      <c r="B183" s="167" t="s">
        <v>1293</v>
      </c>
      <c r="C183" s="168">
        <v>166.78700000000001</v>
      </c>
      <c r="D183" s="179">
        <v>364.91</v>
      </c>
      <c r="E183" s="169">
        <f t="shared" si="12"/>
        <v>60862.244170000005</v>
      </c>
      <c r="F183" s="170">
        <f t="shared" si="9"/>
        <v>1.6204656844396594E-3</v>
      </c>
      <c r="G183" s="218">
        <v>1.0742374832150392</v>
      </c>
      <c r="H183" s="218">
        <v>8.89</v>
      </c>
      <c r="I183" s="172">
        <f t="shared" si="10"/>
        <v>1.7407649784887956E-5</v>
      </c>
      <c r="J183" s="172">
        <f t="shared" si="11"/>
        <v>1.4405939934668572E-4</v>
      </c>
      <c r="K183" s="119"/>
    </row>
    <row r="184" spans="1:11">
      <c r="A184" s="166" t="s">
        <v>2983</v>
      </c>
      <c r="B184" s="167" t="s">
        <v>2984</v>
      </c>
      <c r="C184" s="168">
        <v>105.154</v>
      </c>
      <c r="D184" s="179">
        <v>172.99</v>
      </c>
      <c r="E184" s="169">
        <f t="shared" si="12"/>
        <v>18190.590459999999</v>
      </c>
      <c r="F184" s="170">
        <f t="shared" si="9"/>
        <v>4.8432699158758996E-4</v>
      </c>
      <c r="G184" s="218">
        <v>1.2717498121278688</v>
      </c>
      <c r="H184" s="218">
        <v>14.28</v>
      </c>
      <c r="I184" s="172">
        <f t="shared" si="10"/>
        <v>6.159427605599734E-6</v>
      </c>
      <c r="J184" s="172">
        <f t="shared" si="11"/>
        <v>6.9161894398707844E-5</v>
      </c>
      <c r="K184" s="119"/>
    </row>
    <row r="185" spans="1:11">
      <c r="A185" s="166" t="s">
        <v>2985</v>
      </c>
      <c r="B185" s="167" t="s">
        <v>1302</v>
      </c>
      <c r="C185" s="168">
        <v>1153.163</v>
      </c>
      <c r="D185" s="179">
        <v>41.94</v>
      </c>
      <c r="E185" s="169" t="str">
        <f t="shared" si="12"/>
        <v>Excl.</v>
      </c>
      <c r="F185" s="170" t="str">
        <f t="shared" si="9"/>
        <v>Excl.</v>
      </c>
      <c r="G185" s="218">
        <v>2.3843586075345735</v>
      </c>
      <c r="H185" s="218" t="s">
        <v>16</v>
      </c>
      <c r="I185" s="172" t="str">
        <f t="shared" si="10"/>
        <v/>
      </c>
      <c r="J185" s="172" t="str">
        <f t="shared" si="11"/>
        <v/>
      </c>
      <c r="K185" s="119"/>
    </row>
    <row r="186" spans="1:11">
      <c r="A186" s="166" t="s">
        <v>1316</v>
      </c>
      <c r="B186" s="167" t="s">
        <v>1311</v>
      </c>
      <c r="C186" s="168">
        <v>1211.462</v>
      </c>
      <c r="D186" s="179">
        <v>95.05</v>
      </c>
      <c r="E186" s="169">
        <f t="shared" si="12"/>
        <v>115149.46309999999</v>
      </c>
      <c r="F186" s="170">
        <f t="shared" si="9"/>
        <v>3.0658704107919981E-3</v>
      </c>
      <c r="G186" s="218">
        <v>1.5570752235665439</v>
      </c>
      <c r="H186" s="218">
        <v>10.845000000000001</v>
      </c>
      <c r="I186" s="172">
        <f t="shared" si="10"/>
        <v>4.7737908553100024E-5</v>
      </c>
      <c r="J186" s="172">
        <f t="shared" si="11"/>
        <v>3.3249364605039222E-4</v>
      </c>
      <c r="K186" s="119"/>
    </row>
    <row r="187" spans="1:11">
      <c r="A187" s="166" t="s">
        <v>1319</v>
      </c>
      <c r="B187" s="167" t="s">
        <v>1317</v>
      </c>
      <c r="C187" s="168">
        <v>448.30500000000001</v>
      </c>
      <c r="D187" s="179">
        <v>29.06</v>
      </c>
      <c r="E187" s="169">
        <f t="shared" si="12"/>
        <v>13027.7433</v>
      </c>
      <c r="F187" s="170">
        <f t="shared" si="9"/>
        <v>3.4686547055957315E-4</v>
      </c>
      <c r="G187" s="218">
        <v>3.6476256022023401</v>
      </c>
      <c r="H187" s="218">
        <v>7</v>
      </c>
      <c r="I187" s="172">
        <f t="shared" si="10"/>
        <v>1.2652353709330612E-5</v>
      </c>
      <c r="J187" s="172">
        <f t="shared" si="11"/>
        <v>2.4280582939170122E-5</v>
      </c>
      <c r="K187" s="119"/>
    </row>
    <row r="188" spans="1:11">
      <c r="A188" s="166" t="s">
        <v>1325</v>
      </c>
      <c r="B188" s="167" t="s">
        <v>1320</v>
      </c>
      <c r="C188" s="168">
        <v>225.91399999999999</v>
      </c>
      <c r="D188" s="179">
        <v>224.8</v>
      </c>
      <c r="E188" s="169">
        <f t="shared" si="12"/>
        <v>50785.467199999999</v>
      </c>
      <c r="F188" s="170">
        <f t="shared" si="9"/>
        <v>1.3521701013187576E-3</v>
      </c>
      <c r="G188" s="218">
        <v>2.4021352313167257</v>
      </c>
      <c r="H188" s="218">
        <v>8.84</v>
      </c>
      <c r="I188" s="172">
        <f t="shared" si="10"/>
        <v>3.2480954391108943E-5</v>
      </c>
      <c r="J188" s="172">
        <f t="shared" si="11"/>
        <v>1.1953183695657817E-4</v>
      </c>
      <c r="K188" s="119"/>
    </row>
    <row r="189" spans="1:11">
      <c r="A189" s="166" t="s">
        <v>1848</v>
      </c>
      <c r="B189" s="167" t="s">
        <v>1326</v>
      </c>
      <c r="C189" s="168">
        <v>234.38399999999999</v>
      </c>
      <c r="D189" s="179">
        <v>82.04</v>
      </c>
      <c r="E189" s="169">
        <f t="shared" si="12"/>
        <v>19228.863359999999</v>
      </c>
      <c r="F189" s="170">
        <f t="shared" si="9"/>
        <v>5.1197115141899785E-4</v>
      </c>
      <c r="G189" s="218">
        <v>3.4617259873232569</v>
      </c>
      <c r="H189" s="218">
        <v>12.4</v>
      </c>
      <c r="I189" s="172">
        <f t="shared" si="10"/>
        <v>1.7723038396269552E-5</v>
      </c>
      <c r="J189" s="172">
        <f t="shared" si="11"/>
        <v>6.3484422775955728E-5</v>
      </c>
      <c r="K189" s="119"/>
    </row>
    <row r="190" spans="1:11">
      <c r="A190" s="166" t="s">
        <v>1328</v>
      </c>
      <c r="B190" s="167" t="s">
        <v>1849</v>
      </c>
      <c r="C190" s="168">
        <v>350.72699999999998</v>
      </c>
      <c r="D190" s="179">
        <v>59.23</v>
      </c>
      <c r="E190" s="169">
        <f t="shared" si="12"/>
        <v>20773.560209999996</v>
      </c>
      <c r="F190" s="170">
        <f t="shared" si="9"/>
        <v>5.5309891909209434E-4</v>
      </c>
      <c r="G190" s="218">
        <v>4.8286341381056896</v>
      </c>
      <c r="H190" s="218">
        <v>4.83</v>
      </c>
      <c r="I190" s="172">
        <f t="shared" si="10"/>
        <v>2.6707123224774436E-5</v>
      </c>
      <c r="J190" s="172">
        <f t="shared" si="11"/>
        <v>2.6714677792148157E-5</v>
      </c>
      <c r="K190" s="119"/>
    </row>
    <row r="191" spans="1:11">
      <c r="A191" s="166" t="s">
        <v>1330</v>
      </c>
      <c r="B191" s="167" t="s">
        <v>764</v>
      </c>
      <c r="C191" s="168">
        <v>147.99</v>
      </c>
      <c r="D191" s="179">
        <v>450.77</v>
      </c>
      <c r="E191" s="169">
        <f t="shared" si="12"/>
        <v>66709.452300000004</v>
      </c>
      <c r="F191" s="170">
        <f t="shared" si="9"/>
        <v>1.776148411122815E-3</v>
      </c>
      <c r="G191" s="218">
        <v>1.8279832286975619</v>
      </c>
      <c r="H191" s="218">
        <v>18.34</v>
      </c>
      <c r="I191" s="172">
        <f t="shared" si="10"/>
        <v>3.246769507210328E-5</v>
      </c>
      <c r="J191" s="172">
        <f t="shared" si="11"/>
        <v>3.2574561859992427E-4</v>
      </c>
      <c r="K191" s="119"/>
    </row>
    <row r="192" spans="1:11">
      <c r="A192" s="166" t="s">
        <v>1333</v>
      </c>
      <c r="B192" s="167" t="s">
        <v>1331</v>
      </c>
      <c r="C192" s="168">
        <v>3486.3150000000001</v>
      </c>
      <c r="D192" s="179">
        <v>59.92</v>
      </c>
      <c r="E192" s="169">
        <f t="shared" si="12"/>
        <v>208899.99480000001</v>
      </c>
      <c r="F192" s="170">
        <f t="shared" si="9"/>
        <v>5.5619913079032182E-3</v>
      </c>
      <c r="G192" s="218">
        <v>2.3364485981308412</v>
      </c>
      <c r="H192" s="218">
        <v>7.97</v>
      </c>
      <c r="I192" s="172">
        <f t="shared" si="10"/>
        <v>1.2995306794166397E-4</v>
      </c>
      <c r="J192" s="172">
        <f t="shared" si="11"/>
        <v>4.4329070723988644E-4</v>
      </c>
      <c r="K192" s="119"/>
    </row>
    <row r="193" spans="1:11">
      <c r="A193" s="166" t="s">
        <v>1336</v>
      </c>
      <c r="B193" s="167" t="s">
        <v>1334</v>
      </c>
      <c r="C193" s="168">
        <v>239.762</v>
      </c>
      <c r="D193" s="179">
        <v>168.85</v>
      </c>
      <c r="E193" s="169" t="str">
        <f t="shared" si="12"/>
        <v>Excl.</v>
      </c>
      <c r="F193" s="170" t="str">
        <f t="shared" si="9"/>
        <v>Excl.</v>
      </c>
      <c r="G193" s="218">
        <v>1.2792419307077287</v>
      </c>
      <c r="H193" s="218" t="s">
        <v>16</v>
      </c>
      <c r="I193" s="172" t="str">
        <f t="shared" si="10"/>
        <v/>
      </c>
      <c r="J193" s="172" t="str">
        <f t="shared" si="11"/>
        <v/>
      </c>
      <c r="K193" s="119"/>
    </row>
    <row r="194" spans="1:11">
      <c r="A194" s="166" t="s">
        <v>1342</v>
      </c>
      <c r="B194" s="167" t="s">
        <v>1337</v>
      </c>
      <c r="C194" s="168">
        <v>886.63699999999994</v>
      </c>
      <c r="D194" s="179">
        <v>62.5</v>
      </c>
      <c r="E194" s="169">
        <f t="shared" si="12"/>
        <v>55414.8125</v>
      </c>
      <c r="F194" s="170">
        <f t="shared" si="9"/>
        <v>1.475427061399269E-3</v>
      </c>
      <c r="G194" s="218">
        <v>1.4080000000000001</v>
      </c>
      <c r="H194" s="218">
        <v>20</v>
      </c>
      <c r="I194" s="172">
        <f t="shared" si="10"/>
        <v>2.0774013024501709E-5</v>
      </c>
      <c r="J194" s="172">
        <f t="shared" si="11"/>
        <v>2.9508541227985381E-4</v>
      </c>
      <c r="K194" s="119"/>
    </row>
    <row r="195" spans="1:11">
      <c r="A195" s="166" t="s">
        <v>1345</v>
      </c>
      <c r="B195" s="167" t="s">
        <v>1343</v>
      </c>
      <c r="C195" s="168">
        <v>195.834</v>
      </c>
      <c r="D195" s="179">
        <v>92.96</v>
      </c>
      <c r="E195" s="169">
        <f t="shared" si="12"/>
        <v>18204.728639999998</v>
      </c>
      <c r="F195" s="170">
        <f t="shared" si="9"/>
        <v>4.847034225891553E-4</v>
      </c>
      <c r="G195" s="218">
        <v>3.0120481927710845</v>
      </c>
      <c r="H195" s="218">
        <v>7.4749999999999996</v>
      </c>
      <c r="I195" s="172">
        <f t="shared" si="10"/>
        <v>1.4599500680396245E-5</v>
      </c>
      <c r="J195" s="172">
        <f t="shared" si="11"/>
        <v>3.6231580838539354E-5</v>
      </c>
      <c r="K195" s="119"/>
    </row>
    <row r="196" spans="1:11">
      <c r="A196" s="166" t="s">
        <v>1348</v>
      </c>
      <c r="B196" s="167" t="s">
        <v>1346</v>
      </c>
      <c r="C196" s="168">
        <v>583.64700000000005</v>
      </c>
      <c r="D196" s="179">
        <v>81</v>
      </c>
      <c r="E196" s="169">
        <f t="shared" si="12"/>
        <v>47275.407000000007</v>
      </c>
      <c r="F196" s="170">
        <f t="shared" si="9"/>
        <v>1.2587142621201587E-3</v>
      </c>
      <c r="G196" s="218">
        <v>4.8888888888888893</v>
      </c>
      <c r="H196" s="218">
        <v>2.5499999999999998</v>
      </c>
      <c r="I196" s="172">
        <f t="shared" si="10"/>
        <v>6.1537141703652207E-5</v>
      </c>
      <c r="J196" s="172">
        <f t="shared" si="11"/>
        <v>3.2097213684064042E-5</v>
      </c>
      <c r="K196" s="119"/>
    </row>
    <row r="197" spans="1:11">
      <c r="A197" s="166" t="s">
        <v>2986</v>
      </c>
      <c r="B197" s="167" t="s">
        <v>1349</v>
      </c>
      <c r="C197" s="168">
        <v>207.27699999999999</v>
      </c>
      <c r="D197" s="179">
        <v>122.75</v>
      </c>
      <c r="E197" s="169">
        <f t="shared" si="12"/>
        <v>25443.251749999999</v>
      </c>
      <c r="F197" s="170">
        <f t="shared" si="9"/>
        <v>6.7743010340320659E-4</v>
      </c>
      <c r="G197" s="218">
        <v>1.4663951120162932</v>
      </c>
      <c r="H197" s="218">
        <v>15.38</v>
      </c>
      <c r="I197" s="172">
        <f t="shared" si="10"/>
        <v>9.9338019236315435E-6</v>
      </c>
      <c r="J197" s="172">
        <f t="shared" si="11"/>
        <v>1.0418874990341317E-4</v>
      </c>
      <c r="K197" s="119"/>
    </row>
    <row r="198" spans="1:11">
      <c r="A198" s="166" t="s">
        <v>1354</v>
      </c>
      <c r="B198" s="167" t="s">
        <v>2987</v>
      </c>
      <c r="C198" s="168">
        <v>2133.5079999999998</v>
      </c>
      <c r="D198" s="179">
        <v>18.54</v>
      </c>
      <c r="E198" s="169">
        <f t="shared" si="12"/>
        <v>39555.238319999997</v>
      </c>
      <c r="F198" s="170">
        <f t="shared" si="9"/>
        <v>1.0531637012653494E-3</v>
      </c>
      <c r="G198" s="218">
        <v>0.21574973031283715</v>
      </c>
      <c r="H198" s="218">
        <v>10.1</v>
      </c>
      <c r="I198" s="172">
        <f t="shared" si="10"/>
        <v>2.2721978452326852E-6</v>
      </c>
      <c r="J198" s="172">
        <f t="shared" si="11"/>
        <v>1.0636953382780028E-4</v>
      </c>
      <c r="K198" s="119"/>
    </row>
    <row r="199" spans="1:11">
      <c r="A199" s="166" t="s">
        <v>1357</v>
      </c>
      <c r="B199" s="167" t="s">
        <v>1355</v>
      </c>
      <c r="C199" s="168">
        <v>128.541</v>
      </c>
      <c r="D199" s="179">
        <v>531.52</v>
      </c>
      <c r="E199" s="169">
        <f t="shared" si="12"/>
        <v>68322.11232</v>
      </c>
      <c r="F199" s="170">
        <f t="shared" si="9"/>
        <v>1.8190857076145191E-3</v>
      </c>
      <c r="G199" s="218">
        <v>1.2266706803130645</v>
      </c>
      <c r="H199" s="218">
        <v>13.84</v>
      </c>
      <c r="I199" s="172">
        <f t="shared" si="10"/>
        <v>2.2314191025072744E-5</v>
      </c>
      <c r="J199" s="172">
        <f t="shared" si="11"/>
        <v>2.5176146193384944E-4</v>
      </c>
      <c r="K199" s="119"/>
    </row>
    <row r="200" spans="1:11">
      <c r="A200" s="166" t="s">
        <v>2988</v>
      </c>
      <c r="B200" s="167" t="s">
        <v>1358</v>
      </c>
      <c r="C200" s="168">
        <v>484.23</v>
      </c>
      <c r="D200" s="179">
        <v>45.69</v>
      </c>
      <c r="E200" s="169">
        <f t="shared" si="12"/>
        <v>22124.468700000001</v>
      </c>
      <c r="F200" s="170">
        <f t="shared" si="9"/>
        <v>5.8906704482779054E-4</v>
      </c>
      <c r="G200" s="218">
        <v>1.3131976362442548</v>
      </c>
      <c r="H200" s="218">
        <v>13.04</v>
      </c>
      <c r="I200" s="172">
        <f t="shared" si="10"/>
        <v>7.7356145085724297E-6</v>
      </c>
      <c r="J200" s="172">
        <f t="shared" si="11"/>
        <v>7.6814342645543883E-5</v>
      </c>
      <c r="K200" s="119"/>
    </row>
    <row r="201" spans="1:11">
      <c r="A201" s="166" t="s">
        <v>1360</v>
      </c>
      <c r="B201" s="167" t="s">
        <v>2989</v>
      </c>
      <c r="C201" s="168">
        <v>737.12400000000002</v>
      </c>
      <c r="D201" s="179">
        <v>29.33</v>
      </c>
      <c r="E201" s="169">
        <f t="shared" si="12"/>
        <v>21619.84692</v>
      </c>
      <c r="F201" s="170">
        <f t="shared" si="9"/>
        <v>5.7563142001207054E-4</v>
      </c>
      <c r="G201" s="218">
        <v>3.511762700306853</v>
      </c>
      <c r="H201" s="218">
        <v>7.34</v>
      </c>
      <c r="I201" s="172">
        <f t="shared" si="10"/>
        <v>2.0214809499230573E-5</v>
      </c>
      <c r="J201" s="172">
        <f t="shared" si="11"/>
        <v>4.2251346228885974E-5</v>
      </c>
      <c r="K201" s="119"/>
    </row>
    <row r="202" spans="1:11">
      <c r="A202" s="166" t="s">
        <v>1368</v>
      </c>
      <c r="B202" s="167" t="s">
        <v>31</v>
      </c>
      <c r="C202" s="168">
        <v>1169.5340000000001</v>
      </c>
      <c r="D202" s="179">
        <v>116.48</v>
      </c>
      <c r="E202" s="169">
        <f t="shared" si="12"/>
        <v>136227.32032000003</v>
      </c>
      <c r="F202" s="170">
        <f t="shared" si="9"/>
        <v>3.6270712799404414E-3</v>
      </c>
      <c r="G202" s="218">
        <v>2.6785714285714284</v>
      </c>
      <c r="H202" s="218">
        <v>9</v>
      </c>
      <c r="I202" s="172">
        <f t="shared" si="10"/>
        <v>9.7153694998404675E-5</v>
      </c>
      <c r="J202" s="172">
        <f t="shared" si="11"/>
        <v>3.2643641519463973E-4</v>
      </c>
      <c r="K202" s="119"/>
    </row>
    <row r="203" spans="1:11">
      <c r="A203" s="166" t="s">
        <v>1371</v>
      </c>
      <c r="B203" s="167" t="s">
        <v>1369</v>
      </c>
      <c r="C203" s="168">
        <v>210.34200000000001</v>
      </c>
      <c r="D203" s="179">
        <v>117.32</v>
      </c>
      <c r="E203" s="169">
        <f t="shared" si="12"/>
        <v>24677.32344</v>
      </c>
      <c r="F203" s="170">
        <f t="shared" si="9"/>
        <v>6.5703715601814043E-4</v>
      </c>
      <c r="G203" s="218">
        <v>0.68189566996249584</v>
      </c>
      <c r="H203" s="218">
        <v>7.6449999999999996</v>
      </c>
      <c r="I203" s="172">
        <f t="shared" si="10"/>
        <v>4.4803079169324279E-6</v>
      </c>
      <c r="J203" s="172">
        <f t="shared" si="11"/>
        <v>5.0230490577586833E-5</v>
      </c>
      <c r="K203" s="119"/>
    </row>
    <row r="204" spans="1:11">
      <c r="A204" s="166" t="s">
        <v>1374</v>
      </c>
      <c r="B204" s="167" t="s">
        <v>1372</v>
      </c>
      <c r="C204" s="168">
        <v>113.557</v>
      </c>
      <c r="D204" s="179">
        <v>78.86</v>
      </c>
      <c r="E204" s="169">
        <f t="shared" si="12"/>
        <v>8955.1050200000009</v>
      </c>
      <c r="F204" s="170">
        <f t="shared" ref="F204:F267" si="13">IF(E204="Excl.","Excl.",E204/(SUM($E$12:$E$514)))</f>
        <v>2.3843091202700438E-4</v>
      </c>
      <c r="G204" s="218">
        <v>4.463606391072787</v>
      </c>
      <c r="H204" s="218">
        <v>7.61</v>
      </c>
      <c r="I204" s="172">
        <f t="shared" ref="I204:I267" si="14">IFERROR(G204*F204/100, "")</f>
        <v>1.0642617427530502E-5</v>
      </c>
      <c r="J204" s="172">
        <f t="shared" ref="J204:J267" si="15">IFERROR(H204*F204/100, "")</f>
        <v>1.8144592405255033E-5</v>
      </c>
      <c r="K204" s="119"/>
    </row>
    <row r="205" spans="1:11">
      <c r="A205" s="166" t="s">
        <v>1382</v>
      </c>
      <c r="B205" s="167" t="s">
        <v>767</v>
      </c>
      <c r="C205" s="168">
        <v>397.90699999999998</v>
      </c>
      <c r="D205" s="179">
        <v>157.38999999999999</v>
      </c>
      <c r="E205" s="169">
        <f t="shared" ref="E205:E268" si="16">IF(OR(H205="n/a", G205=0, G205="n/a"), "Excl.", IFERROR(D205*C205, "Excl."))</f>
        <v>62626.582729999995</v>
      </c>
      <c r="F205" s="170">
        <f t="shared" si="13"/>
        <v>1.6674414430762911E-3</v>
      </c>
      <c r="G205" s="218">
        <v>3.9392591651312028</v>
      </c>
      <c r="H205" s="218">
        <v>31</v>
      </c>
      <c r="I205" s="172">
        <f t="shared" si="14"/>
        <v>6.5684839869578781E-5</v>
      </c>
      <c r="J205" s="172">
        <f t="shared" si="15"/>
        <v>5.1690684735365027E-4</v>
      </c>
      <c r="K205" s="119"/>
    </row>
    <row r="206" spans="1:11">
      <c r="A206" s="166" t="s">
        <v>1385</v>
      </c>
      <c r="B206" s="167" t="s">
        <v>1383</v>
      </c>
      <c r="C206" s="168">
        <v>235.36099999999999</v>
      </c>
      <c r="D206" s="179">
        <v>131.41</v>
      </c>
      <c r="E206" s="169">
        <f t="shared" si="16"/>
        <v>30928.789009999997</v>
      </c>
      <c r="F206" s="170">
        <f t="shared" si="13"/>
        <v>8.2348329305747083E-4</v>
      </c>
      <c r="G206" s="218">
        <v>1.9785404459325775</v>
      </c>
      <c r="H206" s="218">
        <v>8.0299999999999994</v>
      </c>
      <c r="I206" s="172">
        <f t="shared" si="14"/>
        <v>1.6292950018639558E-5</v>
      </c>
      <c r="J206" s="172">
        <f t="shared" si="15"/>
        <v>6.6125708432514902E-5</v>
      </c>
      <c r="K206" s="119"/>
    </row>
    <row r="207" spans="1:11">
      <c r="A207" s="166" t="s">
        <v>1394</v>
      </c>
      <c r="B207" s="167" t="s">
        <v>1386</v>
      </c>
      <c r="C207" s="168">
        <v>585.69799999999998</v>
      </c>
      <c r="D207" s="179">
        <v>211.18</v>
      </c>
      <c r="E207" s="169">
        <f t="shared" si="16"/>
        <v>123687.70363999999</v>
      </c>
      <c r="F207" s="170">
        <f t="shared" si="13"/>
        <v>3.2932022482759253E-3</v>
      </c>
      <c r="G207" s="218">
        <v>0.18941187612463303</v>
      </c>
      <c r="H207" s="218">
        <v>32.484999999999999</v>
      </c>
      <c r="I207" s="172">
        <f t="shared" si="14"/>
        <v>6.2377161630380257E-6</v>
      </c>
      <c r="J207" s="172">
        <f t="shared" si="15"/>
        <v>1.0697967503524343E-3</v>
      </c>
      <c r="K207" s="119"/>
    </row>
    <row r="208" spans="1:11">
      <c r="A208" s="166" t="s">
        <v>2990</v>
      </c>
      <c r="B208" s="167" t="s">
        <v>1395</v>
      </c>
      <c r="C208" s="168">
        <v>246.84700000000001</v>
      </c>
      <c r="D208" s="179">
        <v>98.58</v>
      </c>
      <c r="E208" s="169" t="str">
        <f t="shared" si="16"/>
        <v>Excl.</v>
      </c>
      <c r="F208" s="170" t="str">
        <f t="shared" si="13"/>
        <v>Excl.</v>
      </c>
      <c r="G208" s="218">
        <v>0.36518563603164944</v>
      </c>
      <c r="H208" s="218" t="s">
        <v>16</v>
      </c>
      <c r="I208" s="172" t="str">
        <f t="shared" si="14"/>
        <v/>
      </c>
      <c r="J208" s="172" t="str">
        <f t="shared" si="15"/>
        <v/>
      </c>
      <c r="K208" s="119"/>
    </row>
    <row r="209" spans="1:11">
      <c r="A209" s="166" t="s">
        <v>1397</v>
      </c>
      <c r="B209" s="167" t="s">
        <v>2991</v>
      </c>
      <c r="C209" s="168">
        <v>498.58699999999999</v>
      </c>
      <c r="D209" s="179">
        <v>75.760000000000005</v>
      </c>
      <c r="E209" s="169">
        <f t="shared" si="16"/>
        <v>37772.951120000005</v>
      </c>
      <c r="F209" s="170">
        <f t="shared" si="13"/>
        <v>1.0057100576016536E-3</v>
      </c>
      <c r="G209" s="218">
        <v>3.167898627243928</v>
      </c>
      <c r="H209" s="218">
        <v>5.9870000000000001</v>
      </c>
      <c r="I209" s="172">
        <f t="shared" si="14"/>
        <v>3.1859875108816901E-5</v>
      </c>
      <c r="J209" s="172">
        <f t="shared" si="15"/>
        <v>6.0211861148611001E-5</v>
      </c>
      <c r="K209" s="119"/>
    </row>
    <row r="210" spans="1:11">
      <c r="A210" s="166" t="s">
        <v>2992</v>
      </c>
      <c r="B210" s="167" t="s">
        <v>1398</v>
      </c>
      <c r="C210" s="168">
        <v>104.93300000000001</v>
      </c>
      <c r="D210" s="179">
        <v>64.23</v>
      </c>
      <c r="E210" s="169">
        <f t="shared" si="16"/>
        <v>6739.846590000001</v>
      </c>
      <c r="F210" s="170">
        <f t="shared" si="13"/>
        <v>1.7944934936963984E-4</v>
      </c>
      <c r="G210" s="218">
        <v>3.3006383309979759</v>
      </c>
      <c r="H210" s="218">
        <v>4.2</v>
      </c>
      <c r="I210" s="172">
        <f t="shared" si="14"/>
        <v>5.9229740100208068E-6</v>
      </c>
      <c r="J210" s="172">
        <f t="shared" si="15"/>
        <v>7.5368726735248734E-6</v>
      </c>
      <c r="K210" s="119"/>
    </row>
    <row r="211" spans="1:11">
      <c r="A211" s="166" t="s">
        <v>2993</v>
      </c>
      <c r="B211" s="167" t="s">
        <v>1404</v>
      </c>
      <c r="C211" s="168">
        <v>199.12</v>
      </c>
      <c r="D211" s="179">
        <v>94.31</v>
      </c>
      <c r="E211" s="169" t="str">
        <f t="shared" si="16"/>
        <v>Excl.</v>
      </c>
      <c r="F211" s="170" t="str">
        <f t="shared" si="13"/>
        <v>Excl.</v>
      </c>
      <c r="G211" s="218" t="s">
        <v>16</v>
      </c>
      <c r="H211" s="218">
        <v>10</v>
      </c>
      <c r="I211" s="172" t="str">
        <f t="shared" si="14"/>
        <v/>
      </c>
      <c r="J211" s="172" t="str">
        <f t="shared" si="15"/>
        <v/>
      </c>
      <c r="K211" s="119"/>
    </row>
    <row r="212" spans="1:11">
      <c r="A212" s="166" t="s">
        <v>1412</v>
      </c>
      <c r="B212" s="167" t="s">
        <v>2994</v>
      </c>
      <c r="C212" s="168">
        <v>383.92500000000001</v>
      </c>
      <c r="D212" s="179">
        <v>76.849999999999994</v>
      </c>
      <c r="E212" s="169">
        <f t="shared" si="16"/>
        <v>29504.63625</v>
      </c>
      <c r="F212" s="170">
        <f t="shared" si="13"/>
        <v>7.8556502848388865E-4</v>
      </c>
      <c r="G212" s="218">
        <v>4.0598568640208201</v>
      </c>
      <c r="H212" s="218">
        <v>7.8</v>
      </c>
      <c r="I212" s="172">
        <f t="shared" si="14"/>
        <v>3.189281573025026E-5</v>
      </c>
      <c r="J212" s="172">
        <f t="shared" si="15"/>
        <v>6.1274072221743312E-5</v>
      </c>
      <c r="K212" s="119"/>
    </row>
    <row r="213" spans="1:11">
      <c r="A213" s="166" t="s">
        <v>2995</v>
      </c>
      <c r="B213" s="167" t="s">
        <v>1413</v>
      </c>
      <c r="C213" s="168">
        <v>1429.338</v>
      </c>
      <c r="D213" s="179">
        <v>45.89</v>
      </c>
      <c r="E213" s="169">
        <f t="shared" si="16"/>
        <v>65592.320819999994</v>
      </c>
      <c r="F213" s="170">
        <f t="shared" si="13"/>
        <v>1.7464046306718206E-3</v>
      </c>
      <c r="G213" s="218">
        <v>2.3970363913706692</v>
      </c>
      <c r="H213" s="218">
        <v>14.81</v>
      </c>
      <c r="I213" s="172">
        <f t="shared" si="14"/>
        <v>4.1861954537786071E-5</v>
      </c>
      <c r="J213" s="172">
        <f t="shared" si="15"/>
        <v>2.586425258024966E-4</v>
      </c>
      <c r="K213" s="119"/>
    </row>
    <row r="214" spans="1:11">
      <c r="A214" s="166" t="s">
        <v>1418</v>
      </c>
      <c r="B214" s="167" t="s">
        <v>1416</v>
      </c>
      <c r="C214" s="168">
        <v>1777.2809999999999</v>
      </c>
      <c r="D214" s="179">
        <v>73.28</v>
      </c>
      <c r="E214" s="169">
        <f t="shared" si="16"/>
        <v>130239.15168</v>
      </c>
      <c r="F214" s="170">
        <f t="shared" si="13"/>
        <v>3.4676354601462572E-3</v>
      </c>
      <c r="G214" s="218">
        <v>1.3646288209606987</v>
      </c>
      <c r="H214" s="218">
        <v>14.2</v>
      </c>
      <c r="I214" s="172">
        <f t="shared" si="14"/>
        <v>4.7320352895008972E-5</v>
      </c>
      <c r="J214" s="172">
        <f t="shared" si="15"/>
        <v>4.9240423534076846E-4</v>
      </c>
      <c r="K214" s="119"/>
    </row>
    <row r="215" spans="1:11">
      <c r="A215" s="166" t="s">
        <v>1421</v>
      </c>
      <c r="B215" s="167" t="s">
        <v>1419</v>
      </c>
      <c r="C215" s="168">
        <v>253.54900000000001</v>
      </c>
      <c r="D215" s="179">
        <v>303.8</v>
      </c>
      <c r="E215" s="169">
        <f t="shared" si="16"/>
        <v>77028.186200000011</v>
      </c>
      <c r="F215" s="170">
        <f t="shared" si="13"/>
        <v>2.0508861310318742E-3</v>
      </c>
      <c r="G215" s="218">
        <v>0.9414088215931532</v>
      </c>
      <c r="H215" s="218">
        <v>9.56</v>
      </c>
      <c r="I215" s="172">
        <f t="shared" si="14"/>
        <v>1.930722295836458E-5</v>
      </c>
      <c r="J215" s="172">
        <f t="shared" si="15"/>
        <v>1.9606471412664719E-4</v>
      </c>
      <c r="K215" s="119"/>
    </row>
    <row r="216" spans="1:11">
      <c r="A216" s="166" t="s">
        <v>2996</v>
      </c>
      <c r="B216" s="167" t="s">
        <v>1422</v>
      </c>
      <c r="C216" s="168">
        <v>72.843000000000004</v>
      </c>
      <c r="D216" s="179">
        <v>331.41</v>
      </c>
      <c r="E216" s="169">
        <f t="shared" si="16"/>
        <v>24140.898630000003</v>
      </c>
      <c r="F216" s="170">
        <f t="shared" si="13"/>
        <v>6.4275477112186465E-4</v>
      </c>
      <c r="G216" s="218">
        <v>0.24139283666757189</v>
      </c>
      <c r="H216" s="218">
        <v>7.72</v>
      </c>
      <c r="I216" s="172">
        <f t="shared" si="14"/>
        <v>1.5515639748272283E-6</v>
      </c>
      <c r="J216" s="172">
        <f t="shared" si="15"/>
        <v>4.9620668330607954E-5</v>
      </c>
      <c r="K216" s="119"/>
    </row>
    <row r="217" spans="1:11">
      <c r="A217" s="166" t="s">
        <v>2997</v>
      </c>
      <c r="B217" s="167" t="s">
        <v>2998</v>
      </c>
      <c r="C217" s="168">
        <v>106.176</v>
      </c>
      <c r="D217" s="179">
        <v>111.64</v>
      </c>
      <c r="E217" s="169">
        <f t="shared" si="16"/>
        <v>11853.48864</v>
      </c>
      <c r="F217" s="170">
        <f t="shared" si="13"/>
        <v>3.1560077752577106E-4</v>
      </c>
      <c r="G217" s="218">
        <v>3.7979218917950557</v>
      </c>
      <c r="H217" s="218">
        <v>7.0350000000000001</v>
      </c>
      <c r="I217" s="172">
        <f t="shared" si="14"/>
        <v>1.198627102032667E-5</v>
      </c>
      <c r="J217" s="172">
        <f t="shared" si="15"/>
        <v>2.2202514698937996E-5</v>
      </c>
      <c r="K217" s="119"/>
    </row>
    <row r="218" spans="1:11">
      <c r="A218" s="166" t="s">
        <v>1427</v>
      </c>
      <c r="B218" s="167" t="s">
        <v>1425</v>
      </c>
      <c r="C218" s="168">
        <v>52.719000000000001</v>
      </c>
      <c r="D218" s="179">
        <v>272.86</v>
      </c>
      <c r="E218" s="169">
        <f t="shared" si="16"/>
        <v>14384.906340000001</v>
      </c>
      <c r="F218" s="170">
        <f t="shared" si="13"/>
        <v>3.8300012455568476E-4</v>
      </c>
      <c r="G218" s="218">
        <v>2.7266730191306898</v>
      </c>
      <c r="H218" s="218">
        <v>3.83</v>
      </c>
      <c r="I218" s="172">
        <f t="shared" si="14"/>
        <v>1.0443161059496792E-5</v>
      </c>
      <c r="J218" s="172">
        <f t="shared" si="15"/>
        <v>1.4668904770482726E-5</v>
      </c>
      <c r="K218" s="119"/>
    </row>
    <row r="219" spans="1:11">
      <c r="A219" s="166" t="s">
        <v>1430</v>
      </c>
      <c r="B219" s="167" t="s">
        <v>1428</v>
      </c>
      <c r="C219" s="168">
        <v>231.47</v>
      </c>
      <c r="D219" s="179">
        <v>169.58</v>
      </c>
      <c r="E219" s="169">
        <f t="shared" si="16"/>
        <v>39252.6826</v>
      </c>
      <c r="F219" s="170">
        <f t="shared" si="13"/>
        <v>1.0451081132965346E-3</v>
      </c>
      <c r="G219" s="218">
        <v>0.66045524236348629</v>
      </c>
      <c r="H219" s="218">
        <v>7.43</v>
      </c>
      <c r="I219" s="172">
        <f t="shared" si="14"/>
        <v>6.9024713226330863E-6</v>
      </c>
      <c r="J219" s="172">
        <f t="shared" si="15"/>
        <v>7.7651532817932508E-5</v>
      </c>
      <c r="K219" s="119"/>
    </row>
    <row r="220" spans="1:11">
      <c r="A220" s="166" t="s">
        <v>2999</v>
      </c>
      <c r="B220" s="167" t="s">
        <v>1431</v>
      </c>
      <c r="C220" s="168">
        <v>2089.52</v>
      </c>
      <c r="D220" s="179">
        <v>64.56</v>
      </c>
      <c r="E220" s="169" t="str">
        <f t="shared" si="16"/>
        <v>Excl.</v>
      </c>
      <c r="F220" s="170" t="str">
        <f t="shared" si="13"/>
        <v>Excl.</v>
      </c>
      <c r="G220" s="218" t="s">
        <v>16</v>
      </c>
      <c r="H220" s="218">
        <v>61.05</v>
      </c>
      <c r="I220" s="172" t="str">
        <f t="shared" si="14"/>
        <v/>
      </c>
      <c r="J220" s="172" t="str">
        <f t="shared" si="15"/>
        <v/>
      </c>
      <c r="K220" s="119"/>
    </row>
    <row r="221" spans="1:11">
      <c r="A221" s="166" t="s">
        <v>1433</v>
      </c>
      <c r="B221" s="167" t="s">
        <v>3000</v>
      </c>
      <c r="C221" s="168">
        <v>1094.633</v>
      </c>
      <c r="D221" s="179">
        <v>80.14</v>
      </c>
      <c r="E221" s="169">
        <f t="shared" si="16"/>
        <v>87723.888619999998</v>
      </c>
      <c r="F221" s="170">
        <f t="shared" si="13"/>
        <v>2.335660690020802E-3</v>
      </c>
      <c r="G221" s="218">
        <v>3.5937110057399551</v>
      </c>
      <c r="H221" s="218">
        <v>7.1</v>
      </c>
      <c r="I221" s="172">
        <f t="shared" si="14"/>
        <v>8.3936895274019338E-5</v>
      </c>
      <c r="J221" s="172">
        <f t="shared" si="15"/>
        <v>1.6583190899147694E-4</v>
      </c>
      <c r="K221" s="119"/>
    </row>
    <row r="222" spans="1:11">
      <c r="A222" s="166" t="s">
        <v>3001</v>
      </c>
      <c r="B222" s="167" t="s">
        <v>768</v>
      </c>
      <c r="C222" s="168">
        <v>1338.096</v>
      </c>
      <c r="D222" s="179">
        <v>37.75</v>
      </c>
      <c r="E222" s="169">
        <f t="shared" si="16"/>
        <v>50513.124000000003</v>
      </c>
      <c r="F222" s="170">
        <f t="shared" si="13"/>
        <v>1.3449189258813588E-3</v>
      </c>
      <c r="G222" s="218">
        <v>5.5099337748344368</v>
      </c>
      <c r="H222" s="218">
        <v>10.51</v>
      </c>
      <c r="I222" s="172">
        <f t="shared" si="14"/>
        <v>7.4104142141277515E-5</v>
      </c>
      <c r="J222" s="172">
        <f t="shared" si="15"/>
        <v>1.4135097911013083E-4</v>
      </c>
      <c r="K222" s="119"/>
    </row>
    <row r="223" spans="1:11">
      <c r="A223" s="166" t="s">
        <v>1438</v>
      </c>
      <c r="B223" s="167" t="s">
        <v>3002</v>
      </c>
      <c r="C223" s="168">
        <v>598.45600000000002</v>
      </c>
      <c r="D223" s="179">
        <v>26.84</v>
      </c>
      <c r="E223" s="169">
        <f t="shared" si="16"/>
        <v>16062.55904</v>
      </c>
      <c r="F223" s="170">
        <f t="shared" si="13"/>
        <v>4.2766786015813847E-4</v>
      </c>
      <c r="G223" s="218">
        <v>2.6825633383010432</v>
      </c>
      <c r="H223" s="218">
        <v>21.33</v>
      </c>
      <c r="I223" s="172">
        <f t="shared" si="14"/>
        <v>1.1472461226298795E-5</v>
      </c>
      <c r="J223" s="172">
        <f t="shared" si="15"/>
        <v>9.1221554571730931E-5</v>
      </c>
      <c r="K223" s="119"/>
    </row>
    <row r="224" spans="1:11">
      <c r="A224" s="166" t="s">
        <v>3003</v>
      </c>
      <c r="B224" s="167" t="s">
        <v>1439</v>
      </c>
      <c r="C224" s="168">
        <v>255.66200000000001</v>
      </c>
      <c r="D224" s="179">
        <v>81.03</v>
      </c>
      <c r="E224" s="169">
        <f t="shared" si="16"/>
        <v>20716.291860000001</v>
      </c>
      <c r="F224" s="170">
        <f t="shared" si="13"/>
        <v>5.5157414133792106E-4</v>
      </c>
      <c r="G224" s="218">
        <v>0.54300876218684435</v>
      </c>
      <c r="H224" s="218">
        <v>13.635</v>
      </c>
      <c r="I224" s="172">
        <f t="shared" si="14"/>
        <v>2.9950959174217604E-6</v>
      </c>
      <c r="J224" s="172">
        <f t="shared" si="15"/>
        <v>7.520713417142553E-5</v>
      </c>
      <c r="K224" s="119"/>
    </row>
    <row r="225" spans="1:11">
      <c r="A225" s="166" t="s">
        <v>1444</v>
      </c>
      <c r="B225" s="167" t="s">
        <v>3004</v>
      </c>
      <c r="C225" s="168">
        <v>153.87899999999999</v>
      </c>
      <c r="D225" s="179">
        <v>87.17</v>
      </c>
      <c r="E225" s="169">
        <f t="shared" si="16"/>
        <v>13413.63243</v>
      </c>
      <c r="F225" s="170">
        <f t="shared" si="13"/>
        <v>3.5713982211678212E-4</v>
      </c>
      <c r="G225" s="218">
        <v>3.7168750716989796</v>
      </c>
      <c r="H225" s="218">
        <v>7</v>
      </c>
      <c r="I225" s="172">
        <f t="shared" si="14"/>
        <v>1.3274441019368753E-5</v>
      </c>
      <c r="J225" s="172">
        <f t="shared" si="15"/>
        <v>2.4999787548174748E-5</v>
      </c>
      <c r="K225" s="119"/>
    </row>
    <row r="226" spans="1:11">
      <c r="A226" s="166" t="s">
        <v>1447</v>
      </c>
      <c r="B226" s="167" t="s">
        <v>1445</v>
      </c>
      <c r="C226" s="168">
        <v>175.82900000000001</v>
      </c>
      <c r="D226" s="179">
        <v>273.83</v>
      </c>
      <c r="E226" s="169">
        <f t="shared" si="16"/>
        <v>48147.255069999999</v>
      </c>
      <c r="F226" s="170">
        <f t="shared" si="13"/>
        <v>1.2819273377920597E-3</v>
      </c>
      <c r="G226" s="218">
        <v>4.3822809772486577</v>
      </c>
      <c r="H226" s="218">
        <v>3.2349999999999999</v>
      </c>
      <c r="I226" s="172">
        <f t="shared" si="14"/>
        <v>5.6177657866211574E-5</v>
      </c>
      <c r="J226" s="172">
        <f t="shared" si="15"/>
        <v>4.1470349377573124E-5</v>
      </c>
      <c r="K226" s="119"/>
    </row>
    <row r="227" spans="1:11">
      <c r="A227" s="166" t="s">
        <v>3005</v>
      </c>
      <c r="B227" s="167" t="s">
        <v>1448</v>
      </c>
      <c r="C227" s="168">
        <v>313.363</v>
      </c>
      <c r="D227" s="179">
        <v>297.64999999999998</v>
      </c>
      <c r="E227" s="169" t="str">
        <f t="shared" si="16"/>
        <v>Excl.</v>
      </c>
      <c r="F227" s="170" t="str">
        <f t="shared" si="13"/>
        <v>Excl.</v>
      </c>
      <c r="G227" s="218" t="s">
        <v>16</v>
      </c>
      <c r="H227" s="218">
        <v>12.42</v>
      </c>
      <c r="I227" s="172" t="str">
        <f t="shared" si="14"/>
        <v/>
      </c>
      <c r="J227" s="172" t="str">
        <f t="shared" si="15"/>
        <v/>
      </c>
      <c r="K227" s="119"/>
    </row>
    <row r="228" spans="1:11">
      <c r="A228" s="166" t="s">
        <v>1453</v>
      </c>
      <c r="B228" s="167" t="s">
        <v>3006</v>
      </c>
      <c r="C228" s="168">
        <v>497.98200000000003</v>
      </c>
      <c r="D228" s="179">
        <v>72.819999999999993</v>
      </c>
      <c r="E228" s="169">
        <f t="shared" si="16"/>
        <v>36263.04924</v>
      </c>
      <c r="F228" s="170">
        <f t="shared" si="13"/>
        <v>9.6550871082619284E-4</v>
      </c>
      <c r="G228" s="218">
        <v>2.8014281790716837</v>
      </c>
      <c r="H228" s="218">
        <v>13</v>
      </c>
      <c r="I228" s="172">
        <f t="shared" si="14"/>
        <v>2.7048033096476703E-5</v>
      </c>
      <c r="J228" s="172">
        <f t="shared" si="15"/>
        <v>1.2551613240740508E-4</v>
      </c>
      <c r="K228" s="119"/>
    </row>
    <row r="229" spans="1:11">
      <c r="A229" s="166" t="s">
        <v>3007</v>
      </c>
      <c r="B229" s="167" t="s">
        <v>1454</v>
      </c>
      <c r="C229" s="168">
        <v>687.79700000000003</v>
      </c>
      <c r="D229" s="179">
        <v>55.94</v>
      </c>
      <c r="E229" s="169">
        <f t="shared" si="16"/>
        <v>38475.364179999997</v>
      </c>
      <c r="F229" s="170">
        <f t="shared" si="13"/>
        <v>1.0244119026544408E-3</v>
      </c>
      <c r="G229" s="218">
        <v>1.1440829460135862</v>
      </c>
      <c r="H229" s="218">
        <v>11.33</v>
      </c>
      <c r="I229" s="172">
        <f t="shared" si="14"/>
        <v>1.1720121875202756E-5</v>
      </c>
      <c r="J229" s="172">
        <f t="shared" si="15"/>
        <v>1.1606586857074814E-4</v>
      </c>
      <c r="K229" s="119"/>
    </row>
    <row r="230" spans="1:11">
      <c r="A230" s="166" t="s">
        <v>1462</v>
      </c>
      <c r="B230" s="167" t="s">
        <v>3008</v>
      </c>
      <c r="C230" s="168">
        <v>910.48199999999997</v>
      </c>
      <c r="D230" s="179">
        <v>195.01</v>
      </c>
      <c r="E230" s="169">
        <f t="shared" si="16"/>
        <v>177553.09482</v>
      </c>
      <c r="F230" s="170">
        <f t="shared" si="13"/>
        <v>4.7273757523336986E-3</v>
      </c>
      <c r="G230" s="218">
        <v>2.6665299215424851</v>
      </c>
      <c r="H230" s="218">
        <v>-1.1399999999999999</v>
      </c>
      <c r="I230" s="172">
        <f t="shared" si="14"/>
        <v>1.2605688893972225E-4</v>
      </c>
      <c r="J230" s="172">
        <f t="shared" si="15"/>
        <v>-5.3892083576604152E-5</v>
      </c>
      <c r="K230" s="119"/>
    </row>
    <row r="231" spans="1:11">
      <c r="A231" s="166" t="s">
        <v>1465</v>
      </c>
      <c r="B231" s="167" t="s">
        <v>1463</v>
      </c>
      <c r="C231" s="168">
        <v>190.69900000000001</v>
      </c>
      <c r="D231" s="179">
        <v>87.61</v>
      </c>
      <c r="E231" s="169">
        <f t="shared" si="16"/>
        <v>16707.13939</v>
      </c>
      <c r="F231" s="170">
        <f t="shared" si="13"/>
        <v>4.4482990129355172E-4</v>
      </c>
      <c r="G231" s="218">
        <v>9.1313776966099769E-2</v>
      </c>
      <c r="H231" s="218">
        <v>10.050000000000001</v>
      </c>
      <c r="I231" s="172">
        <f t="shared" si="14"/>
        <v>4.0619098394571555E-7</v>
      </c>
      <c r="J231" s="172">
        <f t="shared" si="15"/>
        <v>4.4705405080001951E-5</v>
      </c>
      <c r="K231" s="119"/>
    </row>
    <row r="232" spans="1:11">
      <c r="A232" s="166" t="s">
        <v>1468</v>
      </c>
      <c r="B232" s="167" t="s">
        <v>1466</v>
      </c>
      <c r="C232" s="168">
        <v>381.71600000000001</v>
      </c>
      <c r="D232" s="179">
        <v>567.98</v>
      </c>
      <c r="E232" s="169">
        <f t="shared" si="16"/>
        <v>216807.05368000001</v>
      </c>
      <c r="F232" s="170">
        <f t="shared" si="13"/>
        <v>5.7725178462295799E-3</v>
      </c>
      <c r="G232" s="218">
        <v>0.27465755836473116</v>
      </c>
      <c r="H232" s="218">
        <v>7.4</v>
      </c>
      <c r="I232" s="172">
        <f t="shared" si="14"/>
        <v>1.5854656572622528E-5</v>
      </c>
      <c r="J232" s="172">
        <f t="shared" si="15"/>
        <v>4.2716632062098894E-4</v>
      </c>
      <c r="K232" s="119"/>
    </row>
    <row r="233" spans="1:11">
      <c r="A233" s="166" t="s">
        <v>1474</v>
      </c>
      <c r="B233" s="167" t="s">
        <v>1469</v>
      </c>
      <c r="C233" s="168">
        <v>1130.1489999999999</v>
      </c>
      <c r="D233" s="179">
        <v>103.1</v>
      </c>
      <c r="E233" s="169">
        <f t="shared" si="16"/>
        <v>116518.36189999999</v>
      </c>
      <c r="F233" s="170">
        <f t="shared" si="13"/>
        <v>3.1023175310242821E-3</v>
      </c>
      <c r="G233" s="218">
        <v>1.4548981571290012</v>
      </c>
      <c r="H233" s="218">
        <v>8.1300000000000008</v>
      </c>
      <c r="I233" s="172">
        <f t="shared" si="14"/>
        <v>4.5135560587162215E-5</v>
      </c>
      <c r="J233" s="172">
        <f t="shared" si="15"/>
        <v>2.5221841527227416E-4</v>
      </c>
      <c r="K233" s="119"/>
    </row>
    <row r="234" spans="1:11">
      <c r="A234" s="166" t="s">
        <v>3009</v>
      </c>
      <c r="B234" s="167" t="s">
        <v>1475</v>
      </c>
      <c r="C234" s="168">
        <v>92.27</v>
      </c>
      <c r="D234" s="179">
        <v>82.76</v>
      </c>
      <c r="E234" s="169">
        <f t="shared" si="16"/>
        <v>7636.2651999999998</v>
      </c>
      <c r="F234" s="170">
        <f t="shared" si="13"/>
        <v>2.0331661907367277E-4</v>
      </c>
      <c r="G234" s="218">
        <v>1.1599806669888835</v>
      </c>
      <c r="H234" s="218">
        <v>7</v>
      </c>
      <c r="I234" s="172">
        <f t="shared" si="14"/>
        <v>2.3584334740300369E-6</v>
      </c>
      <c r="J234" s="172">
        <f t="shared" si="15"/>
        <v>1.4232163335157093E-5</v>
      </c>
      <c r="K234" s="119"/>
    </row>
    <row r="235" spans="1:11">
      <c r="A235" s="166" t="s">
        <v>3010</v>
      </c>
      <c r="B235" s="167" t="s">
        <v>3011</v>
      </c>
      <c r="C235" s="168">
        <v>673.67600000000004</v>
      </c>
      <c r="D235" s="179">
        <v>71.91</v>
      </c>
      <c r="E235" s="169">
        <f t="shared" si="16"/>
        <v>48444.041160000001</v>
      </c>
      <c r="F235" s="170">
        <f t="shared" si="13"/>
        <v>1.2898293085626526E-3</v>
      </c>
      <c r="G235" s="218">
        <v>2.0581282158253371</v>
      </c>
      <c r="H235" s="218">
        <v>9.4499999999999993</v>
      </c>
      <c r="I235" s="172">
        <f t="shared" si="14"/>
        <v>2.6546340935512802E-5</v>
      </c>
      <c r="J235" s="172">
        <f t="shared" si="15"/>
        <v>1.2188886965917067E-4</v>
      </c>
      <c r="K235" s="119"/>
    </row>
    <row r="236" spans="1:11">
      <c r="A236" s="166" t="s">
        <v>3012</v>
      </c>
      <c r="B236" s="167" t="s">
        <v>1219</v>
      </c>
      <c r="C236" s="168">
        <v>47.716000000000001</v>
      </c>
      <c r="D236" s="179">
        <v>395.09</v>
      </c>
      <c r="E236" s="169" t="str">
        <f t="shared" si="16"/>
        <v>Excl.</v>
      </c>
      <c r="F236" s="170" t="str">
        <f t="shared" si="13"/>
        <v>Excl.</v>
      </c>
      <c r="G236" s="218" t="s">
        <v>16</v>
      </c>
      <c r="H236" s="218">
        <v>6.34</v>
      </c>
      <c r="I236" s="172" t="str">
        <f t="shared" si="14"/>
        <v/>
      </c>
      <c r="J236" s="172" t="str">
        <f t="shared" si="15"/>
        <v/>
      </c>
      <c r="K236" s="119"/>
    </row>
    <row r="237" spans="1:11">
      <c r="A237" s="166" t="s">
        <v>1486</v>
      </c>
      <c r="B237" s="167" t="s">
        <v>3013</v>
      </c>
      <c r="C237" s="168">
        <v>610.12199999999996</v>
      </c>
      <c r="D237" s="179">
        <v>232.82</v>
      </c>
      <c r="E237" s="169">
        <f t="shared" si="16"/>
        <v>142048.60403999998</v>
      </c>
      <c r="F237" s="170">
        <f t="shared" si="13"/>
        <v>3.7820637656151138E-3</v>
      </c>
      <c r="G237" s="218">
        <v>2.2334850957821497</v>
      </c>
      <c r="H237" s="218">
        <v>12.88</v>
      </c>
      <c r="I237" s="172">
        <f t="shared" si="14"/>
        <v>8.4471830517990709E-5</v>
      </c>
      <c r="J237" s="172">
        <f t="shared" si="15"/>
        <v>4.8712981301122669E-4</v>
      </c>
      <c r="K237" s="119"/>
    </row>
    <row r="238" spans="1:11">
      <c r="A238" s="166" t="s">
        <v>3014</v>
      </c>
      <c r="B238" s="167" t="s">
        <v>1487</v>
      </c>
      <c r="C238" s="168">
        <v>174.53899999999999</v>
      </c>
      <c r="D238" s="179">
        <v>138.47999999999999</v>
      </c>
      <c r="E238" s="169" t="str">
        <f t="shared" si="16"/>
        <v>Excl.</v>
      </c>
      <c r="F238" s="170" t="str">
        <f t="shared" si="13"/>
        <v>Excl.</v>
      </c>
      <c r="G238" s="218" t="s">
        <v>16</v>
      </c>
      <c r="H238" s="218">
        <v>-1.0900000000000001</v>
      </c>
      <c r="I238" s="172" t="str">
        <f t="shared" si="14"/>
        <v/>
      </c>
      <c r="J238" s="172" t="str">
        <f t="shared" si="15"/>
        <v/>
      </c>
      <c r="K238" s="119"/>
    </row>
    <row r="239" spans="1:11">
      <c r="A239" s="166" t="s">
        <v>1489</v>
      </c>
      <c r="B239" s="167" t="s">
        <v>3015</v>
      </c>
      <c r="C239" s="168">
        <v>920.38499999999999</v>
      </c>
      <c r="D239" s="179">
        <v>495.37</v>
      </c>
      <c r="E239" s="169">
        <f t="shared" si="16"/>
        <v>455931.11745000002</v>
      </c>
      <c r="F239" s="170">
        <f t="shared" si="13"/>
        <v>1.2139229178475312E-2</v>
      </c>
      <c r="G239" s="218">
        <v>1.5180572097623997</v>
      </c>
      <c r="H239" s="218">
        <v>10.375</v>
      </c>
      <c r="I239" s="172">
        <f t="shared" si="14"/>
        <v>1.8428044375342538E-4</v>
      </c>
      <c r="J239" s="172">
        <f t="shared" si="15"/>
        <v>1.2594450272668137E-3</v>
      </c>
      <c r="K239" s="119"/>
    </row>
    <row r="240" spans="1:11">
      <c r="A240" s="166" t="s">
        <v>3016</v>
      </c>
      <c r="B240" s="167" t="s">
        <v>1490</v>
      </c>
      <c r="C240" s="168">
        <v>714.64599999999996</v>
      </c>
      <c r="D240" s="179">
        <v>120.5</v>
      </c>
      <c r="E240" s="169">
        <f t="shared" si="16"/>
        <v>86114.842999999993</v>
      </c>
      <c r="F240" s="170">
        <f t="shared" si="13"/>
        <v>2.2928196274299294E-3</v>
      </c>
      <c r="G240" s="218">
        <v>2.7551867219917012</v>
      </c>
      <c r="H240" s="218">
        <v>23.93</v>
      </c>
      <c r="I240" s="172">
        <f t="shared" si="14"/>
        <v>6.3171461934169012E-5</v>
      </c>
      <c r="J240" s="172">
        <f t="shared" si="15"/>
        <v>5.4867173684398213E-4</v>
      </c>
      <c r="K240" s="119"/>
    </row>
    <row r="241" spans="1:11">
      <c r="A241" s="166" t="s">
        <v>1495</v>
      </c>
      <c r="B241" s="167" t="s">
        <v>3017</v>
      </c>
      <c r="C241" s="168">
        <v>564.03599999999994</v>
      </c>
      <c r="D241" s="179">
        <v>28.96</v>
      </c>
      <c r="E241" s="169" t="str">
        <f t="shared" si="16"/>
        <v>Excl.</v>
      </c>
      <c r="F241" s="170" t="str">
        <f t="shared" si="13"/>
        <v>Excl.</v>
      </c>
      <c r="G241" s="218">
        <v>1.5193370165745856</v>
      </c>
      <c r="H241" s="218" t="s">
        <v>16</v>
      </c>
      <c r="I241" s="172" t="str">
        <f t="shared" si="14"/>
        <v/>
      </c>
      <c r="J241" s="172" t="str">
        <f t="shared" si="15"/>
        <v/>
      </c>
      <c r="K241" s="119"/>
    </row>
    <row r="242" spans="1:11">
      <c r="A242" s="166" t="s">
        <v>3018</v>
      </c>
      <c r="B242" s="167" t="s">
        <v>1496</v>
      </c>
      <c r="C242" s="168">
        <v>23.446000000000002</v>
      </c>
      <c r="D242" s="179">
        <v>286.86</v>
      </c>
      <c r="E242" s="169" t="str">
        <f t="shared" si="16"/>
        <v>Excl.</v>
      </c>
      <c r="F242" s="170" t="str">
        <f t="shared" si="13"/>
        <v>Excl.</v>
      </c>
      <c r="G242" s="218" t="s">
        <v>16</v>
      </c>
      <c r="H242" s="218" t="s">
        <v>16</v>
      </c>
      <c r="I242" s="172" t="str">
        <f t="shared" si="14"/>
        <v/>
      </c>
      <c r="J242" s="172" t="str">
        <f t="shared" si="15"/>
        <v/>
      </c>
      <c r="K242" s="119"/>
    </row>
    <row r="243" spans="1:11">
      <c r="A243" s="166" t="s">
        <v>1501</v>
      </c>
      <c r="B243" s="167" t="s">
        <v>3019</v>
      </c>
      <c r="C243" s="168">
        <v>404.774</v>
      </c>
      <c r="D243" s="179">
        <v>50.26</v>
      </c>
      <c r="E243" s="169">
        <f t="shared" si="16"/>
        <v>20343.94124</v>
      </c>
      <c r="F243" s="170">
        <f t="shared" si="13"/>
        <v>5.4166025448543383E-4</v>
      </c>
      <c r="G243" s="218">
        <v>3.5813768404297655</v>
      </c>
      <c r="H243" s="218">
        <v>6.19</v>
      </c>
      <c r="I243" s="172">
        <f t="shared" si="14"/>
        <v>1.9398894907954259E-5</v>
      </c>
      <c r="J243" s="172">
        <f t="shared" si="15"/>
        <v>3.3528769752648356E-5</v>
      </c>
      <c r="K243" s="119"/>
    </row>
    <row r="244" spans="1:11">
      <c r="A244" s="166" t="s">
        <v>3020</v>
      </c>
      <c r="B244" s="167" t="s">
        <v>1502</v>
      </c>
      <c r="C244" s="168">
        <v>84.293999999999997</v>
      </c>
      <c r="D244" s="179">
        <v>194.91</v>
      </c>
      <c r="E244" s="169">
        <f t="shared" si="16"/>
        <v>16429.743539999999</v>
      </c>
      <c r="F244" s="170">
        <f t="shared" si="13"/>
        <v>4.374441983497792E-4</v>
      </c>
      <c r="G244" s="218">
        <v>1.4776050484839156</v>
      </c>
      <c r="H244" s="218">
        <v>1.23</v>
      </c>
      <c r="I244" s="172">
        <f t="shared" si="14"/>
        <v>6.4636975591163313E-6</v>
      </c>
      <c r="J244" s="172">
        <f t="shared" si="15"/>
        <v>5.380563639702284E-6</v>
      </c>
      <c r="K244" s="119"/>
    </row>
    <row r="245" spans="1:11">
      <c r="A245" s="166" t="s">
        <v>1513</v>
      </c>
      <c r="B245" s="167" t="s">
        <v>1514</v>
      </c>
      <c r="C245" s="168">
        <v>132.25200000000001</v>
      </c>
      <c r="D245" s="179">
        <v>255.77</v>
      </c>
      <c r="E245" s="169">
        <f t="shared" si="16"/>
        <v>33826.094040000004</v>
      </c>
      <c r="F245" s="170">
        <f t="shared" si="13"/>
        <v>9.0062444094803225E-4</v>
      </c>
      <c r="G245" s="218">
        <v>0.7193963326426086</v>
      </c>
      <c r="H245" s="218">
        <v>15.71</v>
      </c>
      <c r="I245" s="172">
        <f t="shared" si="14"/>
        <v>6.4790591990631406E-6</v>
      </c>
      <c r="J245" s="172">
        <f t="shared" si="15"/>
        <v>1.4148809967293586E-4</v>
      </c>
      <c r="K245" s="119"/>
    </row>
    <row r="246" spans="1:11">
      <c r="A246" s="166" t="s">
        <v>1516</v>
      </c>
      <c r="B246" s="167" t="s">
        <v>1517</v>
      </c>
      <c r="C246" s="168">
        <v>729.61699999999996</v>
      </c>
      <c r="D246" s="179">
        <v>30.03</v>
      </c>
      <c r="E246" s="169">
        <f t="shared" si="16"/>
        <v>21910.398509999999</v>
      </c>
      <c r="F246" s="170">
        <f t="shared" si="13"/>
        <v>5.8336739635627603E-4</v>
      </c>
      <c r="G246" s="218">
        <v>2.6640026640026639</v>
      </c>
      <c r="H246" s="218">
        <v>-0.33</v>
      </c>
      <c r="I246" s="172">
        <f t="shared" si="14"/>
        <v>1.5540922979854174E-5</v>
      </c>
      <c r="J246" s="172">
        <f t="shared" si="15"/>
        <v>-1.925112407975711E-6</v>
      </c>
      <c r="K246" s="119"/>
    </row>
    <row r="247" spans="1:11">
      <c r="A247" s="166" t="s">
        <v>1522</v>
      </c>
      <c r="B247" s="167" t="s">
        <v>1523</v>
      </c>
      <c r="C247" s="168">
        <v>1218.7539999999999</v>
      </c>
      <c r="D247" s="179">
        <v>41.51</v>
      </c>
      <c r="E247" s="169">
        <f t="shared" si="16"/>
        <v>50590.478539999996</v>
      </c>
      <c r="F247" s="170">
        <f t="shared" si="13"/>
        <v>1.3469785012275369E-3</v>
      </c>
      <c r="G247" s="218">
        <v>4.5772103107684901</v>
      </c>
      <c r="H247" s="218">
        <v>3.94</v>
      </c>
      <c r="I247" s="172">
        <f t="shared" si="14"/>
        <v>6.1654038842021684E-5</v>
      </c>
      <c r="J247" s="172">
        <f t="shared" si="15"/>
        <v>5.3070952948364952E-5</v>
      </c>
      <c r="K247" s="119"/>
    </row>
    <row r="248" spans="1:11">
      <c r="A248" s="166" t="s">
        <v>3021</v>
      </c>
      <c r="B248" s="167" t="s">
        <v>3022</v>
      </c>
      <c r="C248" s="168">
        <v>315.12099999999998</v>
      </c>
      <c r="D248" s="179">
        <v>217.25</v>
      </c>
      <c r="E248" s="169">
        <f t="shared" si="16"/>
        <v>68460.037249999994</v>
      </c>
      <c r="F248" s="170">
        <f t="shared" si="13"/>
        <v>1.8227579779874195E-3</v>
      </c>
      <c r="G248" s="218">
        <v>0.64902186421173758</v>
      </c>
      <c r="H248" s="218">
        <v>11.795</v>
      </c>
      <c r="I248" s="172">
        <f t="shared" si="14"/>
        <v>1.1830097808802123E-5</v>
      </c>
      <c r="J248" s="172">
        <f t="shared" si="15"/>
        <v>2.149943035036161E-4</v>
      </c>
      <c r="K248" s="119"/>
    </row>
    <row r="249" spans="1:11">
      <c r="A249" s="166" t="s">
        <v>1525</v>
      </c>
      <c r="B249" s="167" t="s">
        <v>1526</v>
      </c>
      <c r="C249" s="168">
        <v>315.82299999999998</v>
      </c>
      <c r="D249" s="179">
        <v>81.03</v>
      </c>
      <c r="E249" s="169">
        <f t="shared" si="16"/>
        <v>25591.13769</v>
      </c>
      <c r="F249" s="170">
        <f t="shared" si="13"/>
        <v>6.8136758704761072E-4</v>
      </c>
      <c r="G249" s="218">
        <v>4.1219301493274099</v>
      </c>
      <c r="H249" s="218">
        <v>6.85</v>
      </c>
      <c r="I249" s="172">
        <f t="shared" si="14"/>
        <v>2.808549599826015E-5</v>
      </c>
      <c r="J249" s="172">
        <f t="shared" si="15"/>
        <v>4.6673679712761328E-5</v>
      </c>
      <c r="K249" s="119"/>
    </row>
    <row r="250" spans="1:11">
      <c r="A250" s="166" t="s">
        <v>3023</v>
      </c>
      <c r="B250" s="167" t="s">
        <v>1532</v>
      </c>
      <c r="C250" s="168">
        <v>448</v>
      </c>
      <c r="D250" s="179">
        <v>444.76</v>
      </c>
      <c r="E250" s="169" t="str">
        <f t="shared" si="16"/>
        <v>Excl.</v>
      </c>
      <c r="F250" s="170" t="str">
        <f t="shared" si="13"/>
        <v>Excl.</v>
      </c>
      <c r="G250" s="218" t="s">
        <v>16</v>
      </c>
      <c r="H250" s="218">
        <v>16.725000000000001</v>
      </c>
      <c r="I250" s="172" t="str">
        <f t="shared" si="14"/>
        <v/>
      </c>
      <c r="J250" s="172" t="str">
        <f t="shared" si="15"/>
        <v/>
      </c>
      <c r="K250" s="119"/>
    </row>
    <row r="251" spans="1:11">
      <c r="A251" s="166" t="s">
        <v>3024</v>
      </c>
      <c r="B251" s="167" t="s">
        <v>1535</v>
      </c>
      <c r="C251" s="168">
        <v>347.46</v>
      </c>
      <c r="D251" s="179">
        <v>99.08</v>
      </c>
      <c r="E251" s="169" t="str">
        <f t="shared" si="16"/>
        <v>Excl.</v>
      </c>
      <c r="F251" s="170" t="str">
        <f t="shared" si="13"/>
        <v>Excl.</v>
      </c>
      <c r="G251" s="218">
        <v>0.87807832054905122</v>
      </c>
      <c r="H251" s="218" t="s">
        <v>16</v>
      </c>
      <c r="I251" s="172" t="str">
        <f t="shared" si="14"/>
        <v/>
      </c>
      <c r="J251" s="172" t="str">
        <f t="shared" si="15"/>
        <v/>
      </c>
      <c r="K251" s="119"/>
    </row>
    <row r="252" spans="1:11">
      <c r="A252" s="166" t="s">
        <v>3025</v>
      </c>
      <c r="B252" s="167" t="s">
        <v>1628</v>
      </c>
      <c r="C252" s="168">
        <v>710.66700000000003</v>
      </c>
      <c r="D252" s="179">
        <v>21.59</v>
      </c>
      <c r="E252" s="169" t="str">
        <f t="shared" si="16"/>
        <v>Excl.</v>
      </c>
      <c r="F252" s="170" t="str">
        <f t="shared" si="13"/>
        <v>Excl.</v>
      </c>
      <c r="G252" s="218">
        <v>3.1959240389069015</v>
      </c>
      <c r="H252" s="218" t="s">
        <v>16</v>
      </c>
      <c r="I252" s="172" t="str">
        <f t="shared" si="14"/>
        <v/>
      </c>
      <c r="J252" s="172" t="str">
        <f t="shared" si="15"/>
        <v/>
      </c>
      <c r="K252" s="119"/>
    </row>
    <row r="253" spans="1:11">
      <c r="A253" s="166" t="s">
        <v>1627</v>
      </c>
      <c r="B253" s="167" t="s">
        <v>1538</v>
      </c>
      <c r="C253" s="168">
        <v>141.25200000000001</v>
      </c>
      <c r="D253" s="179">
        <v>120.9</v>
      </c>
      <c r="E253" s="169">
        <f t="shared" si="16"/>
        <v>17077.366800000003</v>
      </c>
      <c r="F253" s="170">
        <f t="shared" si="13"/>
        <v>4.5468725738558518E-4</v>
      </c>
      <c r="G253" s="218">
        <v>1.2076095947063687</v>
      </c>
      <c r="H253" s="218">
        <v>3.78</v>
      </c>
      <c r="I253" s="172">
        <f t="shared" si="14"/>
        <v>5.4908469460955689E-6</v>
      </c>
      <c r="J253" s="172">
        <f t="shared" si="15"/>
        <v>1.718717832917512E-5</v>
      </c>
      <c r="K253" s="119"/>
    </row>
    <row r="254" spans="1:11">
      <c r="A254" s="166" t="s">
        <v>1537</v>
      </c>
      <c r="B254" s="167" t="s">
        <v>1541</v>
      </c>
      <c r="C254" s="168">
        <v>536.43499999999995</v>
      </c>
      <c r="D254" s="179">
        <v>305.85000000000002</v>
      </c>
      <c r="E254" s="169">
        <f t="shared" si="16"/>
        <v>164068.64475000001</v>
      </c>
      <c r="F254" s="170">
        <f t="shared" si="13"/>
        <v>4.3683504007390279E-3</v>
      </c>
      <c r="G254" s="218">
        <v>2.9426189308484547</v>
      </c>
      <c r="H254" s="218">
        <v>6.22</v>
      </c>
      <c r="I254" s="172">
        <f t="shared" si="14"/>
        <v>1.2854390585794096E-4</v>
      </c>
      <c r="J254" s="172">
        <f t="shared" si="15"/>
        <v>2.7171139492596753E-4</v>
      </c>
      <c r="K254" s="119"/>
    </row>
    <row r="255" spans="1:11">
      <c r="A255" s="166" t="s">
        <v>1540</v>
      </c>
      <c r="B255" s="167" t="s">
        <v>1544</v>
      </c>
      <c r="C255" s="168">
        <v>15334.082</v>
      </c>
      <c r="D255" s="179">
        <v>192.25</v>
      </c>
      <c r="E255" s="169">
        <f t="shared" si="16"/>
        <v>2947977.2645</v>
      </c>
      <c r="F255" s="170">
        <f t="shared" si="13"/>
        <v>7.8490303155552332E-2</v>
      </c>
      <c r="G255" s="218">
        <v>0.52015604681404426</v>
      </c>
      <c r="H255" s="218">
        <v>12.725</v>
      </c>
      <c r="I255" s="172">
        <f t="shared" si="14"/>
        <v>4.0827205802628007E-4</v>
      </c>
      <c r="J255" s="172">
        <f t="shared" si="15"/>
        <v>9.9878910765440337E-3</v>
      </c>
      <c r="K255" s="119"/>
    </row>
    <row r="256" spans="1:11">
      <c r="A256" s="166" t="s">
        <v>1543</v>
      </c>
      <c r="B256" s="167" t="s">
        <v>1547</v>
      </c>
      <c r="C256" s="168">
        <v>213.91499999999999</v>
      </c>
      <c r="D256" s="179">
        <v>201.6</v>
      </c>
      <c r="E256" s="169" t="str">
        <f t="shared" si="16"/>
        <v>Excl.</v>
      </c>
      <c r="F256" s="170" t="str">
        <f t="shared" si="13"/>
        <v>Excl.</v>
      </c>
      <c r="G256" s="218" t="s">
        <v>16</v>
      </c>
      <c r="H256" s="218">
        <v>12.755000000000001</v>
      </c>
      <c r="I256" s="172" t="str">
        <f t="shared" si="14"/>
        <v/>
      </c>
      <c r="J256" s="172" t="str">
        <f t="shared" si="15"/>
        <v/>
      </c>
      <c r="K256" s="119"/>
    </row>
    <row r="257" spans="1:11">
      <c r="A257" s="166" t="s">
        <v>1546</v>
      </c>
      <c r="B257" s="167" t="s">
        <v>1550</v>
      </c>
      <c r="C257" s="168">
        <v>101.46299999999999</v>
      </c>
      <c r="D257" s="179">
        <v>677.97</v>
      </c>
      <c r="E257" s="169">
        <f t="shared" si="16"/>
        <v>68788.870110000003</v>
      </c>
      <c r="F257" s="170">
        <f t="shared" si="13"/>
        <v>1.8315131984498426E-3</v>
      </c>
      <c r="G257" s="218">
        <v>0.79649542015133423</v>
      </c>
      <c r="H257" s="218">
        <v>12.04</v>
      </c>
      <c r="I257" s="172">
        <f t="shared" si="14"/>
        <v>1.4587918745120215E-5</v>
      </c>
      <c r="J257" s="172">
        <f t="shared" si="15"/>
        <v>2.2051418909336103E-4</v>
      </c>
      <c r="K257" s="119"/>
    </row>
    <row r="258" spans="1:11">
      <c r="A258" s="166" t="s">
        <v>1549</v>
      </c>
      <c r="B258" s="167" t="s">
        <v>1553</v>
      </c>
      <c r="C258" s="168">
        <v>3914.1819999999998</v>
      </c>
      <c r="D258" s="179">
        <v>40.03</v>
      </c>
      <c r="E258" s="169">
        <f t="shared" si="16"/>
        <v>156684.70546</v>
      </c>
      <c r="F258" s="170">
        <f t="shared" si="13"/>
        <v>4.1717519939827967E-3</v>
      </c>
      <c r="G258" s="218">
        <v>3.0976767424431677</v>
      </c>
      <c r="H258" s="218">
        <v>8.33</v>
      </c>
      <c r="I258" s="172">
        <f t="shared" si="14"/>
        <v>1.2922739127001418E-4</v>
      </c>
      <c r="J258" s="172">
        <f t="shared" si="15"/>
        <v>3.4750694109876698E-4</v>
      </c>
      <c r="K258" s="119"/>
    </row>
    <row r="259" spans="1:11">
      <c r="A259" s="166" t="s">
        <v>3026</v>
      </c>
      <c r="B259" s="167" t="s">
        <v>1556</v>
      </c>
      <c r="C259" s="168">
        <v>197.55099999999999</v>
      </c>
      <c r="D259" s="179">
        <v>54.81</v>
      </c>
      <c r="E259" s="169">
        <f t="shared" si="16"/>
        <v>10827.77031</v>
      </c>
      <c r="F259" s="170">
        <f t="shared" si="13"/>
        <v>2.8829088486024478E-4</v>
      </c>
      <c r="G259" s="218">
        <v>3.2110928662652798</v>
      </c>
      <c r="H259" s="218">
        <v>4.6449999999999996</v>
      </c>
      <c r="I259" s="172">
        <f t="shared" si="14"/>
        <v>9.257288037840371E-6</v>
      </c>
      <c r="J259" s="172">
        <f t="shared" si="15"/>
        <v>1.3391111601758369E-5</v>
      </c>
      <c r="K259" s="119"/>
    </row>
    <row r="260" spans="1:11">
      <c r="A260" s="166" t="s">
        <v>3027</v>
      </c>
      <c r="B260" s="167" t="s">
        <v>1559</v>
      </c>
      <c r="C260" s="168">
        <v>134.63999999999999</v>
      </c>
      <c r="D260" s="179">
        <v>759.53</v>
      </c>
      <c r="E260" s="169">
        <f t="shared" si="16"/>
        <v>102263.11919999999</v>
      </c>
      <c r="F260" s="170">
        <f t="shared" si="13"/>
        <v>2.7227697188505176E-3</v>
      </c>
      <c r="G260" s="218">
        <v>0.76363013969165139</v>
      </c>
      <c r="H260" s="218">
        <v>8.9849999999999994</v>
      </c>
      <c r="I260" s="172">
        <f t="shared" si="14"/>
        <v>2.0791890207540192E-5</v>
      </c>
      <c r="J260" s="172">
        <f t="shared" si="15"/>
        <v>2.4464085923871898E-4</v>
      </c>
      <c r="K260" s="119"/>
    </row>
    <row r="261" spans="1:11">
      <c r="A261" s="166" t="s">
        <v>1558</v>
      </c>
      <c r="B261" s="167" t="s">
        <v>3028</v>
      </c>
      <c r="C261" s="168">
        <v>285.62200000000001</v>
      </c>
      <c r="D261" s="179">
        <v>231.17</v>
      </c>
      <c r="E261" s="169">
        <f t="shared" si="16"/>
        <v>66027.237739999997</v>
      </c>
      <c r="F261" s="170">
        <f t="shared" si="13"/>
        <v>1.7579843539313447E-3</v>
      </c>
      <c r="G261" s="218">
        <v>1.0901068477743652</v>
      </c>
      <c r="H261" s="218">
        <v>5.56</v>
      </c>
      <c r="I261" s="172">
        <f t="shared" si="14"/>
        <v>1.9163907825007523E-5</v>
      </c>
      <c r="J261" s="172">
        <f t="shared" si="15"/>
        <v>9.7743930078582756E-5</v>
      </c>
      <c r="K261" s="119"/>
    </row>
    <row r="262" spans="1:11">
      <c r="A262" s="166" t="s">
        <v>1636</v>
      </c>
      <c r="B262" s="167" t="s">
        <v>1562</v>
      </c>
      <c r="C262" s="168">
        <v>585.10199999999998</v>
      </c>
      <c r="D262" s="179">
        <v>149.76</v>
      </c>
      <c r="E262" s="169" t="str">
        <f t="shared" si="16"/>
        <v>Excl.</v>
      </c>
      <c r="F262" s="170" t="str">
        <f t="shared" si="13"/>
        <v>Excl.</v>
      </c>
      <c r="G262" s="218" t="s">
        <v>16</v>
      </c>
      <c r="H262" s="218">
        <v>15.47</v>
      </c>
      <c r="I262" s="172" t="str">
        <f t="shared" si="14"/>
        <v/>
      </c>
      <c r="J262" s="172" t="str">
        <f t="shared" si="15"/>
        <v/>
      </c>
      <c r="K262" s="119"/>
    </row>
    <row r="263" spans="1:11">
      <c r="A263" s="166" t="s">
        <v>1561</v>
      </c>
      <c r="B263" s="167" t="s">
        <v>1568</v>
      </c>
      <c r="C263" s="168">
        <v>251.745</v>
      </c>
      <c r="D263" s="179">
        <v>72.22</v>
      </c>
      <c r="E263" s="169">
        <f t="shared" si="16"/>
        <v>18181.0239</v>
      </c>
      <c r="F263" s="170">
        <f t="shared" si="13"/>
        <v>4.8407228060199384E-4</v>
      </c>
      <c r="G263" s="218">
        <v>2.3262254223206864</v>
      </c>
      <c r="H263" s="218">
        <v>5.96</v>
      </c>
      <c r="I263" s="172">
        <f t="shared" si="14"/>
        <v>1.126061245377111E-5</v>
      </c>
      <c r="J263" s="172">
        <f t="shared" si="15"/>
        <v>2.8850707923878833E-5</v>
      </c>
      <c r="K263" s="119"/>
    </row>
    <row r="264" spans="1:11">
      <c r="A264" s="166" t="s">
        <v>1567</v>
      </c>
      <c r="B264" s="167" t="s">
        <v>1571</v>
      </c>
      <c r="C264" s="168">
        <v>524.14499999999998</v>
      </c>
      <c r="D264" s="179">
        <v>107.5</v>
      </c>
      <c r="E264" s="169">
        <f t="shared" si="16"/>
        <v>56345.587500000001</v>
      </c>
      <c r="F264" s="170">
        <f t="shared" si="13"/>
        <v>1.5002090747476657E-3</v>
      </c>
      <c r="G264" s="218">
        <v>1.1162790697674418</v>
      </c>
      <c r="H264" s="218">
        <v>-2.16</v>
      </c>
      <c r="I264" s="172">
        <f t="shared" si="14"/>
        <v>1.6746519904159988E-5</v>
      </c>
      <c r="J264" s="172">
        <f t="shared" si="15"/>
        <v>-3.2404516014549581E-5</v>
      </c>
      <c r="K264" s="119"/>
    </row>
    <row r="265" spans="1:11">
      <c r="A265" s="166" t="s">
        <v>1570</v>
      </c>
      <c r="B265" s="167" t="s">
        <v>1580</v>
      </c>
      <c r="C265" s="168">
        <v>443.50400000000002</v>
      </c>
      <c r="D265" s="179">
        <v>809.89</v>
      </c>
      <c r="E265" s="169">
        <f t="shared" si="16"/>
        <v>359189.45455999998</v>
      </c>
      <c r="F265" s="170">
        <f t="shared" si="13"/>
        <v>9.563468998962453E-3</v>
      </c>
      <c r="G265" s="218">
        <v>0.57291730975811528</v>
      </c>
      <c r="H265" s="218">
        <v>9.64</v>
      </c>
      <c r="I265" s="172">
        <f t="shared" si="14"/>
        <v>5.479076930840704E-5</v>
      </c>
      <c r="J265" s="172">
        <f t="shared" si="15"/>
        <v>9.2191841149998055E-4</v>
      </c>
      <c r="K265" s="119"/>
    </row>
    <row r="266" spans="1:11">
      <c r="A266" s="166" t="s">
        <v>1579</v>
      </c>
      <c r="B266" s="167" t="s">
        <v>1583</v>
      </c>
      <c r="C266" s="168">
        <v>380.95</v>
      </c>
      <c r="D266" s="179">
        <v>341.09</v>
      </c>
      <c r="E266" s="169">
        <f t="shared" si="16"/>
        <v>129938.23549999998</v>
      </c>
      <c r="F266" s="170">
        <f t="shared" si="13"/>
        <v>3.4596235251571255E-3</v>
      </c>
      <c r="G266" s="218">
        <v>0.93816881175056455</v>
      </c>
      <c r="H266" s="218">
        <v>8.3849999999999998</v>
      </c>
      <c r="I266" s="172">
        <f t="shared" si="14"/>
        <v>3.2457108917009598E-5</v>
      </c>
      <c r="J266" s="172">
        <f t="shared" si="15"/>
        <v>2.9008943258442498E-4</v>
      </c>
      <c r="K266" s="119"/>
    </row>
    <row r="267" spans="1:11">
      <c r="A267" s="166" t="s">
        <v>1582</v>
      </c>
      <c r="B267" s="167" t="s">
        <v>3029</v>
      </c>
      <c r="C267" s="168">
        <v>286.01600000000002</v>
      </c>
      <c r="D267" s="179">
        <v>57.25</v>
      </c>
      <c r="E267" s="169">
        <f t="shared" si="16"/>
        <v>16374.416000000001</v>
      </c>
      <c r="F267" s="170">
        <f t="shared" si="13"/>
        <v>4.359710949307854E-4</v>
      </c>
      <c r="G267" s="218">
        <v>3.4235807860262009</v>
      </c>
      <c r="H267" s="218">
        <v>53.92</v>
      </c>
      <c r="I267" s="172">
        <f t="shared" si="14"/>
        <v>1.4925822638678418E-5</v>
      </c>
      <c r="J267" s="172">
        <f t="shared" si="15"/>
        <v>2.3507561438667948E-4</v>
      </c>
      <c r="K267" s="119"/>
    </row>
    <row r="268" spans="1:11">
      <c r="A268" s="166" t="s">
        <v>3030</v>
      </c>
      <c r="B268" s="167" t="s">
        <v>1589</v>
      </c>
      <c r="C268" s="168">
        <v>144.39099999999999</v>
      </c>
      <c r="D268" s="179">
        <v>88.29</v>
      </c>
      <c r="E268" s="169">
        <f t="shared" si="16"/>
        <v>12748.28139</v>
      </c>
      <c r="F268" s="170">
        <f t="shared" ref="F268:F331" si="17">IF(E268="Excl.","Excl.",E268/(SUM($E$12:$E$514)))</f>
        <v>3.3942475848201576E-4</v>
      </c>
      <c r="G268" s="218">
        <v>1.6309887869520896</v>
      </c>
      <c r="H268" s="218">
        <v>11.56</v>
      </c>
      <c r="I268" s="172">
        <f t="shared" ref="I268:I331" si="18">IFERROR(G268*F268/100, "")</f>
        <v>5.5359797509808883E-6</v>
      </c>
      <c r="J268" s="172">
        <f t="shared" ref="J268:J331" si="19">IFERROR(H268*F268/100, "")</f>
        <v>3.9237502080521029E-5</v>
      </c>
      <c r="K268" s="119"/>
    </row>
    <row r="269" spans="1:11">
      <c r="A269" s="166" t="s">
        <v>1588</v>
      </c>
      <c r="B269" s="167" t="s">
        <v>1598</v>
      </c>
      <c r="C269" s="168">
        <v>827.97500000000002</v>
      </c>
      <c r="D269" s="179">
        <v>215.08</v>
      </c>
      <c r="E269" s="169">
        <f t="shared" ref="E269:E332" si="20">IF(OR(H269="n/a", G269=0, G269="n/a"), "Excl.", IFERROR(D269*C269, "Excl."))</f>
        <v>178080.86300000001</v>
      </c>
      <c r="F269" s="170">
        <f t="shared" si="17"/>
        <v>4.7414276532567138E-3</v>
      </c>
      <c r="G269" s="218">
        <v>0.74390924307234518</v>
      </c>
      <c r="H269" s="218">
        <v>15.06</v>
      </c>
      <c r="I269" s="172">
        <f t="shared" si="18"/>
        <v>3.5271918566164878E-5</v>
      </c>
      <c r="J269" s="172">
        <f t="shared" si="19"/>
        <v>7.1405900458046108E-4</v>
      </c>
      <c r="K269" s="119"/>
    </row>
    <row r="270" spans="1:11">
      <c r="A270" s="166" t="s">
        <v>1597</v>
      </c>
      <c r="B270" s="167" t="s">
        <v>1601</v>
      </c>
      <c r="C270" s="168">
        <v>653.54100000000005</v>
      </c>
      <c r="D270" s="179">
        <v>11.5</v>
      </c>
      <c r="E270" s="169" t="str">
        <f t="shared" si="20"/>
        <v>Excl.</v>
      </c>
      <c r="F270" s="170" t="str">
        <f t="shared" si="17"/>
        <v>Excl.</v>
      </c>
      <c r="G270" s="218" t="s">
        <v>16</v>
      </c>
      <c r="H270" s="218">
        <v>-4.75</v>
      </c>
      <c r="I270" s="172" t="str">
        <f t="shared" si="18"/>
        <v/>
      </c>
      <c r="J270" s="172" t="str">
        <f t="shared" si="19"/>
        <v/>
      </c>
      <c r="K270" s="119"/>
    </row>
    <row r="271" spans="1:11">
      <c r="A271" s="166" t="s">
        <v>1600</v>
      </c>
      <c r="B271" s="167" t="s">
        <v>1610</v>
      </c>
      <c r="C271" s="168">
        <v>243.56700000000001</v>
      </c>
      <c r="D271" s="179">
        <v>99.27</v>
      </c>
      <c r="E271" s="169">
        <f t="shared" si="20"/>
        <v>24178.896089999998</v>
      </c>
      <c r="F271" s="170">
        <f t="shared" si="17"/>
        <v>6.4376645875950536E-4</v>
      </c>
      <c r="G271" s="218">
        <v>2.0372720862294753</v>
      </c>
      <c r="H271" s="218">
        <v>13.47</v>
      </c>
      <c r="I271" s="172">
        <f t="shared" si="18"/>
        <v>1.311527436481539E-5</v>
      </c>
      <c r="J271" s="172">
        <f t="shared" si="19"/>
        <v>8.6715341994905362E-5</v>
      </c>
      <c r="K271" s="119"/>
    </row>
    <row r="272" spans="1:11">
      <c r="A272" s="166" t="s">
        <v>1609</v>
      </c>
      <c r="B272" s="167" t="s">
        <v>3031</v>
      </c>
      <c r="C272" s="168">
        <v>156.55799999999999</v>
      </c>
      <c r="D272" s="179">
        <v>117.58</v>
      </c>
      <c r="E272" s="169">
        <f t="shared" si="20"/>
        <v>18408.089639999998</v>
      </c>
      <c r="F272" s="170">
        <f t="shared" si="17"/>
        <v>4.9011793739299437E-4</v>
      </c>
      <c r="G272" s="218">
        <v>2.7555706752849125</v>
      </c>
      <c r="H272" s="218">
        <v>7.35</v>
      </c>
      <c r="I272" s="172">
        <f t="shared" si="18"/>
        <v>1.350554615711262E-5</v>
      </c>
      <c r="J272" s="172">
        <f t="shared" si="19"/>
        <v>3.6023668398385085E-5</v>
      </c>
      <c r="K272" s="119"/>
    </row>
    <row r="273" spans="1:11">
      <c r="A273" s="166" t="s">
        <v>3032</v>
      </c>
      <c r="B273" s="167" t="s">
        <v>1616</v>
      </c>
      <c r="C273" s="168">
        <v>625.77599999999995</v>
      </c>
      <c r="D273" s="179">
        <v>11.91</v>
      </c>
      <c r="E273" s="169">
        <f t="shared" si="20"/>
        <v>7452.9921599999998</v>
      </c>
      <c r="F273" s="170">
        <f t="shared" si="17"/>
        <v>1.9843694898833393E-4</v>
      </c>
      <c r="G273" s="218">
        <v>1.6792611251049538</v>
      </c>
      <c r="H273" s="218">
        <v>48.12</v>
      </c>
      <c r="I273" s="172">
        <f t="shared" si="18"/>
        <v>3.3322745422054394E-6</v>
      </c>
      <c r="J273" s="172">
        <f t="shared" si="19"/>
        <v>9.5487859853186281E-5</v>
      </c>
      <c r="K273" s="119"/>
    </row>
    <row r="274" spans="1:11">
      <c r="A274" s="166" t="s">
        <v>1615</v>
      </c>
      <c r="B274" s="167" t="s">
        <v>1622</v>
      </c>
      <c r="C274" s="168">
        <v>329.31200000000001</v>
      </c>
      <c r="D274" s="179">
        <v>147.80000000000001</v>
      </c>
      <c r="E274" s="169">
        <f t="shared" si="20"/>
        <v>48672.313600000009</v>
      </c>
      <c r="F274" s="170">
        <f t="shared" si="17"/>
        <v>1.2959070939083605E-3</v>
      </c>
      <c r="G274" s="218">
        <v>0.81190798376184026</v>
      </c>
      <c r="H274" s="218">
        <v>4.37</v>
      </c>
      <c r="I274" s="172">
        <f t="shared" si="18"/>
        <v>1.0521573157578027E-5</v>
      </c>
      <c r="J274" s="172">
        <f t="shared" si="19"/>
        <v>5.6631140003795355E-5</v>
      </c>
      <c r="K274" s="119"/>
    </row>
    <row r="275" spans="1:11">
      <c r="A275" s="166" t="s">
        <v>1621</v>
      </c>
      <c r="B275" s="167" t="s">
        <v>3033</v>
      </c>
      <c r="C275" s="168">
        <v>266.37900000000002</v>
      </c>
      <c r="D275" s="179">
        <v>132.88</v>
      </c>
      <c r="E275" s="169">
        <f t="shared" si="20"/>
        <v>35396.44152</v>
      </c>
      <c r="F275" s="170">
        <f t="shared" si="17"/>
        <v>9.4243516019917374E-4</v>
      </c>
      <c r="G275" s="218">
        <v>0.57194461167971111</v>
      </c>
      <c r="H275" s="218">
        <v>12.24</v>
      </c>
      <c r="I275" s="172">
        <f t="shared" si="18"/>
        <v>5.3902071173342273E-6</v>
      </c>
      <c r="J275" s="172">
        <f t="shared" si="19"/>
        <v>1.1535406360837887E-4</v>
      </c>
      <c r="K275" s="119"/>
    </row>
    <row r="276" spans="1:11">
      <c r="A276" s="166" t="s">
        <v>3034</v>
      </c>
      <c r="B276" s="167" t="s">
        <v>1631</v>
      </c>
      <c r="C276" s="168">
        <v>24.710999999999999</v>
      </c>
      <c r="D276" s="179">
        <v>1289.93</v>
      </c>
      <c r="E276" s="169" t="str">
        <f t="shared" si="20"/>
        <v>Excl.</v>
      </c>
      <c r="F276" s="170" t="str">
        <f t="shared" si="17"/>
        <v>Excl.</v>
      </c>
      <c r="G276" s="218" t="s">
        <v>16</v>
      </c>
      <c r="H276" s="218" t="s">
        <v>16</v>
      </c>
      <c r="I276" s="172" t="str">
        <f t="shared" si="18"/>
        <v/>
      </c>
      <c r="J276" s="172" t="str">
        <f t="shared" si="19"/>
        <v/>
      </c>
      <c r="K276" s="119"/>
    </row>
    <row r="277" spans="1:11">
      <c r="A277" s="166" t="s">
        <v>1630</v>
      </c>
      <c r="B277" s="167" t="s">
        <v>1634</v>
      </c>
      <c r="C277" s="168">
        <v>572.42700000000002</v>
      </c>
      <c r="D277" s="179">
        <v>65.98</v>
      </c>
      <c r="E277" s="169" t="str">
        <f t="shared" si="20"/>
        <v>Excl.</v>
      </c>
      <c r="F277" s="170" t="str">
        <f t="shared" si="17"/>
        <v>Excl.</v>
      </c>
      <c r="G277" s="218">
        <v>2.3643528341921796</v>
      </c>
      <c r="H277" s="218" t="s">
        <v>16</v>
      </c>
      <c r="I277" s="172" t="str">
        <f t="shared" si="18"/>
        <v/>
      </c>
      <c r="J277" s="172" t="str">
        <f t="shared" si="19"/>
        <v/>
      </c>
      <c r="K277" s="119"/>
    </row>
    <row r="278" spans="1:11">
      <c r="A278" s="166" t="s">
        <v>1633</v>
      </c>
      <c r="B278" s="167" t="s">
        <v>2053</v>
      </c>
      <c r="C278" s="168">
        <v>166.85400000000001</v>
      </c>
      <c r="D278" s="179">
        <v>151.6</v>
      </c>
      <c r="E278" s="169">
        <f t="shared" si="20"/>
        <v>25295.0664</v>
      </c>
      <c r="F278" s="170">
        <f t="shared" si="17"/>
        <v>6.734846479260646E-4</v>
      </c>
      <c r="G278" s="218">
        <v>3.5620052770448551</v>
      </c>
      <c r="H278" s="218">
        <v>5.82</v>
      </c>
      <c r="I278" s="172">
        <f t="shared" si="18"/>
        <v>2.3989558699213385E-5</v>
      </c>
      <c r="J278" s="172">
        <f t="shared" si="19"/>
        <v>3.9196806509296964E-5</v>
      </c>
      <c r="K278" s="119"/>
    </row>
    <row r="279" spans="1:11">
      <c r="A279" s="166" t="s">
        <v>2052</v>
      </c>
      <c r="B279" s="167" t="s">
        <v>1640</v>
      </c>
      <c r="C279" s="168">
        <v>555.63900000000001</v>
      </c>
      <c r="D279" s="179">
        <v>55.45</v>
      </c>
      <c r="E279" s="169">
        <f t="shared" si="20"/>
        <v>30810.182550000001</v>
      </c>
      <c r="F279" s="170">
        <f t="shared" si="17"/>
        <v>8.2032537962519565E-4</v>
      </c>
      <c r="G279" s="218">
        <v>3.9495040577096479</v>
      </c>
      <c r="H279" s="218">
        <v>6.6970000000000001</v>
      </c>
      <c r="I279" s="172">
        <f t="shared" si="18"/>
        <v>3.2398784154719175E-5</v>
      </c>
      <c r="J279" s="172">
        <f t="shared" si="19"/>
        <v>5.4937190673499355E-5</v>
      </c>
      <c r="K279" s="119"/>
    </row>
    <row r="280" spans="1:11">
      <c r="A280" s="166" t="s">
        <v>1639</v>
      </c>
      <c r="B280" s="167" t="s">
        <v>1643</v>
      </c>
      <c r="C280" s="168">
        <v>684.04499999999996</v>
      </c>
      <c r="D280" s="179">
        <v>37.42</v>
      </c>
      <c r="E280" s="169">
        <f t="shared" si="20"/>
        <v>25596.963899999999</v>
      </c>
      <c r="F280" s="170">
        <f t="shared" si="17"/>
        <v>6.8152271069617297E-4</v>
      </c>
      <c r="G280" s="218">
        <v>3.7413148049171561</v>
      </c>
      <c r="H280" s="218">
        <v>25</v>
      </c>
      <c r="I280" s="172">
        <f t="shared" si="18"/>
        <v>2.549791007414864E-5</v>
      </c>
      <c r="J280" s="172">
        <f t="shared" si="19"/>
        <v>1.7038067767404324E-4</v>
      </c>
      <c r="K280" s="119"/>
    </row>
    <row r="281" spans="1:11">
      <c r="A281" s="166" t="s">
        <v>1642</v>
      </c>
      <c r="B281" s="167" t="s">
        <v>1646</v>
      </c>
      <c r="C281" s="168">
        <v>1245.8530000000001</v>
      </c>
      <c r="D281" s="179">
        <v>64.27</v>
      </c>
      <c r="E281" s="169">
        <f t="shared" si="20"/>
        <v>80070.972309999997</v>
      </c>
      <c r="F281" s="170">
        <f t="shared" si="17"/>
        <v>2.1319007328361081E-3</v>
      </c>
      <c r="G281" s="218">
        <v>4.7922825579586128</v>
      </c>
      <c r="H281" s="218">
        <v>14.38</v>
      </c>
      <c r="I281" s="172">
        <f t="shared" si="18"/>
        <v>1.0216670697269666E-4</v>
      </c>
      <c r="J281" s="172">
        <f t="shared" si="19"/>
        <v>3.0656732538183237E-4</v>
      </c>
      <c r="K281" s="119"/>
    </row>
    <row r="282" spans="1:11">
      <c r="A282" s="166" t="s">
        <v>1645</v>
      </c>
      <c r="B282" s="167" t="s">
        <v>1649</v>
      </c>
      <c r="C282" s="168">
        <v>139.21600000000001</v>
      </c>
      <c r="D282" s="179">
        <v>59.78</v>
      </c>
      <c r="E282" s="169">
        <f t="shared" si="20"/>
        <v>8322.3324800000009</v>
      </c>
      <c r="F282" s="170">
        <f t="shared" si="17"/>
        <v>2.2158325546899743E-4</v>
      </c>
      <c r="G282" s="218">
        <v>4.6838407494145198</v>
      </c>
      <c r="H282" s="218">
        <v>17.100000000000001</v>
      </c>
      <c r="I282" s="172">
        <f t="shared" si="18"/>
        <v>1.037860681353618E-5</v>
      </c>
      <c r="J282" s="172">
        <f t="shared" si="19"/>
        <v>3.7890736685198559E-5</v>
      </c>
      <c r="K282" s="119"/>
    </row>
    <row r="283" spans="1:11">
      <c r="A283" s="166" t="s">
        <v>1648</v>
      </c>
      <c r="B283" s="167" t="s">
        <v>3035</v>
      </c>
      <c r="C283" s="168">
        <v>1449.2539999999999</v>
      </c>
      <c r="D283" s="179">
        <v>13.92</v>
      </c>
      <c r="E283" s="169">
        <f t="shared" si="20"/>
        <v>20173.615679999999</v>
      </c>
      <c r="F283" s="170">
        <f t="shared" si="17"/>
        <v>5.3712531284917035E-4</v>
      </c>
      <c r="G283" s="218">
        <v>4.4540229885057476</v>
      </c>
      <c r="H283" s="218">
        <v>4.46</v>
      </c>
      <c r="I283" s="172">
        <f t="shared" si="18"/>
        <v>2.3923684911385461E-5</v>
      </c>
      <c r="J283" s="172">
        <f t="shared" si="19"/>
        <v>2.3955788953072998E-5</v>
      </c>
      <c r="K283" s="119"/>
    </row>
    <row r="284" spans="1:11">
      <c r="A284" s="166" t="s">
        <v>3036</v>
      </c>
      <c r="B284" s="167" t="s">
        <v>1655</v>
      </c>
      <c r="C284" s="168">
        <v>597.91600000000005</v>
      </c>
      <c r="D284" s="179">
        <v>103.67</v>
      </c>
      <c r="E284" s="169">
        <f t="shared" si="20"/>
        <v>61985.951720000005</v>
      </c>
      <c r="F284" s="170">
        <f t="shared" si="17"/>
        <v>1.6503845536656209E-3</v>
      </c>
      <c r="G284" s="218">
        <v>2.3536220700299024</v>
      </c>
      <c r="H284" s="218">
        <v>14.68</v>
      </c>
      <c r="I284" s="172">
        <f t="shared" si="18"/>
        <v>3.8843815095438553E-5</v>
      </c>
      <c r="J284" s="172">
        <f t="shared" si="19"/>
        <v>2.4227645247811315E-4</v>
      </c>
      <c r="K284" s="119"/>
    </row>
    <row r="285" spans="1:11">
      <c r="A285" s="166" t="s">
        <v>1654</v>
      </c>
      <c r="B285" s="167" t="s">
        <v>1664</v>
      </c>
      <c r="C285" s="168">
        <v>145.59700000000001</v>
      </c>
      <c r="D285" s="179">
        <v>224.94</v>
      </c>
      <c r="E285" s="169" t="str">
        <f t="shared" si="20"/>
        <v>Excl.</v>
      </c>
      <c r="F285" s="170" t="str">
        <f t="shared" si="17"/>
        <v>Excl.</v>
      </c>
      <c r="G285" s="218" t="s">
        <v>16</v>
      </c>
      <c r="H285" s="218">
        <v>5.3550000000000004</v>
      </c>
      <c r="I285" s="172" t="str">
        <f t="shared" si="18"/>
        <v/>
      </c>
      <c r="J285" s="172" t="str">
        <f t="shared" si="19"/>
        <v/>
      </c>
      <c r="K285" s="119"/>
    </row>
    <row r="286" spans="1:11">
      <c r="A286" s="166" t="s">
        <v>1663</v>
      </c>
      <c r="B286" s="167" t="s">
        <v>3037</v>
      </c>
      <c r="C286" s="168">
        <v>204.59200000000001</v>
      </c>
      <c r="D286" s="179">
        <v>84.24</v>
      </c>
      <c r="E286" s="169">
        <f t="shared" si="20"/>
        <v>17234.83008</v>
      </c>
      <c r="F286" s="170">
        <f t="shared" si="17"/>
        <v>4.5887973903457901E-4</v>
      </c>
      <c r="G286" s="218">
        <v>3.5612535612535612</v>
      </c>
      <c r="H286" s="218">
        <v>10.8</v>
      </c>
      <c r="I286" s="172">
        <f t="shared" si="18"/>
        <v>1.6341871048239994E-5</v>
      </c>
      <c r="J286" s="172">
        <f t="shared" si="19"/>
        <v>4.9559011815734539E-5</v>
      </c>
      <c r="K286" s="119"/>
    </row>
    <row r="287" spans="1:11">
      <c r="A287" s="166" t="s">
        <v>3038</v>
      </c>
      <c r="B287" s="167" t="s">
        <v>1667</v>
      </c>
      <c r="C287" s="168">
        <v>89.798000000000002</v>
      </c>
      <c r="D287" s="179">
        <v>183.49</v>
      </c>
      <c r="E287" s="169">
        <f t="shared" si="20"/>
        <v>16477.035019999999</v>
      </c>
      <c r="F287" s="170">
        <f t="shared" si="17"/>
        <v>4.3870334055775146E-4</v>
      </c>
      <c r="G287" s="218">
        <v>2.7249441386451574</v>
      </c>
      <c r="H287" s="218">
        <v>2.83</v>
      </c>
      <c r="I287" s="172">
        <f t="shared" si="18"/>
        <v>1.1954420964568952E-5</v>
      </c>
      <c r="J287" s="172">
        <f t="shared" si="19"/>
        <v>1.2415304537784368E-5</v>
      </c>
      <c r="K287" s="119"/>
    </row>
    <row r="288" spans="1:11">
      <c r="A288" s="166" t="s">
        <v>1666</v>
      </c>
      <c r="B288" s="167" t="s">
        <v>1679</v>
      </c>
      <c r="C288" s="168">
        <v>359.96300000000002</v>
      </c>
      <c r="D288" s="179">
        <v>120.16</v>
      </c>
      <c r="E288" s="169">
        <f t="shared" si="20"/>
        <v>43253.15408</v>
      </c>
      <c r="F288" s="170">
        <f t="shared" si="17"/>
        <v>1.1516212207792673E-3</v>
      </c>
      <c r="G288" s="218">
        <v>3.2623169107856191</v>
      </c>
      <c r="H288" s="218">
        <v>6.17</v>
      </c>
      <c r="I288" s="172">
        <f t="shared" si="18"/>
        <v>3.756953383367783E-5</v>
      </c>
      <c r="J288" s="172">
        <f t="shared" si="19"/>
        <v>7.1055029322080791E-5</v>
      </c>
      <c r="K288" s="119"/>
    </row>
    <row r="289" spans="1:11">
      <c r="A289" s="166" t="s">
        <v>1678</v>
      </c>
      <c r="B289" s="167" t="s">
        <v>1685</v>
      </c>
      <c r="C289" s="168">
        <v>1116</v>
      </c>
      <c r="D289" s="179">
        <v>204.05</v>
      </c>
      <c r="E289" s="169">
        <f t="shared" si="20"/>
        <v>227719.80000000002</v>
      </c>
      <c r="F289" s="170">
        <f t="shared" si="17"/>
        <v>6.063071229130826E-3</v>
      </c>
      <c r="G289" s="218">
        <v>1.6662582700318549</v>
      </c>
      <c r="H289" s="218">
        <v>11.875</v>
      </c>
      <c r="I289" s="172">
        <f t="shared" si="18"/>
        <v>1.0102642577331441E-4</v>
      </c>
      <c r="J289" s="172">
        <f t="shared" si="19"/>
        <v>7.1998970845928557E-4</v>
      </c>
      <c r="K289" s="119"/>
    </row>
    <row r="290" spans="1:11">
      <c r="A290" s="166" t="s">
        <v>1684</v>
      </c>
      <c r="B290" s="167" t="s">
        <v>3039</v>
      </c>
      <c r="C290" s="168">
        <v>335.17399999999998</v>
      </c>
      <c r="D290" s="179">
        <v>139.76</v>
      </c>
      <c r="E290" s="169">
        <f t="shared" si="20"/>
        <v>46843.918239999992</v>
      </c>
      <c r="F290" s="170">
        <f t="shared" si="17"/>
        <v>1.247225814095659E-3</v>
      </c>
      <c r="G290" s="218">
        <v>1.0518030910131655</v>
      </c>
      <c r="H290" s="218">
        <v>188</v>
      </c>
      <c r="I290" s="172">
        <f t="shared" si="18"/>
        <v>1.3118359664572258E-5</v>
      </c>
      <c r="J290" s="172">
        <f t="shared" si="19"/>
        <v>2.3447845304998389E-3</v>
      </c>
      <c r="K290" s="119"/>
    </row>
    <row r="291" spans="1:11">
      <c r="A291" s="166" t="s">
        <v>3040</v>
      </c>
      <c r="B291" s="167" t="s">
        <v>1691</v>
      </c>
      <c r="C291" s="168">
        <v>82.587000000000003</v>
      </c>
      <c r="D291" s="179">
        <v>496.95</v>
      </c>
      <c r="E291" s="169" t="str">
        <f t="shared" si="20"/>
        <v>Excl.</v>
      </c>
      <c r="F291" s="170" t="str">
        <f t="shared" si="17"/>
        <v>Excl.</v>
      </c>
      <c r="G291" s="218" t="s">
        <v>16</v>
      </c>
      <c r="H291" s="218">
        <v>11.11</v>
      </c>
      <c r="I291" s="172" t="str">
        <f t="shared" si="18"/>
        <v/>
      </c>
      <c r="J291" s="172" t="str">
        <f t="shared" si="19"/>
        <v/>
      </c>
      <c r="K291" s="119"/>
    </row>
    <row r="292" spans="1:11">
      <c r="A292" s="166" t="s">
        <v>1690</v>
      </c>
      <c r="B292" s="167" t="s">
        <v>478</v>
      </c>
      <c r="C292" s="168">
        <v>1132.2</v>
      </c>
      <c r="D292" s="179">
        <v>80.22</v>
      </c>
      <c r="E292" s="169">
        <f t="shared" si="20"/>
        <v>90825.084000000003</v>
      </c>
      <c r="F292" s="170">
        <f t="shared" si="17"/>
        <v>2.4182304467323021E-3</v>
      </c>
      <c r="G292" s="218">
        <v>2.8421839940164544</v>
      </c>
      <c r="H292" s="218">
        <v>12.42</v>
      </c>
      <c r="I292" s="172">
        <f t="shared" si="18"/>
        <v>6.8730558695458089E-5</v>
      </c>
      <c r="J292" s="172">
        <f t="shared" si="19"/>
        <v>3.003442214841519E-4</v>
      </c>
      <c r="K292" s="119"/>
    </row>
    <row r="293" spans="1:11">
      <c r="A293" s="166" t="s">
        <v>1693</v>
      </c>
      <c r="B293" s="167" t="s">
        <v>1314</v>
      </c>
      <c r="C293" s="168">
        <v>942.86</v>
      </c>
      <c r="D293" s="179">
        <v>14.37</v>
      </c>
      <c r="E293" s="169">
        <f t="shared" si="20"/>
        <v>13548.8982</v>
      </c>
      <c r="F293" s="170">
        <f t="shared" si="17"/>
        <v>3.6074129198621476E-4</v>
      </c>
      <c r="G293" s="218">
        <v>5.7063326374391092</v>
      </c>
      <c r="H293" s="218">
        <v>19.11</v>
      </c>
      <c r="I293" s="172">
        <f t="shared" si="18"/>
        <v>2.0585098081328887E-5</v>
      </c>
      <c r="J293" s="172">
        <f t="shared" si="19"/>
        <v>6.8937660898565645E-5</v>
      </c>
      <c r="K293" s="119"/>
    </row>
    <row r="294" spans="1:11">
      <c r="A294" s="166" t="s">
        <v>3041</v>
      </c>
      <c r="B294" s="167" t="s">
        <v>3042</v>
      </c>
      <c r="C294" s="168">
        <v>231.15</v>
      </c>
      <c r="D294" s="179">
        <v>34.43</v>
      </c>
      <c r="E294" s="169">
        <f t="shared" si="20"/>
        <v>7958.4944999999998</v>
      </c>
      <c r="F294" s="170">
        <f t="shared" si="17"/>
        <v>2.1189601883606923E-4</v>
      </c>
      <c r="G294" s="218">
        <v>1.5103107754864944</v>
      </c>
      <c r="H294" s="218">
        <v>6.61</v>
      </c>
      <c r="I294" s="172">
        <f t="shared" si="18"/>
        <v>3.2002884053080454E-6</v>
      </c>
      <c r="J294" s="172">
        <f t="shared" si="19"/>
        <v>1.4006326845064176E-5</v>
      </c>
      <c r="K294" s="119"/>
    </row>
    <row r="295" spans="1:11">
      <c r="A295" s="166" t="s">
        <v>3041</v>
      </c>
      <c r="B295" s="167" t="s">
        <v>1699</v>
      </c>
      <c r="C295" s="168">
        <v>235.58099999999999</v>
      </c>
      <c r="D295" s="179">
        <v>31.94</v>
      </c>
      <c r="E295" s="169">
        <f t="shared" si="20"/>
        <v>7524.4571399999995</v>
      </c>
      <c r="F295" s="170">
        <f t="shared" si="17"/>
        <v>2.0033971398342179E-4</v>
      </c>
      <c r="G295" s="218">
        <v>1.6280525986224168</v>
      </c>
      <c r="H295" s="218">
        <v>6.61</v>
      </c>
      <c r="I295" s="172">
        <f t="shared" si="18"/>
        <v>3.2616359195798159E-6</v>
      </c>
      <c r="J295" s="172">
        <f t="shared" si="19"/>
        <v>1.3242455094304182E-5</v>
      </c>
      <c r="K295" s="119"/>
    </row>
    <row r="296" spans="1:11">
      <c r="A296" s="166" t="s">
        <v>1698</v>
      </c>
      <c r="B296" s="167" t="s">
        <v>3043</v>
      </c>
      <c r="C296" s="168">
        <v>301.25900000000001</v>
      </c>
      <c r="D296" s="179">
        <v>75.59</v>
      </c>
      <c r="E296" s="169">
        <f t="shared" si="20"/>
        <v>22772.167810000003</v>
      </c>
      <c r="F296" s="170">
        <f t="shared" si="17"/>
        <v>6.0631212338035662E-4</v>
      </c>
      <c r="G296" s="218">
        <v>3.6512766238920489</v>
      </c>
      <c r="H296" s="218">
        <v>8.0649999999999995</v>
      </c>
      <c r="I296" s="172">
        <f t="shared" si="18"/>
        <v>2.2138132828810478E-5</v>
      </c>
      <c r="J296" s="172">
        <f t="shared" si="19"/>
        <v>4.8899072750625755E-5</v>
      </c>
      <c r="K296" s="119"/>
    </row>
    <row r="297" spans="1:11">
      <c r="A297" s="166" t="s">
        <v>3044</v>
      </c>
      <c r="B297" s="167" t="s">
        <v>1702</v>
      </c>
      <c r="C297" s="168">
        <v>429.041</v>
      </c>
      <c r="D297" s="179">
        <v>16.600000000000001</v>
      </c>
      <c r="E297" s="169" t="str">
        <f t="shared" si="20"/>
        <v>Excl.</v>
      </c>
      <c r="F297" s="170" t="str">
        <f t="shared" si="17"/>
        <v>Excl.</v>
      </c>
      <c r="G297" s="218" t="s">
        <v>16</v>
      </c>
      <c r="H297" s="218">
        <v>51.83</v>
      </c>
      <c r="I297" s="172" t="str">
        <f t="shared" si="18"/>
        <v/>
      </c>
      <c r="J297" s="172" t="str">
        <f t="shared" si="19"/>
        <v/>
      </c>
      <c r="K297" s="119"/>
    </row>
    <row r="298" spans="1:11">
      <c r="A298" s="166" t="s">
        <v>1701</v>
      </c>
      <c r="B298" s="167" t="s">
        <v>3045</v>
      </c>
      <c r="C298" s="168">
        <v>1560.46</v>
      </c>
      <c r="D298" s="179">
        <v>40.549999999999997</v>
      </c>
      <c r="E298" s="169">
        <f t="shared" si="20"/>
        <v>63276.652999999998</v>
      </c>
      <c r="F298" s="170">
        <f t="shared" si="17"/>
        <v>1.6847496540924186E-3</v>
      </c>
      <c r="G298" s="218">
        <v>4.8335388409371145</v>
      </c>
      <c r="H298" s="218">
        <v>2.7050000000000001</v>
      </c>
      <c r="I298" s="172">
        <f t="shared" si="18"/>
        <v>8.1433028903110731E-5</v>
      </c>
      <c r="J298" s="172">
        <f t="shared" si="19"/>
        <v>4.5572478143199923E-5</v>
      </c>
      <c r="K298" s="119"/>
    </row>
    <row r="299" spans="1:11">
      <c r="A299" s="166" t="s">
        <v>3046</v>
      </c>
      <c r="B299" s="167" t="s">
        <v>3047</v>
      </c>
      <c r="C299" s="168">
        <v>120.78400000000001</v>
      </c>
      <c r="D299" s="179">
        <v>83.64</v>
      </c>
      <c r="E299" s="169" t="str">
        <f t="shared" si="20"/>
        <v>Excl.</v>
      </c>
      <c r="F299" s="170" t="str">
        <f t="shared" si="17"/>
        <v>Excl.</v>
      </c>
      <c r="G299" s="218">
        <v>1.5303682448589193</v>
      </c>
      <c r="H299" s="218" t="s">
        <v>16</v>
      </c>
      <c r="I299" s="172" t="str">
        <f t="shared" si="18"/>
        <v/>
      </c>
      <c r="J299" s="172" t="str">
        <f t="shared" si="19"/>
        <v/>
      </c>
      <c r="K299" s="119"/>
    </row>
    <row r="300" spans="1:11">
      <c r="A300" s="166" t="s">
        <v>3048</v>
      </c>
      <c r="B300" s="167" t="s">
        <v>1708</v>
      </c>
      <c r="C300" s="168">
        <v>626.14599999999996</v>
      </c>
      <c r="D300" s="179">
        <v>24.83</v>
      </c>
      <c r="E300" s="169">
        <f t="shared" si="20"/>
        <v>15547.205179999997</v>
      </c>
      <c r="F300" s="170">
        <f t="shared" si="17"/>
        <v>4.1394649222532132E-4</v>
      </c>
      <c r="G300" s="218">
        <v>2.0136931131695528</v>
      </c>
      <c r="H300" s="218">
        <v>10.16</v>
      </c>
      <c r="I300" s="172">
        <f t="shared" si="18"/>
        <v>8.3356120061482342E-6</v>
      </c>
      <c r="J300" s="172">
        <f t="shared" si="19"/>
        <v>4.2056963610092644E-5</v>
      </c>
      <c r="K300" s="119"/>
    </row>
    <row r="301" spans="1:11">
      <c r="A301" s="166" t="s">
        <v>1707</v>
      </c>
      <c r="B301" s="167" t="s">
        <v>1711</v>
      </c>
      <c r="C301" s="168">
        <v>223.3</v>
      </c>
      <c r="D301" s="179">
        <v>117.83</v>
      </c>
      <c r="E301" s="169">
        <f t="shared" si="20"/>
        <v>26311.439000000002</v>
      </c>
      <c r="F301" s="170">
        <f t="shared" si="17"/>
        <v>7.0054570923534429E-4</v>
      </c>
      <c r="G301" s="218">
        <v>4.2094542985657304</v>
      </c>
      <c r="H301" s="218">
        <v>5.88</v>
      </c>
      <c r="I301" s="172">
        <f t="shared" si="18"/>
        <v>2.9489151470824983E-5</v>
      </c>
      <c r="J301" s="172">
        <f t="shared" si="19"/>
        <v>4.119208770303824E-5</v>
      </c>
      <c r="K301" s="119"/>
    </row>
    <row r="302" spans="1:11">
      <c r="A302" s="166" t="s">
        <v>1710</v>
      </c>
      <c r="B302" s="167" t="s">
        <v>1723</v>
      </c>
      <c r="C302" s="168">
        <v>401.08300000000003</v>
      </c>
      <c r="D302" s="179">
        <v>210.73</v>
      </c>
      <c r="E302" s="169">
        <f t="shared" si="20"/>
        <v>84520.220589999997</v>
      </c>
      <c r="F302" s="170">
        <f t="shared" si="17"/>
        <v>2.2503625848038678E-3</v>
      </c>
      <c r="G302" s="218">
        <v>1.4236226450908747</v>
      </c>
      <c r="H302" s="218">
        <v>11.11</v>
      </c>
      <c r="I302" s="172">
        <f t="shared" si="18"/>
        <v>3.20366713539202E-5</v>
      </c>
      <c r="J302" s="172">
        <f t="shared" si="19"/>
        <v>2.5001528317170968E-4</v>
      </c>
      <c r="K302" s="119"/>
    </row>
    <row r="303" spans="1:11">
      <c r="A303" s="166" t="s">
        <v>1722</v>
      </c>
      <c r="B303" s="167" t="s">
        <v>1735</v>
      </c>
      <c r="C303" s="168">
        <v>182.953</v>
      </c>
      <c r="D303" s="179">
        <v>250.23</v>
      </c>
      <c r="E303" s="169">
        <f t="shared" si="20"/>
        <v>45780.329189999997</v>
      </c>
      <c r="F303" s="170">
        <f t="shared" si="17"/>
        <v>1.2189076082625538E-3</v>
      </c>
      <c r="G303" s="218">
        <v>1.6145146465251967</v>
      </c>
      <c r="H303" s="218">
        <v>11.205</v>
      </c>
      <c r="I303" s="172">
        <f t="shared" si="18"/>
        <v>1.9679441863008902E-5</v>
      </c>
      <c r="J303" s="172">
        <f t="shared" si="19"/>
        <v>1.3657859750581915E-4</v>
      </c>
      <c r="K303" s="119"/>
    </row>
    <row r="304" spans="1:11">
      <c r="A304" s="166" t="s">
        <v>1734</v>
      </c>
      <c r="B304" s="167" t="s">
        <v>1738</v>
      </c>
      <c r="C304" s="168">
        <v>449.83100000000002</v>
      </c>
      <c r="D304" s="179">
        <v>15.71</v>
      </c>
      <c r="E304" s="169">
        <f t="shared" si="20"/>
        <v>7066.8450100000009</v>
      </c>
      <c r="F304" s="170">
        <f t="shared" si="17"/>
        <v>1.8815572761287226E-4</v>
      </c>
      <c r="G304" s="218">
        <v>5.2196053469127941</v>
      </c>
      <c r="H304" s="218">
        <v>8.7100000000000009</v>
      </c>
      <c r="I304" s="172">
        <f t="shared" si="18"/>
        <v>9.8209864190041526E-6</v>
      </c>
      <c r="J304" s="172">
        <f t="shared" si="19"/>
        <v>1.6388363875081175E-5</v>
      </c>
      <c r="K304" s="119"/>
    </row>
    <row r="305" spans="1:11">
      <c r="A305" s="166" t="s">
        <v>1737</v>
      </c>
      <c r="B305" s="167" t="s">
        <v>1741</v>
      </c>
      <c r="C305" s="168">
        <v>279.54700000000003</v>
      </c>
      <c r="D305" s="179">
        <v>576.44000000000005</v>
      </c>
      <c r="E305" s="169">
        <f t="shared" si="20"/>
        <v>161142.07268000004</v>
      </c>
      <c r="F305" s="170">
        <f t="shared" si="17"/>
        <v>4.2904300138530633E-3</v>
      </c>
      <c r="G305" s="218">
        <v>0.62452293386996038</v>
      </c>
      <c r="H305" s="218">
        <v>15.15</v>
      </c>
      <c r="I305" s="172">
        <f t="shared" si="18"/>
        <v>2.67947193981525E-5</v>
      </c>
      <c r="J305" s="172">
        <f t="shared" si="19"/>
        <v>6.5000014709873908E-4</v>
      </c>
      <c r="K305" s="119"/>
    </row>
    <row r="306" spans="1:11">
      <c r="A306" s="166" t="s">
        <v>1740</v>
      </c>
      <c r="B306" s="167" t="s">
        <v>1744</v>
      </c>
      <c r="C306" s="168">
        <v>1625.163</v>
      </c>
      <c r="D306" s="179">
        <v>97.84</v>
      </c>
      <c r="E306" s="169">
        <f t="shared" si="20"/>
        <v>159005.94792000001</v>
      </c>
      <c r="F306" s="170">
        <f t="shared" si="17"/>
        <v>4.2335553961246521E-3</v>
      </c>
      <c r="G306" s="218">
        <v>3.4750613246116107</v>
      </c>
      <c r="H306" s="218">
        <v>9.49</v>
      </c>
      <c r="I306" s="172">
        <f t="shared" si="18"/>
        <v>1.4711864622673565E-4</v>
      </c>
      <c r="J306" s="172">
        <f t="shared" si="19"/>
        <v>4.0176440709222954E-4</v>
      </c>
      <c r="K306" s="119"/>
    </row>
    <row r="307" spans="1:11">
      <c r="A307" s="166" t="s">
        <v>1743</v>
      </c>
      <c r="B307" s="167" t="s">
        <v>1030</v>
      </c>
      <c r="C307" s="168">
        <v>536.88599999999997</v>
      </c>
      <c r="D307" s="179">
        <v>97.23</v>
      </c>
      <c r="E307" s="169">
        <f t="shared" si="20"/>
        <v>52201.425779999998</v>
      </c>
      <c r="F307" s="170">
        <f t="shared" si="17"/>
        <v>1.3898701947144085E-3</v>
      </c>
      <c r="G307" s="218">
        <v>1.8595083821865679</v>
      </c>
      <c r="H307" s="218">
        <v>-9.39</v>
      </c>
      <c r="I307" s="172">
        <f t="shared" si="18"/>
        <v>2.5844752772227198E-5</v>
      </c>
      <c r="J307" s="172">
        <f t="shared" si="19"/>
        <v>-1.3050881128368297E-4</v>
      </c>
      <c r="K307" s="119"/>
    </row>
    <row r="308" spans="1:11">
      <c r="A308" s="166" t="s">
        <v>3049</v>
      </c>
      <c r="B308" s="167" t="s">
        <v>3050</v>
      </c>
      <c r="C308" s="168">
        <v>406.06099999999998</v>
      </c>
      <c r="D308" s="179">
        <v>270.82</v>
      </c>
      <c r="E308" s="169">
        <f t="shared" si="20"/>
        <v>109969.44001999999</v>
      </c>
      <c r="F308" s="170">
        <f t="shared" si="17"/>
        <v>2.9279515785139896E-3</v>
      </c>
      <c r="G308" s="218">
        <v>1.3440661694114171</v>
      </c>
      <c r="H308" s="218">
        <v>2.4449999999999998</v>
      </c>
      <c r="I308" s="172">
        <f t="shared" si="18"/>
        <v>3.9353606623554097E-5</v>
      </c>
      <c r="J308" s="172">
        <f t="shared" si="19"/>
        <v>7.1588416094667043E-5</v>
      </c>
      <c r="K308" s="119"/>
    </row>
    <row r="309" spans="1:11">
      <c r="A309" s="166" t="s">
        <v>3051</v>
      </c>
      <c r="B309" s="167" t="s">
        <v>3052</v>
      </c>
      <c r="C309" s="168">
        <v>233.37700000000001</v>
      </c>
      <c r="D309" s="179">
        <v>73.78</v>
      </c>
      <c r="E309" s="169" t="str">
        <f t="shared" si="20"/>
        <v>Excl.</v>
      </c>
      <c r="F309" s="170" t="str">
        <f t="shared" si="17"/>
        <v>Excl.</v>
      </c>
      <c r="G309" s="218" t="s">
        <v>16</v>
      </c>
      <c r="H309" s="218">
        <v>7.36</v>
      </c>
      <c r="I309" s="172" t="str">
        <f t="shared" si="18"/>
        <v/>
      </c>
      <c r="J309" s="172" t="str">
        <f t="shared" si="19"/>
        <v/>
      </c>
      <c r="K309" s="119"/>
    </row>
    <row r="310" spans="1:11">
      <c r="A310" s="166" t="s">
        <v>3053</v>
      </c>
      <c r="B310" s="167" t="s">
        <v>3054</v>
      </c>
      <c r="C310" s="168">
        <v>455.02</v>
      </c>
      <c r="D310" s="179">
        <v>35.29</v>
      </c>
      <c r="E310" s="169" t="str">
        <f t="shared" si="20"/>
        <v>Excl.</v>
      </c>
      <c r="F310" s="170" t="str">
        <f t="shared" si="17"/>
        <v>Excl.</v>
      </c>
      <c r="G310" s="218">
        <v>4.7605553981297817</v>
      </c>
      <c r="H310" s="218" t="s">
        <v>16</v>
      </c>
      <c r="I310" s="172" t="str">
        <f t="shared" si="18"/>
        <v/>
      </c>
      <c r="J310" s="172" t="str">
        <f t="shared" si="19"/>
        <v/>
      </c>
      <c r="K310" s="119"/>
    </row>
    <row r="311" spans="1:11">
      <c r="A311" s="166" t="s">
        <v>3055</v>
      </c>
      <c r="B311" s="167" t="s">
        <v>1753</v>
      </c>
      <c r="C311" s="168">
        <v>120.59699999999999</v>
      </c>
      <c r="D311" s="179">
        <v>118.9</v>
      </c>
      <c r="E311" s="169">
        <f t="shared" si="20"/>
        <v>14338.9833</v>
      </c>
      <c r="F311" s="170">
        <f t="shared" si="17"/>
        <v>3.8177741725233108E-4</v>
      </c>
      <c r="G311" s="218">
        <v>0.26913372582001682</v>
      </c>
      <c r="H311" s="218">
        <v>10.3</v>
      </c>
      <c r="I311" s="172">
        <f t="shared" si="18"/>
        <v>1.0274917873906303E-6</v>
      </c>
      <c r="J311" s="172">
        <f t="shared" si="19"/>
        <v>3.9323073976990105E-5</v>
      </c>
      <c r="K311" s="119"/>
    </row>
    <row r="312" spans="1:11">
      <c r="A312" s="166" t="s">
        <v>1752</v>
      </c>
      <c r="B312" s="167" t="s">
        <v>1756</v>
      </c>
      <c r="C312" s="168">
        <v>58.893999999999998</v>
      </c>
      <c r="D312" s="179">
        <v>963.26</v>
      </c>
      <c r="E312" s="169" t="str">
        <f t="shared" si="20"/>
        <v>Excl.</v>
      </c>
      <c r="F312" s="170" t="str">
        <f t="shared" si="17"/>
        <v>Excl.</v>
      </c>
      <c r="G312" s="218" t="s">
        <v>16</v>
      </c>
      <c r="H312" s="218">
        <v>11</v>
      </c>
      <c r="I312" s="172" t="str">
        <f t="shared" si="18"/>
        <v/>
      </c>
      <c r="J312" s="172" t="str">
        <f t="shared" si="19"/>
        <v/>
      </c>
      <c r="K312" s="119"/>
    </row>
    <row r="313" spans="1:11">
      <c r="A313" s="166" t="s">
        <v>1755</v>
      </c>
      <c r="B313" s="167" t="s">
        <v>1762</v>
      </c>
      <c r="C313" s="168">
        <v>263.91500000000002</v>
      </c>
      <c r="D313" s="179">
        <v>167.52</v>
      </c>
      <c r="E313" s="169">
        <f t="shared" si="20"/>
        <v>44211.040800000002</v>
      </c>
      <c r="F313" s="170">
        <f t="shared" si="17"/>
        <v>1.1771250874294159E-3</v>
      </c>
      <c r="G313" s="218">
        <v>2.1967526265520534</v>
      </c>
      <c r="H313" s="218">
        <v>175.32</v>
      </c>
      <c r="I313" s="172">
        <f t="shared" si="18"/>
        <v>2.5858526275908851E-5</v>
      </c>
      <c r="J313" s="172">
        <f t="shared" si="19"/>
        <v>2.0637357032812519E-3</v>
      </c>
      <c r="K313" s="119"/>
    </row>
    <row r="314" spans="1:11">
      <c r="A314" s="166" t="s">
        <v>1761</v>
      </c>
      <c r="B314" s="167" t="s">
        <v>1765</v>
      </c>
      <c r="C314" s="168">
        <v>378.94</v>
      </c>
      <c r="D314" s="179">
        <v>65.03</v>
      </c>
      <c r="E314" s="169">
        <f t="shared" si="20"/>
        <v>24642.468199999999</v>
      </c>
      <c r="F314" s="170">
        <f t="shared" si="17"/>
        <v>6.5610913042340319E-4</v>
      </c>
      <c r="G314" s="218">
        <v>4.1519298785176071</v>
      </c>
      <c r="H314" s="218">
        <v>3.98</v>
      </c>
      <c r="I314" s="172">
        <f t="shared" si="18"/>
        <v>2.7241191021731333E-5</v>
      </c>
      <c r="J314" s="172">
        <f t="shared" si="19"/>
        <v>2.6113143390851444E-5</v>
      </c>
      <c r="K314" s="119"/>
    </row>
    <row r="315" spans="1:11">
      <c r="A315" s="166" t="s">
        <v>1764</v>
      </c>
      <c r="B315" s="167" t="s">
        <v>3056</v>
      </c>
      <c r="C315" s="168">
        <v>227.83799999999999</v>
      </c>
      <c r="D315" s="179">
        <v>35.659999999999997</v>
      </c>
      <c r="E315" s="169">
        <f t="shared" si="20"/>
        <v>8124.7030799999993</v>
      </c>
      <c r="F315" s="170">
        <f t="shared" si="17"/>
        <v>2.1632134530936089E-4</v>
      </c>
      <c r="G315" s="218">
        <v>1.2338754907459339</v>
      </c>
      <c r="H315" s="218">
        <v>4.165</v>
      </c>
      <c r="I315" s="172">
        <f t="shared" si="18"/>
        <v>2.6691360610240831E-6</v>
      </c>
      <c r="J315" s="172">
        <f t="shared" si="19"/>
        <v>9.0097840321348809E-6</v>
      </c>
      <c r="K315" s="119"/>
    </row>
    <row r="316" spans="1:11">
      <c r="A316" s="166" t="s">
        <v>3057</v>
      </c>
      <c r="B316" s="167" t="s">
        <v>1269</v>
      </c>
      <c r="C316" s="168">
        <v>1355.5740000000001</v>
      </c>
      <c r="D316" s="179">
        <v>34.25</v>
      </c>
      <c r="E316" s="169">
        <f t="shared" si="20"/>
        <v>46428.409500000002</v>
      </c>
      <c r="F316" s="170">
        <f t="shared" si="17"/>
        <v>1.2361628363179412E-3</v>
      </c>
      <c r="G316" s="218">
        <v>2.5109489051094891</v>
      </c>
      <c r="H316" s="218">
        <v>7.12</v>
      </c>
      <c r="I316" s="172">
        <f t="shared" si="18"/>
        <v>3.1039417203895751E-5</v>
      </c>
      <c r="J316" s="172">
        <f t="shared" si="19"/>
        <v>8.801479394583742E-5</v>
      </c>
      <c r="K316" s="119"/>
    </row>
    <row r="317" spans="1:11">
      <c r="A317" s="166" t="s">
        <v>1268</v>
      </c>
      <c r="B317" s="167" t="s">
        <v>3058</v>
      </c>
      <c r="C317" s="168">
        <v>703.6</v>
      </c>
      <c r="D317" s="179">
        <v>17.940000000000001</v>
      </c>
      <c r="E317" s="169">
        <f t="shared" si="20"/>
        <v>12622.584000000001</v>
      </c>
      <c r="F317" s="170">
        <f t="shared" si="17"/>
        <v>3.3607804805593148E-4</v>
      </c>
      <c r="G317" s="218">
        <v>4.4593088071348941</v>
      </c>
      <c r="H317" s="218">
        <v>-0.49</v>
      </c>
      <c r="I317" s="172">
        <f t="shared" si="18"/>
        <v>1.4986757995805195E-5</v>
      </c>
      <c r="J317" s="172">
        <f t="shared" si="19"/>
        <v>-1.6467824354740642E-6</v>
      </c>
      <c r="K317" s="119"/>
    </row>
    <row r="318" spans="1:11">
      <c r="A318" s="166" t="s">
        <v>3059</v>
      </c>
      <c r="B318" s="167" t="s">
        <v>1774</v>
      </c>
      <c r="C318" s="168">
        <v>224.85499999999999</v>
      </c>
      <c r="D318" s="179">
        <v>57.79</v>
      </c>
      <c r="E318" s="169" t="str">
        <f t="shared" si="20"/>
        <v>Excl.</v>
      </c>
      <c r="F318" s="170" t="str">
        <f t="shared" si="17"/>
        <v>Excl.</v>
      </c>
      <c r="G318" s="218" t="s">
        <v>16</v>
      </c>
      <c r="H318" s="218">
        <v>19.216999999999999</v>
      </c>
      <c r="I318" s="172" t="str">
        <f t="shared" si="18"/>
        <v/>
      </c>
      <c r="J318" s="172" t="str">
        <f t="shared" si="19"/>
        <v/>
      </c>
      <c r="K318" s="119"/>
    </row>
    <row r="319" spans="1:11">
      <c r="A319" s="166" t="s">
        <v>1773</v>
      </c>
      <c r="B319" s="167" t="s">
        <v>1777</v>
      </c>
      <c r="C319" s="168">
        <v>325.76600000000002</v>
      </c>
      <c r="D319" s="179">
        <v>151.31</v>
      </c>
      <c r="E319" s="169">
        <f t="shared" si="20"/>
        <v>49291.653460000001</v>
      </c>
      <c r="F319" s="170">
        <f t="shared" si="17"/>
        <v>1.31239710350006E-3</v>
      </c>
      <c r="G319" s="218">
        <v>5.2871588130328471</v>
      </c>
      <c r="H319" s="218">
        <v>1.31</v>
      </c>
      <c r="I319" s="172">
        <f t="shared" si="18"/>
        <v>6.9388519119691238E-5</v>
      </c>
      <c r="J319" s="172">
        <f t="shared" si="19"/>
        <v>1.7192402055850785E-5</v>
      </c>
      <c r="K319" s="119"/>
    </row>
    <row r="320" spans="1:11">
      <c r="A320" s="166" t="s">
        <v>1776</v>
      </c>
      <c r="B320" s="167" t="s">
        <v>1780</v>
      </c>
      <c r="C320" s="168">
        <v>117.649</v>
      </c>
      <c r="D320" s="179">
        <v>101.33</v>
      </c>
      <c r="E320" s="169">
        <f t="shared" si="20"/>
        <v>11921.373170000001</v>
      </c>
      <c r="F320" s="170">
        <f t="shared" si="17"/>
        <v>3.1740821254348176E-4</v>
      </c>
      <c r="G320" s="218">
        <v>3.1974736011052993</v>
      </c>
      <c r="H320" s="218">
        <v>6.19</v>
      </c>
      <c r="I320" s="172">
        <f t="shared" si="18"/>
        <v>1.0149043803818029E-5</v>
      </c>
      <c r="J320" s="172">
        <f t="shared" si="19"/>
        <v>1.9647568356441521E-5</v>
      </c>
      <c r="K320" s="119"/>
    </row>
    <row r="321" spans="1:11">
      <c r="A321" s="166" t="s">
        <v>1779</v>
      </c>
      <c r="B321" s="167" t="s">
        <v>1783</v>
      </c>
      <c r="C321" s="168">
        <v>142.18600000000001</v>
      </c>
      <c r="D321" s="179">
        <v>192.68</v>
      </c>
      <c r="E321" s="169">
        <f t="shared" si="20"/>
        <v>27396.398480000003</v>
      </c>
      <c r="F321" s="170">
        <f t="shared" si="17"/>
        <v>7.2943290572840614E-4</v>
      </c>
      <c r="G321" s="218">
        <v>3.5291675316587083</v>
      </c>
      <c r="H321" s="218">
        <v>7.7050000000000001</v>
      </c>
      <c r="I321" s="172">
        <f t="shared" si="18"/>
        <v>2.5742909274201585E-5</v>
      </c>
      <c r="J321" s="172">
        <f t="shared" si="19"/>
        <v>5.620280538637369E-5</v>
      </c>
      <c r="K321" s="119"/>
    </row>
    <row r="322" spans="1:11">
      <c r="A322" s="166" t="s">
        <v>1782</v>
      </c>
      <c r="B322" s="167" t="s">
        <v>1786</v>
      </c>
      <c r="C322" s="168">
        <v>359</v>
      </c>
      <c r="D322" s="179">
        <v>120.35</v>
      </c>
      <c r="E322" s="169">
        <f t="shared" si="20"/>
        <v>43205.65</v>
      </c>
      <c r="F322" s="170">
        <f t="shared" si="17"/>
        <v>1.1503564180668359E-3</v>
      </c>
      <c r="G322" s="218">
        <v>4.3207312006647287</v>
      </c>
      <c r="H322" s="218">
        <v>9.9600000000000009</v>
      </c>
      <c r="I322" s="172">
        <f t="shared" si="18"/>
        <v>4.9703808674262965E-5</v>
      </c>
      <c r="J322" s="172">
        <f t="shared" si="19"/>
        <v>1.1457549923945687E-4</v>
      </c>
      <c r="K322" s="119"/>
    </row>
    <row r="323" spans="1:11">
      <c r="A323" s="166" t="s">
        <v>1785</v>
      </c>
      <c r="B323" s="167" t="s">
        <v>1792</v>
      </c>
      <c r="C323" s="168">
        <v>729.399</v>
      </c>
      <c r="D323" s="179">
        <v>138.93</v>
      </c>
      <c r="E323" s="169">
        <f t="shared" si="20"/>
        <v>101335.40307</v>
      </c>
      <c r="F323" s="170">
        <f t="shared" si="17"/>
        <v>2.698069148339725E-3</v>
      </c>
      <c r="G323" s="218">
        <v>4.6930108687828396</v>
      </c>
      <c r="H323" s="218">
        <v>8.77</v>
      </c>
      <c r="I323" s="172">
        <f t="shared" si="18"/>
        <v>1.266206783788599E-4</v>
      </c>
      <c r="J323" s="172">
        <f t="shared" si="19"/>
        <v>2.3662066430939387E-4</v>
      </c>
      <c r="K323" s="119"/>
    </row>
    <row r="324" spans="1:11">
      <c r="A324" s="166" t="s">
        <v>1791</v>
      </c>
      <c r="B324" s="167" t="s">
        <v>3060</v>
      </c>
      <c r="C324" s="168">
        <v>862.71299999999997</v>
      </c>
      <c r="D324" s="179">
        <v>16.22</v>
      </c>
      <c r="E324" s="169">
        <f t="shared" si="20"/>
        <v>13993.204859999998</v>
      </c>
      <c r="F324" s="170">
        <f t="shared" si="17"/>
        <v>3.7257101837433388E-4</v>
      </c>
      <c r="G324" s="218">
        <v>6.1652281134401976</v>
      </c>
      <c r="H324" s="218">
        <v>-4.38</v>
      </c>
      <c r="I324" s="172">
        <f t="shared" si="18"/>
        <v>2.2969853167344877E-5</v>
      </c>
      <c r="J324" s="172">
        <f t="shared" si="19"/>
        <v>-1.6318610604795823E-5</v>
      </c>
      <c r="K324" s="119"/>
    </row>
    <row r="325" spans="1:11">
      <c r="A325" s="166" t="s">
        <v>3061</v>
      </c>
      <c r="B325" s="167" t="s">
        <v>1795</v>
      </c>
      <c r="C325" s="168">
        <v>98.9</v>
      </c>
      <c r="D325" s="179">
        <v>222.88</v>
      </c>
      <c r="E325" s="169" t="str">
        <f t="shared" si="20"/>
        <v>Excl.</v>
      </c>
      <c r="F325" s="170" t="str">
        <f t="shared" si="17"/>
        <v>Excl.</v>
      </c>
      <c r="G325" s="218">
        <v>0.93323761665470206</v>
      </c>
      <c r="H325" s="218" t="s">
        <v>16</v>
      </c>
      <c r="I325" s="172" t="str">
        <f t="shared" si="18"/>
        <v/>
      </c>
      <c r="J325" s="172" t="str">
        <f t="shared" si="19"/>
        <v/>
      </c>
      <c r="K325" s="119"/>
    </row>
    <row r="326" spans="1:11">
      <c r="A326" s="166" t="s">
        <v>1794</v>
      </c>
      <c r="B326" s="167" t="s">
        <v>1798</v>
      </c>
      <c r="C326" s="168">
        <v>129.98599999999999</v>
      </c>
      <c r="D326" s="179">
        <v>569.59</v>
      </c>
      <c r="E326" s="169">
        <f t="shared" si="20"/>
        <v>74038.725739999994</v>
      </c>
      <c r="F326" s="170">
        <f t="shared" si="17"/>
        <v>1.9712913320479898E-3</v>
      </c>
      <c r="G326" s="218">
        <v>0.43540090240348323</v>
      </c>
      <c r="H326" s="218">
        <v>11.67</v>
      </c>
      <c r="I326" s="172">
        <f t="shared" si="18"/>
        <v>8.5830202487385928E-6</v>
      </c>
      <c r="J326" s="172">
        <f t="shared" si="19"/>
        <v>2.3004969845000041E-4</v>
      </c>
      <c r="K326" s="119"/>
    </row>
    <row r="327" spans="1:11">
      <c r="A327" s="166" t="s">
        <v>1797</v>
      </c>
      <c r="B327" s="167" t="s">
        <v>3062</v>
      </c>
      <c r="C327" s="168">
        <v>239.93799999999999</v>
      </c>
      <c r="D327" s="179">
        <v>470.34</v>
      </c>
      <c r="E327" s="169">
        <f t="shared" si="20"/>
        <v>112852.43891999999</v>
      </c>
      <c r="F327" s="170">
        <f t="shared" si="17"/>
        <v>3.0047118237109629E-3</v>
      </c>
      <c r="G327" s="218">
        <v>2.6789131266743209</v>
      </c>
      <c r="H327" s="218">
        <v>2.21</v>
      </c>
      <c r="I327" s="172">
        <f t="shared" si="18"/>
        <v>8.0493619464128366E-5</v>
      </c>
      <c r="J327" s="172">
        <f t="shared" si="19"/>
        <v>6.6404131304012269E-5</v>
      </c>
      <c r="K327" s="119"/>
    </row>
    <row r="328" spans="1:11">
      <c r="A328" s="166" t="s">
        <v>3063</v>
      </c>
      <c r="B328" s="167" t="s">
        <v>1807</v>
      </c>
      <c r="C328" s="168">
        <v>196.929</v>
      </c>
      <c r="D328" s="179">
        <v>226.57</v>
      </c>
      <c r="E328" s="169">
        <f t="shared" si="20"/>
        <v>44618.203529999999</v>
      </c>
      <c r="F328" s="170">
        <f t="shared" si="17"/>
        <v>1.187965851534414E-3</v>
      </c>
      <c r="G328" s="218">
        <v>0.90038398728869673</v>
      </c>
      <c r="H328" s="218">
        <v>10.82</v>
      </c>
      <c r="I328" s="172">
        <f t="shared" si="18"/>
        <v>1.0696254301673675E-5</v>
      </c>
      <c r="J328" s="172">
        <f t="shared" si="19"/>
        <v>1.2853790513602358E-4</v>
      </c>
      <c r="K328" s="119"/>
    </row>
    <row r="329" spans="1:11">
      <c r="A329" s="166" t="s">
        <v>1806</v>
      </c>
      <c r="B329" s="167" t="s">
        <v>1810</v>
      </c>
      <c r="C329" s="168">
        <v>381.92200000000003</v>
      </c>
      <c r="D329" s="179">
        <v>137.63</v>
      </c>
      <c r="E329" s="169">
        <f t="shared" si="20"/>
        <v>52563.924859999999</v>
      </c>
      <c r="F329" s="170">
        <f t="shared" si="17"/>
        <v>1.3995217829493112E-3</v>
      </c>
      <c r="G329" s="218">
        <v>1.7438058562813341</v>
      </c>
      <c r="H329" s="218">
        <v>12.55</v>
      </c>
      <c r="I329" s="172">
        <f t="shared" si="18"/>
        <v>2.4404942811003034E-5</v>
      </c>
      <c r="J329" s="172">
        <f t="shared" si="19"/>
        <v>1.7563998376013857E-4</v>
      </c>
      <c r="K329" s="119"/>
    </row>
    <row r="330" spans="1:11">
      <c r="A330" s="166" t="s">
        <v>1809</v>
      </c>
      <c r="B330" s="167" t="s">
        <v>3064</v>
      </c>
      <c r="C330" s="168">
        <v>59.32</v>
      </c>
      <c r="D330" s="179">
        <v>308.89999999999998</v>
      </c>
      <c r="E330" s="169" t="str">
        <f t="shared" si="20"/>
        <v>Excl.</v>
      </c>
      <c r="F330" s="170" t="str">
        <f t="shared" si="17"/>
        <v>Excl.</v>
      </c>
      <c r="G330" s="218" t="s">
        <v>16</v>
      </c>
      <c r="H330" s="218">
        <v>5.1150000000000002</v>
      </c>
      <c r="I330" s="172" t="str">
        <f t="shared" si="18"/>
        <v/>
      </c>
      <c r="J330" s="172" t="str">
        <f t="shared" si="19"/>
        <v/>
      </c>
      <c r="K330" s="119"/>
    </row>
    <row r="331" spans="1:11">
      <c r="A331" s="166" t="s">
        <v>3065</v>
      </c>
      <c r="B331" s="167" t="s">
        <v>1813</v>
      </c>
      <c r="C331" s="168">
        <v>57.268999999999998</v>
      </c>
      <c r="D331" s="179">
        <v>234.72</v>
      </c>
      <c r="E331" s="169" t="str">
        <f t="shared" si="20"/>
        <v>Excl.</v>
      </c>
      <c r="F331" s="170" t="str">
        <f t="shared" si="17"/>
        <v>Excl.</v>
      </c>
      <c r="G331" s="218">
        <v>1.1588275391956373</v>
      </c>
      <c r="H331" s="218" t="s">
        <v>16</v>
      </c>
      <c r="I331" s="172" t="str">
        <f t="shared" si="18"/>
        <v/>
      </c>
      <c r="J331" s="172" t="str">
        <f t="shared" si="19"/>
        <v/>
      </c>
      <c r="K331" s="119"/>
    </row>
    <row r="332" spans="1:11">
      <c r="A332" s="166" t="s">
        <v>1812</v>
      </c>
      <c r="B332" s="167" t="s">
        <v>1816</v>
      </c>
      <c r="C332" s="168">
        <v>217.983</v>
      </c>
      <c r="D332" s="179">
        <v>117.95</v>
      </c>
      <c r="E332" s="169" t="str">
        <f t="shared" si="20"/>
        <v>Excl.</v>
      </c>
      <c r="F332" s="170" t="str">
        <f t="shared" ref="F332:F395" si="21">IF(E332="Excl.","Excl.",E332/(SUM($E$12:$E$514)))</f>
        <v>Excl.</v>
      </c>
      <c r="G332" s="218" t="s">
        <v>16</v>
      </c>
      <c r="H332" s="218">
        <v>14.1</v>
      </c>
      <c r="I332" s="172" t="str">
        <f t="shared" ref="I332:I395" si="22">IFERROR(G332*F332/100, "")</f>
        <v/>
      </c>
      <c r="J332" s="172" t="str">
        <f t="shared" ref="J332:J395" si="23">IFERROR(H332*F332/100, "")</f>
        <v/>
      </c>
      <c r="K332" s="119"/>
    </row>
    <row r="333" spans="1:11">
      <c r="A333" s="166" t="s">
        <v>1815</v>
      </c>
      <c r="B333" s="167" t="s">
        <v>2527</v>
      </c>
      <c r="C333" s="168">
        <v>119.35899999999999</v>
      </c>
      <c r="D333" s="179">
        <v>150.38999999999999</v>
      </c>
      <c r="E333" s="169">
        <f t="shared" ref="E333:E396" si="24">IF(OR(H333="n/a", G333=0, G333="n/a"), "Excl.", IFERROR(D333*C333, "Excl."))</f>
        <v>17950.400009999998</v>
      </c>
      <c r="F333" s="170">
        <f t="shared" si="21"/>
        <v>4.7793188757420599E-4</v>
      </c>
      <c r="G333" s="218">
        <v>3.4842742203603971</v>
      </c>
      <c r="H333" s="218">
        <v>10.89</v>
      </c>
      <c r="I333" s="172">
        <f t="shared" si="22"/>
        <v>1.6652457549629897E-5</v>
      </c>
      <c r="J333" s="172">
        <f t="shared" si="23"/>
        <v>5.2046782556831032E-5</v>
      </c>
      <c r="K333" s="119"/>
    </row>
    <row r="334" spans="1:11">
      <c r="A334" s="166" t="s">
        <v>3066</v>
      </c>
      <c r="B334" s="167" t="s">
        <v>3067</v>
      </c>
      <c r="C334" s="168">
        <v>229.74600000000001</v>
      </c>
      <c r="D334" s="179">
        <v>54.66</v>
      </c>
      <c r="E334" s="169">
        <f t="shared" si="24"/>
        <v>12557.916359999999</v>
      </c>
      <c r="F334" s="170">
        <f t="shared" si="21"/>
        <v>3.3435626318022106E-4</v>
      </c>
      <c r="G334" s="218">
        <v>4.7017929015733619</v>
      </c>
      <c r="H334" s="218">
        <v>5</v>
      </c>
      <c r="I334" s="172">
        <f t="shared" si="22"/>
        <v>1.5720739048173583E-5</v>
      </c>
      <c r="J334" s="172">
        <f t="shared" si="23"/>
        <v>1.6717813159011056E-5</v>
      </c>
      <c r="K334" s="119"/>
    </row>
    <row r="335" spans="1:11">
      <c r="A335" s="166" t="s">
        <v>3068</v>
      </c>
      <c r="B335" s="167" t="s">
        <v>3069</v>
      </c>
      <c r="C335" s="168">
        <v>265.66800000000001</v>
      </c>
      <c r="D335" s="179">
        <v>30.63</v>
      </c>
      <c r="E335" s="169" t="str">
        <f t="shared" si="24"/>
        <v>Excl.</v>
      </c>
      <c r="F335" s="170" t="str">
        <f t="shared" si="21"/>
        <v>Excl.</v>
      </c>
      <c r="G335" s="218" t="s">
        <v>16</v>
      </c>
      <c r="H335" s="218">
        <v>35.685000000000002</v>
      </c>
      <c r="I335" s="172" t="str">
        <f t="shared" si="22"/>
        <v/>
      </c>
      <c r="J335" s="172" t="str">
        <f t="shared" si="23"/>
        <v/>
      </c>
      <c r="K335" s="119"/>
    </row>
    <row r="336" spans="1:11">
      <c r="A336" s="166" t="s">
        <v>3070</v>
      </c>
      <c r="B336" s="167" t="s">
        <v>3071</v>
      </c>
      <c r="C336" s="168">
        <v>34.880000000000003</v>
      </c>
      <c r="D336" s="179">
        <v>508.58</v>
      </c>
      <c r="E336" s="169">
        <f t="shared" si="24"/>
        <v>17739.270400000001</v>
      </c>
      <c r="F336" s="170">
        <f t="shared" si="21"/>
        <v>4.7231053245265492E-4</v>
      </c>
      <c r="G336" s="218">
        <v>1.1876204333634828</v>
      </c>
      <c r="H336" s="218">
        <v>14.43</v>
      </c>
      <c r="I336" s="172">
        <f t="shared" si="22"/>
        <v>5.6092563923355928E-6</v>
      </c>
      <c r="J336" s="172">
        <f t="shared" si="23"/>
        <v>6.8154409832918103E-5</v>
      </c>
      <c r="K336" s="119"/>
    </row>
    <row r="337" spans="1:11">
      <c r="A337" s="166" t="s">
        <v>3072</v>
      </c>
      <c r="B337" s="167" t="s">
        <v>1825</v>
      </c>
      <c r="C337" s="168">
        <v>3.1320000000000001</v>
      </c>
      <c r="D337" s="179">
        <v>7680.73</v>
      </c>
      <c r="E337" s="169" t="str">
        <f t="shared" si="24"/>
        <v>Excl.</v>
      </c>
      <c r="F337" s="170" t="str">
        <f t="shared" si="21"/>
        <v>Excl.</v>
      </c>
      <c r="G337" s="218" t="s">
        <v>16</v>
      </c>
      <c r="H337" s="218">
        <v>4.87</v>
      </c>
      <c r="I337" s="172" t="str">
        <f t="shared" si="22"/>
        <v/>
      </c>
      <c r="J337" s="172" t="str">
        <f t="shared" si="23"/>
        <v/>
      </c>
      <c r="K337" s="119"/>
    </row>
    <row r="338" spans="1:11">
      <c r="A338" s="166" t="s">
        <v>1824</v>
      </c>
      <c r="B338" s="167" t="s">
        <v>3073</v>
      </c>
      <c r="C338" s="168">
        <v>206.37700000000001</v>
      </c>
      <c r="D338" s="179">
        <v>120.43</v>
      </c>
      <c r="E338" s="169" t="str">
        <f t="shared" si="24"/>
        <v>Excl.</v>
      </c>
      <c r="F338" s="170" t="str">
        <f t="shared" si="21"/>
        <v>Excl.</v>
      </c>
      <c r="G338" s="218">
        <v>1.7271443992360709</v>
      </c>
      <c r="H338" s="218" t="s">
        <v>16</v>
      </c>
      <c r="I338" s="172" t="str">
        <f t="shared" si="22"/>
        <v/>
      </c>
      <c r="J338" s="172" t="str">
        <f t="shared" si="23"/>
        <v/>
      </c>
      <c r="K338" s="119"/>
    </row>
    <row r="339" spans="1:11">
      <c r="A339" s="166" t="s">
        <v>3074</v>
      </c>
      <c r="B339" s="167" t="s">
        <v>1834</v>
      </c>
      <c r="C339" s="168">
        <v>217.285</v>
      </c>
      <c r="D339" s="179">
        <v>175.25</v>
      </c>
      <c r="E339" s="169">
        <f t="shared" si="24"/>
        <v>38079.196250000001</v>
      </c>
      <c r="F339" s="170">
        <f t="shared" si="21"/>
        <v>1.0138638766229438E-3</v>
      </c>
      <c r="G339" s="218">
        <v>0.59343794579172615</v>
      </c>
      <c r="H339" s="218">
        <v>13.12</v>
      </c>
      <c r="I339" s="172">
        <f t="shared" si="22"/>
        <v>6.0166529625555585E-6</v>
      </c>
      <c r="J339" s="172">
        <f t="shared" si="23"/>
        <v>1.330189406129302E-4</v>
      </c>
      <c r="K339" s="119"/>
    </row>
    <row r="340" spans="1:11">
      <c r="A340" s="166" t="s">
        <v>3075</v>
      </c>
      <c r="B340" s="167" t="s">
        <v>1837</v>
      </c>
      <c r="C340" s="168">
        <v>87.7</v>
      </c>
      <c r="D340" s="179">
        <v>147.12</v>
      </c>
      <c r="E340" s="169" t="str">
        <f t="shared" si="24"/>
        <v>Excl.</v>
      </c>
      <c r="F340" s="170" t="str">
        <f t="shared" si="21"/>
        <v>Excl.</v>
      </c>
      <c r="G340" s="218" t="s">
        <v>16</v>
      </c>
      <c r="H340" s="218">
        <v>15.98</v>
      </c>
      <c r="I340" s="172" t="str">
        <f t="shared" si="22"/>
        <v/>
      </c>
      <c r="J340" s="172" t="str">
        <f t="shared" si="23"/>
        <v/>
      </c>
      <c r="K340" s="119"/>
    </row>
    <row r="341" spans="1:11">
      <c r="A341" s="166" t="s">
        <v>1836</v>
      </c>
      <c r="B341" s="167" t="s">
        <v>1840</v>
      </c>
      <c r="C341" s="168">
        <v>295.755</v>
      </c>
      <c r="D341" s="179">
        <v>103.45</v>
      </c>
      <c r="E341" s="169">
        <f t="shared" si="24"/>
        <v>30595.854749999999</v>
      </c>
      <c r="F341" s="170">
        <f t="shared" si="21"/>
        <v>8.1461887225173528E-4</v>
      </c>
      <c r="G341" s="218">
        <v>1.8173030449492504</v>
      </c>
      <c r="H341" s="218">
        <v>12.22</v>
      </c>
      <c r="I341" s="172">
        <f t="shared" si="22"/>
        <v>1.4804093570162029E-5</v>
      </c>
      <c r="J341" s="172">
        <f t="shared" si="23"/>
        <v>9.9546426189162058E-5</v>
      </c>
      <c r="K341" s="119"/>
    </row>
    <row r="342" spans="1:11">
      <c r="A342" s="166" t="s">
        <v>1839</v>
      </c>
      <c r="B342" s="167" t="s">
        <v>1843</v>
      </c>
      <c r="C342" s="168">
        <v>293.13299999999998</v>
      </c>
      <c r="D342" s="179">
        <v>80.69</v>
      </c>
      <c r="E342" s="169">
        <f t="shared" si="24"/>
        <v>23652.901769999997</v>
      </c>
      <c r="F342" s="170">
        <f t="shared" si="21"/>
        <v>6.2976178710478657E-4</v>
      </c>
      <c r="G342" s="218">
        <v>3.2222084521006318</v>
      </c>
      <c r="H342" s="218">
        <v>4</v>
      </c>
      <c r="I342" s="172">
        <f t="shared" si="22"/>
        <v>2.0292237532190421E-5</v>
      </c>
      <c r="J342" s="172">
        <f t="shared" si="23"/>
        <v>2.5190471484191462E-5</v>
      </c>
      <c r="K342" s="119"/>
    </row>
    <row r="343" spans="1:11">
      <c r="A343" s="166" t="s">
        <v>1842</v>
      </c>
      <c r="B343" s="167" t="s">
        <v>3076</v>
      </c>
      <c r="C343" s="168">
        <v>233.02199999999999</v>
      </c>
      <c r="D343" s="179">
        <v>123.36</v>
      </c>
      <c r="E343" s="169">
        <f t="shared" si="24"/>
        <v>28745.593919999999</v>
      </c>
      <c r="F343" s="170">
        <f t="shared" si="21"/>
        <v>7.6535542127048237E-4</v>
      </c>
      <c r="G343" s="218">
        <v>2.1400778210116731</v>
      </c>
      <c r="H343" s="218">
        <v>16.125</v>
      </c>
      <c r="I343" s="172">
        <f t="shared" si="22"/>
        <v>1.6379201622520051E-5</v>
      </c>
      <c r="J343" s="172">
        <f t="shared" si="23"/>
        <v>1.2341356167986528E-4</v>
      </c>
      <c r="K343" s="119"/>
    </row>
    <row r="344" spans="1:11">
      <c r="A344" s="166" t="s">
        <v>3077</v>
      </c>
      <c r="B344" s="167" t="s">
        <v>3078</v>
      </c>
      <c r="C344" s="168">
        <v>272.13400000000001</v>
      </c>
      <c r="D344" s="179">
        <v>286.31</v>
      </c>
      <c r="E344" s="169" t="str">
        <f t="shared" si="24"/>
        <v>Excl.</v>
      </c>
      <c r="F344" s="170" t="str">
        <f t="shared" si="21"/>
        <v>Excl.</v>
      </c>
      <c r="G344" s="218" t="s">
        <v>16</v>
      </c>
      <c r="H344" s="218">
        <v>15.664999999999999</v>
      </c>
      <c r="I344" s="172" t="str">
        <f t="shared" si="22"/>
        <v/>
      </c>
      <c r="J344" s="172" t="str">
        <f t="shared" si="23"/>
        <v/>
      </c>
      <c r="K344" s="119"/>
    </row>
    <row r="345" spans="1:11">
      <c r="A345" s="166" t="s">
        <v>3079</v>
      </c>
      <c r="B345" s="167" t="s">
        <v>1855</v>
      </c>
      <c r="C345" s="168">
        <v>42.454999999999998</v>
      </c>
      <c r="D345" s="179">
        <v>480.36</v>
      </c>
      <c r="E345" s="169" t="str">
        <f t="shared" si="24"/>
        <v>Excl.</v>
      </c>
      <c r="F345" s="170" t="str">
        <f t="shared" si="21"/>
        <v>Excl.</v>
      </c>
      <c r="G345" s="218" t="s">
        <v>16</v>
      </c>
      <c r="H345" s="218" t="s">
        <v>16</v>
      </c>
      <c r="I345" s="172" t="str">
        <f t="shared" si="22"/>
        <v/>
      </c>
      <c r="J345" s="172" t="str">
        <f t="shared" si="23"/>
        <v/>
      </c>
      <c r="K345" s="119"/>
    </row>
    <row r="346" spans="1:11">
      <c r="A346" s="166" t="s">
        <v>1854</v>
      </c>
      <c r="B346" s="167" t="s">
        <v>1861</v>
      </c>
      <c r="C346" s="168">
        <v>59.677999999999997</v>
      </c>
      <c r="D346" s="179">
        <v>189.8</v>
      </c>
      <c r="E346" s="169">
        <f t="shared" si="24"/>
        <v>11326.884400000001</v>
      </c>
      <c r="F346" s="170">
        <f t="shared" si="21"/>
        <v>3.0157986666653835E-4</v>
      </c>
      <c r="G346" s="218">
        <v>0.42149631190727077</v>
      </c>
      <c r="H346" s="218">
        <v>17.84</v>
      </c>
      <c r="I346" s="172">
        <f t="shared" si="22"/>
        <v>1.2711480154543237E-6</v>
      </c>
      <c r="J346" s="172">
        <f t="shared" si="23"/>
        <v>5.3801848213310437E-5</v>
      </c>
      <c r="K346" s="119"/>
    </row>
    <row r="347" spans="1:11">
      <c r="A347" s="166" t="s">
        <v>1860</v>
      </c>
      <c r="B347" s="167" t="s">
        <v>1867</v>
      </c>
      <c r="C347" s="168">
        <v>160.447</v>
      </c>
      <c r="D347" s="179">
        <v>92.66</v>
      </c>
      <c r="E347" s="169">
        <f t="shared" si="24"/>
        <v>14867.01902</v>
      </c>
      <c r="F347" s="170">
        <f t="shared" si="21"/>
        <v>3.9583644146491768E-4</v>
      </c>
      <c r="G347" s="218">
        <v>2.9354629829484136</v>
      </c>
      <c r="H347" s="218">
        <v>-1.59</v>
      </c>
      <c r="I347" s="172">
        <f t="shared" si="22"/>
        <v>1.1619632212222925E-5</v>
      </c>
      <c r="J347" s="172">
        <f t="shared" si="23"/>
        <v>-6.2937994192921911E-6</v>
      </c>
      <c r="K347" s="119"/>
    </row>
    <row r="348" spans="1:11">
      <c r="A348" s="166" t="s">
        <v>1866</v>
      </c>
      <c r="B348" s="167" t="s">
        <v>1870</v>
      </c>
      <c r="C348" s="168">
        <v>111.092</v>
      </c>
      <c r="D348" s="179">
        <v>141.97</v>
      </c>
      <c r="E348" s="169">
        <f t="shared" si="24"/>
        <v>15771.731239999999</v>
      </c>
      <c r="F348" s="170">
        <f t="shared" si="21"/>
        <v>4.1992452968440968E-4</v>
      </c>
      <c r="G348" s="218">
        <v>2.1131224906670423</v>
      </c>
      <c r="H348" s="218">
        <v>-0.82</v>
      </c>
      <c r="I348" s="172">
        <f t="shared" si="22"/>
        <v>8.8735196805890615E-6</v>
      </c>
      <c r="J348" s="172">
        <f t="shared" si="23"/>
        <v>-3.4433811434121593E-6</v>
      </c>
      <c r="K348" s="119"/>
    </row>
    <row r="349" spans="1:11">
      <c r="A349" s="166" t="s">
        <v>1869</v>
      </c>
      <c r="B349" s="167" t="s">
        <v>1873</v>
      </c>
      <c r="C349" s="168">
        <v>114.003</v>
      </c>
      <c r="D349" s="179">
        <v>257.52999999999997</v>
      </c>
      <c r="E349" s="169">
        <f t="shared" si="24"/>
        <v>29359.192589999995</v>
      </c>
      <c r="F349" s="170">
        <f t="shared" si="21"/>
        <v>7.8169257088290037E-4</v>
      </c>
      <c r="G349" s="218">
        <v>1.9415213761503518</v>
      </c>
      <c r="H349" s="218">
        <v>5.2249999999999996</v>
      </c>
      <c r="I349" s="172">
        <f t="shared" si="22"/>
        <v>1.517672835947075E-5</v>
      </c>
      <c r="J349" s="172">
        <f t="shared" si="23"/>
        <v>4.0843436828631537E-5</v>
      </c>
      <c r="K349" s="119"/>
    </row>
    <row r="350" spans="1:11">
      <c r="A350" s="166" t="s">
        <v>1872</v>
      </c>
      <c r="B350" s="167" t="s">
        <v>1876</v>
      </c>
      <c r="C350" s="168">
        <v>1214.298</v>
      </c>
      <c r="D350" s="179">
        <v>35.369999999999997</v>
      </c>
      <c r="E350" s="169">
        <f t="shared" si="24"/>
        <v>42949.720259999995</v>
      </c>
      <c r="F350" s="170">
        <f t="shared" si="21"/>
        <v>1.1435422532762778E-3</v>
      </c>
      <c r="G350" s="218">
        <v>4.523607577042692</v>
      </c>
      <c r="H350" s="218">
        <v>3.77</v>
      </c>
      <c r="I350" s="172">
        <f t="shared" si="22"/>
        <v>5.1729364015890434E-5</v>
      </c>
      <c r="J350" s="172">
        <f t="shared" si="23"/>
        <v>4.311154294851567E-5</v>
      </c>
      <c r="K350" s="119"/>
    </row>
    <row r="351" spans="1:11">
      <c r="A351" s="166" t="s">
        <v>1875</v>
      </c>
      <c r="B351" s="167" t="s">
        <v>1879</v>
      </c>
      <c r="C351" s="168">
        <v>466.97500000000002</v>
      </c>
      <c r="D351" s="179">
        <v>195.74</v>
      </c>
      <c r="E351" s="169">
        <f t="shared" si="24"/>
        <v>91405.686500000011</v>
      </c>
      <c r="F351" s="170">
        <f t="shared" si="21"/>
        <v>2.4336890687463365E-3</v>
      </c>
      <c r="G351" s="218">
        <v>3.3105139470726477</v>
      </c>
      <c r="H351" s="218">
        <v>11.484999999999999</v>
      </c>
      <c r="I351" s="172">
        <f t="shared" si="22"/>
        <v>8.0567616049229915E-5</v>
      </c>
      <c r="J351" s="172">
        <f t="shared" si="23"/>
        <v>2.795091895455167E-4</v>
      </c>
      <c r="K351" s="119"/>
    </row>
    <row r="352" spans="1:11">
      <c r="A352" s="166" t="s">
        <v>1878</v>
      </c>
      <c r="B352" s="167" t="s">
        <v>1882</v>
      </c>
      <c r="C352" s="168">
        <v>108.367</v>
      </c>
      <c r="D352" s="179">
        <v>980.16</v>
      </c>
      <c r="E352" s="169" t="str">
        <f t="shared" si="24"/>
        <v>Excl.</v>
      </c>
      <c r="F352" s="170" t="str">
        <f t="shared" si="21"/>
        <v>Excl.</v>
      </c>
      <c r="G352" s="218" t="s">
        <v>16</v>
      </c>
      <c r="H352" s="218">
        <v>6.96</v>
      </c>
      <c r="I352" s="172" t="str">
        <f t="shared" si="22"/>
        <v/>
      </c>
      <c r="J352" s="172" t="str">
        <f t="shared" si="23"/>
        <v/>
      </c>
      <c r="K352" s="119"/>
    </row>
    <row r="353" spans="1:11">
      <c r="A353" s="166" t="s">
        <v>1881</v>
      </c>
      <c r="B353" s="167" t="s">
        <v>3080</v>
      </c>
      <c r="C353" s="168">
        <v>10406.627</v>
      </c>
      <c r="D353" s="179">
        <v>176.44</v>
      </c>
      <c r="E353" s="169" t="str">
        <f t="shared" si="24"/>
        <v>Excl.</v>
      </c>
      <c r="F353" s="170" t="str">
        <f t="shared" si="21"/>
        <v>Excl.</v>
      </c>
      <c r="G353" s="218" t="s">
        <v>16</v>
      </c>
      <c r="H353" s="218">
        <v>28.96</v>
      </c>
      <c r="I353" s="172" t="str">
        <f t="shared" si="22"/>
        <v/>
      </c>
      <c r="J353" s="172" t="str">
        <f t="shared" si="23"/>
        <v/>
      </c>
      <c r="K353" s="119"/>
    </row>
    <row r="354" spans="1:11">
      <c r="A354" s="166" t="s">
        <v>3081</v>
      </c>
      <c r="B354" s="167" t="s">
        <v>1885</v>
      </c>
      <c r="C354" s="168">
        <v>72.900000000000006</v>
      </c>
      <c r="D354" s="179">
        <v>164.68</v>
      </c>
      <c r="E354" s="169">
        <f t="shared" si="24"/>
        <v>12005.172000000002</v>
      </c>
      <c r="F354" s="170">
        <f t="shared" si="21"/>
        <v>3.19639368003867E-4</v>
      </c>
      <c r="G354" s="218">
        <v>1.3359242166626186</v>
      </c>
      <c r="H354" s="218">
        <v>7.46</v>
      </c>
      <c r="I354" s="172">
        <f t="shared" si="22"/>
        <v>4.270139723151005E-6</v>
      </c>
      <c r="J354" s="172">
        <f t="shared" si="23"/>
        <v>2.3845096853088479E-5</v>
      </c>
      <c r="K354" s="119"/>
    </row>
    <row r="355" spans="1:11">
      <c r="A355" s="166" t="s">
        <v>1884</v>
      </c>
      <c r="B355" s="167" t="s">
        <v>1888</v>
      </c>
      <c r="C355" s="168">
        <v>40.628</v>
      </c>
      <c r="D355" s="179">
        <v>186.88</v>
      </c>
      <c r="E355" s="169">
        <f t="shared" si="24"/>
        <v>7592.5606399999997</v>
      </c>
      <c r="F355" s="170">
        <f t="shared" si="21"/>
        <v>2.0215297910772416E-4</v>
      </c>
      <c r="G355" s="218">
        <v>1.7658390410958906</v>
      </c>
      <c r="H355" s="218">
        <v>11.05</v>
      </c>
      <c r="I355" s="172">
        <f t="shared" si="22"/>
        <v>3.5696962278226124E-6</v>
      </c>
      <c r="J355" s="172">
        <f t="shared" si="23"/>
        <v>2.2337904191403519E-5</v>
      </c>
      <c r="K355" s="119"/>
    </row>
    <row r="356" spans="1:11">
      <c r="A356" s="166" t="s">
        <v>1887</v>
      </c>
      <c r="B356" s="167" t="s">
        <v>1891</v>
      </c>
      <c r="C356" s="168">
        <v>157.04900000000001</v>
      </c>
      <c r="D356" s="179">
        <v>60.67</v>
      </c>
      <c r="E356" s="169">
        <f t="shared" si="24"/>
        <v>9528.1628300000011</v>
      </c>
      <c r="F356" s="170">
        <f t="shared" si="21"/>
        <v>2.5368865562435392E-4</v>
      </c>
      <c r="G356" s="218">
        <v>6.4611834514587105</v>
      </c>
      <c r="H356" s="218">
        <v>0.21</v>
      </c>
      <c r="I356" s="172">
        <f t="shared" si="22"/>
        <v>1.6391289435428833E-5</v>
      </c>
      <c r="J356" s="172">
        <f t="shared" si="23"/>
        <v>5.3274617681114321E-7</v>
      </c>
      <c r="K356" s="119"/>
    </row>
    <row r="357" spans="1:11">
      <c r="A357" s="166" t="s">
        <v>1890</v>
      </c>
      <c r="B357" s="167" t="s">
        <v>3082</v>
      </c>
      <c r="C357" s="168">
        <v>600.60400000000004</v>
      </c>
      <c r="D357" s="179">
        <v>132.37</v>
      </c>
      <c r="E357" s="169">
        <f t="shared" si="24"/>
        <v>79501.951480000003</v>
      </c>
      <c r="F357" s="170">
        <f t="shared" si="21"/>
        <v>2.1167504743906454E-3</v>
      </c>
      <c r="G357" s="218">
        <v>0.33240160157135301</v>
      </c>
      <c r="H357" s="218">
        <v>13.49</v>
      </c>
      <c r="I357" s="172">
        <f t="shared" si="22"/>
        <v>7.0361124781437178E-6</v>
      </c>
      <c r="J357" s="172">
        <f t="shared" si="23"/>
        <v>2.8554963899529809E-4</v>
      </c>
      <c r="K357" s="119"/>
    </row>
    <row r="358" spans="1:11">
      <c r="A358" s="166" t="s">
        <v>3083</v>
      </c>
      <c r="B358" s="167" t="s">
        <v>1894</v>
      </c>
      <c r="C358" s="168">
        <v>408.18299999999999</v>
      </c>
      <c r="D358" s="179">
        <v>84.65</v>
      </c>
      <c r="E358" s="169">
        <f t="shared" si="24"/>
        <v>34552.690950000004</v>
      </c>
      <c r="F358" s="170">
        <f t="shared" si="21"/>
        <v>9.1997018435811947E-4</v>
      </c>
      <c r="G358" s="218">
        <v>0.23626698168930893</v>
      </c>
      <c r="H358" s="218">
        <v>19.815000000000001</v>
      </c>
      <c r="I358" s="172">
        <f t="shared" si="22"/>
        <v>2.1735857870244996E-6</v>
      </c>
      <c r="J358" s="172">
        <f t="shared" si="23"/>
        <v>1.8229209203056136E-4</v>
      </c>
      <c r="K358" s="119"/>
    </row>
    <row r="359" spans="1:11">
      <c r="A359" s="166" t="s">
        <v>1896</v>
      </c>
      <c r="B359" s="167" t="s">
        <v>1897</v>
      </c>
      <c r="C359" s="168">
        <v>326.99599999999998</v>
      </c>
      <c r="D359" s="179">
        <v>157.13999999999999</v>
      </c>
      <c r="E359" s="169">
        <f t="shared" si="24"/>
        <v>51384.151439999994</v>
      </c>
      <c r="F359" s="170">
        <f t="shared" si="21"/>
        <v>1.3681101521657987E-3</v>
      </c>
      <c r="G359" s="218">
        <v>2.7236858851979133</v>
      </c>
      <c r="H359" s="218">
        <v>-24</v>
      </c>
      <c r="I359" s="172">
        <f t="shared" si="22"/>
        <v>3.7263023108499556E-5</v>
      </c>
      <c r="J359" s="172">
        <f t="shared" si="23"/>
        <v>-3.283464365197917E-4</v>
      </c>
      <c r="K359" s="119"/>
    </row>
    <row r="360" spans="1:11">
      <c r="A360" s="166" t="s">
        <v>3084</v>
      </c>
      <c r="B360" s="167" t="s">
        <v>3085</v>
      </c>
      <c r="C360" s="168">
        <v>153.21600000000001</v>
      </c>
      <c r="D360" s="179">
        <v>560.79999999999995</v>
      </c>
      <c r="E360" s="169" t="str">
        <f t="shared" si="24"/>
        <v>Excl.</v>
      </c>
      <c r="F360" s="170" t="str">
        <f t="shared" si="21"/>
        <v>Excl.</v>
      </c>
      <c r="G360" s="218" t="s">
        <v>16</v>
      </c>
      <c r="H360" s="218">
        <v>16.59</v>
      </c>
      <c r="I360" s="172" t="str">
        <f t="shared" si="22"/>
        <v/>
      </c>
      <c r="J360" s="172" t="str">
        <f t="shared" si="23"/>
        <v/>
      </c>
      <c r="K360" s="119"/>
    </row>
    <row r="361" spans="1:11">
      <c r="A361" s="166" t="s">
        <v>3086</v>
      </c>
      <c r="B361" s="167" t="s">
        <v>3087</v>
      </c>
      <c r="C361" s="168">
        <v>116.93300000000001</v>
      </c>
      <c r="D361" s="179">
        <v>63.47</v>
      </c>
      <c r="E361" s="169" t="str">
        <f t="shared" si="24"/>
        <v>Excl.</v>
      </c>
      <c r="F361" s="170" t="str">
        <f t="shared" si="21"/>
        <v>Excl.</v>
      </c>
      <c r="G361" s="218" t="s">
        <v>16</v>
      </c>
      <c r="H361" s="218">
        <v>7.51</v>
      </c>
      <c r="I361" s="172" t="str">
        <f t="shared" si="22"/>
        <v/>
      </c>
      <c r="J361" s="172" t="str">
        <f t="shared" si="23"/>
        <v/>
      </c>
      <c r="K361" s="119"/>
    </row>
    <row r="362" spans="1:11">
      <c r="A362" s="166" t="s">
        <v>1905</v>
      </c>
      <c r="B362" s="167" t="s">
        <v>1906</v>
      </c>
      <c r="C362" s="168">
        <v>117.095</v>
      </c>
      <c r="D362" s="179">
        <v>86.37</v>
      </c>
      <c r="E362" s="169">
        <f t="shared" si="24"/>
        <v>10113.495150000001</v>
      </c>
      <c r="F362" s="170">
        <f t="shared" si="21"/>
        <v>2.692732097512783E-4</v>
      </c>
      <c r="G362" s="218">
        <v>2.8250549959476667</v>
      </c>
      <c r="H362" s="218">
        <v>11.8</v>
      </c>
      <c r="I362" s="172">
        <f t="shared" si="22"/>
        <v>7.6071162648271278E-6</v>
      </c>
      <c r="J362" s="172">
        <f t="shared" si="23"/>
        <v>3.1774238750650839E-5</v>
      </c>
      <c r="K362" s="119"/>
    </row>
    <row r="363" spans="1:11">
      <c r="A363" s="166" t="s">
        <v>1908</v>
      </c>
      <c r="B363" s="167" t="s">
        <v>1909</v>
      </c>
      <c r="C363" s="168">
        <v>670.42200000000003</v>
      </c>
      <c r="D363" s="179">
        <v>282.29000000000002</v>
      </c>
      <c r="E363" s="169">
        <f t="shared" si="24"/>
        <v>189253.42638000002</v>
      </c>
      <c r="F363" s="170">
        <f t="shared" si="21"/>
        <v>5.0388987013821676E-3</v>
      </c>
      <c r="G363" s="218">
        <v>1.8279074710404193</v>
      </c>
      <c r="H363" s="218">
        <v>6.68</v>
      </c>
      <c r="I363" s="172">
        <f t="shared" si="22"/>
        <v>9.2106405820723301E-5</v>
      </c>
      <c r="J363" s="172">
        <f t="shared" si="23"/>
        <v>3.3659843325232878E-4</v>
      </c>
      <c r="K363" s="119"/>
    </row>
    <row r="364" spans="1:11">
      <c r="A364" s="166" t="s">
        <v>3088</v>
      </c>
      <c r="B364" s="167" t="s">
        <v>457</v>
      </c>
      <c r="C364" s="168">
        <v>55.957999999999998</v>
      </c>
      <c r="D364" s="179">
        <v>1343.23</v>
      </c>
      <c r="E364" s="169" t="str">
        <f t="shared" si="24"/>
        <v>Excl.</v>
      </c>
      <c r="F364" s="170" t="str">
        <f t="shared" si="21"/>
        <v>Excl.</v>
      </c>
      <c r="G364" s="218" t="s">
        <v>16</v>
      </c>
      <c r="H364" s="218">
        <v>18.82</v>
      </c>
      <c r="I364" s="172" t="str">
        <f t="shared" si="22"/>
        <v/>
      </c>
      <c r="J364" s="172" t="str">
        <f t="shared" si="23"/>
        <v/>
      </c>
      <c r="K364" s="119"/>
    </row>
    <row r="365" spans="1:11">
      <c r="A365" s="166" t="s">
        <v>1911</v>
      </c>
      <c r="B365" s="167" t="s">
        <v>1912</v>
      </c>
      <c r="C365" s="168">
        <v>281.63200000000001</v>
      </c>
      <c r="D365" s="179">
        <v>137.43</v>
      </c>
      <c r="E365" s="169">
        <f t="shared" si="24"/>
        <v>38704.68576</v>
      </c>
      <c r="F365" s="170">
        <f t="shared" si="21"/>
        <v>1.0305176214980233E-3</v>
      </c>
      <c r="G365" s="218">
        <v>1.9500836789638363</v>
      </c>
      <c r="H365" s="218">
        <v>10.66</v>
      </c>
      <c r="I365" s="172">
        <f t="shared" si="22"/>
        <v>2.0095955945679274E-5</v>
      </c>
      <c r="J365" s="172">
        <f t="shared" si="23"/>
        <v>1.0985317845168929E-4</v>
      </c>
      <c r="K365" s="119"/>
    </row>
    <row r="366" spans="1:11">
      <c r="A366" s="166" t="s">
        <v>1914</v>
      </c>
      <c r="B366" s="167" t="s">
        <v>1915</v>
      </c>
      <c r="C366" s="168">
        <v>925.84400000000005</v>
      </c>
      <c r="D366" s="179">
        <v>110.49</v>
      </c>
      <c r="E366" s="169">
        <f t="shared" si="24"/>
        <v>102296.50356</v>
      </c>
      <c r="F366" s="170">
        <f t="shared" si="21"/>
        <v>2.7236585820614415E-3</v>
      </c>
      <c r="G366" s="218">
        <v>3.4754276405104534</v>
      </c>
      <c r="H366" s="218">
        <v>7.57</v>
      </c>
      <c r="I366" s="172">
        <f t="shared" si="22"/>
        <v>9.4658783194098429E-5</v>
      </c>
      <c r="J366" s="172">
        <f t="shared" si="23"/>
        <v>2.0618095466205113E-4</v>
      </c>
      <c r="K366" s="119"/>
    </row>
    <row r="367" spans="1:11">
      <c r="A367" s="166" t="s">
        <v>1917</v>
      </c>
      <c r="B367" s="167" t="s">
        <v>1918</v>
      </c>
      <c r="C367" s="168">
        <v>575.51599999999996</v>
      </c>
      <c r="D367" s="179">
        <v>40.26</v>
      </c>
      <c r="E367" s="169">
        <f t="shared" si="24"/>
        <v>23170.274159999997</v>
      </c>
      <c r="F367" s="170">
        <f t="shared" si="21"/>
        <v>6.169117601129519E-4</v>
      </c>
      <c r="G367" s="218">
        <v>4.2225534028812719</v>
      </c>
      <c r="H367" s="218">
        <v>6.65</v>
      </c>
      <c r="I367" s="172">
        <f t="shared" si="22"/>
        <v>2.60494285194242E-5</v>
      </c>
      <c r="J367" s="172">
        <f t="shared" si="23"/>
        <v>4.1024632047511306E-5</v>
      </c>
      <c r="K367" s="119"/>
    </row>
    <row r="368" spans="1:11">
      <c r="A368" s="166" t="s">
        <v>1920</v>
      </c>
      <c r="B368" s="167" t="s">
        <v>1921</v>
      </c>
      <c r="C368" s="168">
        <v>100.139</v>
      </c>
      <c r="D368" s="179">
        <v>174.32</v>
      </c>
      <c r="E368" s="169" t="str">
        <f t="shared" si="24"/>
        <v>Excl.</v>
      </c>
      <c r="F368" s="170" t="str">
        <f t="shared" si="21"/>
        <v>Excl.</v>
      </c>
      <c r="G368" s="218" t="s">
        <v>16</v>
      </c>
      <c r="H368" s="218" t="s">
        <v>16</v>
      </c>
      <c r="I368" s="172" t="str">
        <f t="shared" si="22"/>
        <v/>
      </c>
      <c r="J368" s="172" t="str">
        <f t="shared" si="23"/>
        <v/>
      </c>
      <c r="K368" s="119"/>
    </row>
    <row r="369" spans="1:11">
      <c r="A369" s="166" t="s">
        <v>1923</v>
      </c>
      <c r="B369" s="167" t="s">
        <v>1924</v>
      </c>
      <c r="C369" s="168">
        <v>146.38800000000001</v>
      </c>
      <c r="D369" s="179">
        <v>275.94</v>
      </c>
      <c r="E369" s="169">
        <f t="shared" si="24"/>
        <v>40394.30472</v>
      </c>
      <c r="F369" s="170">
        <f t="shared" si="21"/>
        <v>1.075503960431089E-3</v>
      </c>
      <c r="G369" s="218">
        <v>0.13046314416177429</v>
      </c>
      <c r="H369" s="218">
        <v>12</v>
      </c>
      <c r="I369" s="172">
        <f t="shared" si="22"/>
        <v>1.4031362823628035E-6</v>
      </c>
      <c r="J369" s="172">
        <f t="shared" si="23"/>
        <v>1.290604752517307E-4</v>
      </c>
      <c r="K369" s="119"/>
    </row>
    <row r="370" spans="1:11">
      <c r="A370" s="166" t="s">
        <v>1926</v>
      </c>
      <c r="B370" s="167" t="s">
        <v>1927</v>
      </c>
      <c r="C370" s="168">
        <v>128.05099999999999</v>
      </c>
      <c r="D370" s="179">
        <v>69.34</v>
      </c>
      <c r="E370" s="169" t="str">
        <f t="shared" si="24"/>
        <v>Excl.</v>
      </c>
      <c r="F370" s="170" t="str">
        <f t="shared" si="21"/>
        <v>Excl.</v>
      </c>
      <c r="G370" s="218" t="s">
        <v>16</v>
      </c>
      <c r="H370" s="218">
        <v>7.53</v>
      </c>
      <c r="I370" s="172" t="str">
        <f t="shared" si="22"/>
        <v/>
      </c>
      <c r="J370" s="172" t="str">
        <f t="shared" si="23"/>
        <v/>
      </c>
      <c r="K370" s="119"/>
    </row>
    <row r="371" spans="1:11">
      <c r="A371" s="166" t="s">
        <v>1929</v>
      </c>
      <c r="B371" s="167" t="s">
        <v>1930</v>
      </c>
      <c r="C371" s="168">
        <v>266.51100000000002</v>
      </c>
      <c r="D371" s="179">
        <v>73.37</v>
      </c>
      <c r="E371" s="169">
        <f t="shared" si="24"/>
        <v>19553.912070000002</v>
      </c>
      <c r="F371" s="170">
        <f t="shared" si="21"/>
        <v>5.2062561836331762E-4</v>
      </c>
      <c r="G371" s="218">
        <v>3.6527190949979556</v>
      </c>
      <c r="H371" s="218">
        <v>6</v>
      </c>
      <c r="I371" s="172">
        <f t="shared" si="22"/>
        <v>1.9016991375408085E-5</v>
      </c>
      <c r="J371" s="172">
        <f t="shared" si="23"/>
        <v>3.1237537101799057E-5</v>
      </c>
      <c r="K371" s="119"/>
    </row>
    <row r="372" spans="1:11">
      <c r="A372" s="166" t="s">
        <v>3089</v>
      </c>
      <c r="B372" s="167" t="s">
        <v>3090</v>
      </c>
      <c r="C372" s="168">
        <v>87.3</v>
      </c>
      <c r="D372" s="179">
        <v>317.45</v>
      </c>
      <c r="E372" s="169" t="str">
        <f t="shared" si="24"/>
        <v>Excl.</v>
      </c>
      <c r="F372" s="170" t="str">
        <f t="shared" si="21"/>
        <v>Excl.</v>
      </c>
      <c r="G372" s="218" t="s">
        <v>16</v>
      </c>
      <c r="H372" s="218">
        <v>6.37</v>
      </c>
      <c r="I372" s="172" t="str">
        <f t="shared" si="22"/>
        <v/>
      </c>
      <c r="J372" s="172" t="str">
        <f t="shared" si="23"/>
        <v/>
      </c>
      <c r="K372" s="119"/>
    </row>
    <row r="373" spans="1:11">
      <c r="A373" s="166" t="s">
        <v>3091</v>
      </c>
      <c r="B373" s="167" t="s">
        <v>3092</v>
      </c>
      <c r="C373" s="168">
        <v>38.116</v>
      </c>
      <c r="D373" s="179">
        <v>404.26</v>
      </c>
      <c r="E373" s="169">
        <f t="shared" si="24"/>
        <v>15408.774159999999</v>
      </c>
      <c r="F373" s="170">
        <f t="shared" si="21"/>
        <v>4.1026074713604397E-4</v>
      </c>
      <c r="G373" s="218">
        <v>1.0290407163706525</v>
      </c>
      <c r="H373" s="218">
        <v>9.42</v>
      </c>
      <c r="I373" s="172">
        <f t="shared" si="22"/>
        <v>4.2217501313163384E-6</v>
      </c>
      <c r="J373" s="172">
        <f t="shared" si="23"/>
        <v>3.8646562380215343E-5</v>
      </c>
      <c r="K373" s="119"/>
    </row>
    <row r="374" spans="1:11">
      <c r="A374" s="166" t="s">
        <v>1935</v>
      </c>
      <c r="B374" s="167" t="s">
        <v>1936</v>
      </c>
      <c r="C374" s="168">
        <v>2460</v>
      </c>
      <c r="D374" s="179">
        <v>1096.33</v>
      </c>
      <c r="E374" s="169">
        <f t="shared" si="24"/>
        <v>2696971.8</v>
      </c>
      <c r="F374" s="170">
        <f t="shared" si="21"/>
        <v>7.1807247882516911E-2</v>
      </c>
      <c r="G374" s="218">
        <v>3.6485364808041382E-3</v>
      </c>
      <c r="H374" s="218">
        <v>35.799999999999997</v>
      </c>
      <c r="I374" s="172">
        <f t="shared" si="22"/>
        <v>2.6199136348550868E-6</v>
      </c>
      <c r="J374" s="172">
        <f t="shared" si="23"/>
        <v>2.5706994741941051E-2</v>
      </c>
      <c r="K374" s="119"/>
    </row>
    <row r="375" spans="1:11">
      <c r="A375" s="166" t="s">
        <v>1941</v>
      </c>
      <c r="B375" s="167" t="s">
        <v>1942</v>
      </c>
      <c r="C375" s="168">
        <v>497.19900000000001</v>
      </c>
      <c r="D375" s="179">
        <v>66.150000000000006</v>
      </c>
      <c r="E375" s="169">
        <f t="shared" si="24"/>
        <v>32889.71385</v>
      </c>
      <c r="F375" s="170">
        <f t="shared" si="21"/>
        <v>8.7569318863919886E-4</v>
      </c>
      <c r="G375" s="218">
        <v>1.8140589569160994</v>
      </c>
      <c r="H375" s="218">
        <v>5.15</v>
      </c>
      <c r="I375" s="172">
        <f t="shared" si="22"/>
        <v>1.5885590723613581E-5</v>
      </c>
      <c r="J375" s="172">
        <f t="shared" si="23"/>
        <v>4.5098199214918739E-5</v>
      </c>
      <c r="K375" s="119"/>
    </row>
    <row r="376" spans="1:11">
      <c r="A376" s="166" t="s">
        <v>1944</v>
      </c>
      <c r="B376" s="167" t="s">
        <v>1945</v>
      </c>
      <c r="C376" s="168">
        <v>354.70600000000002</v>
      </c>
      <c r="D376" s="179">
        <v>402.12</v>
      </c>
      <c r="E376" s="169" t="str">
        <f t="shared" si="24"/>
        <v>Excl.</v>
      </c>
      <c r="F376" s="170" t="str">
        <f t="shared" si="21"/>
        <v>Excl.</v>
      </c>
      <c r="G376" s="218" t="s">
        <v>16</v>
      </c>
      <c r="H376" s="218">
        <v>16.213000000000001</v>
      </c>
      <c r="I376" s="172" t="str">
        <f t="shared" si="22"/>
        <v/>
      </c>
      <c r="J376" s="172" t="str">
        <f t="shared" si="23"/>
        <v/>
      </c>
      <c r="K376" s="119"/>
    </row>
    <row r="377" spans="1:11">
      <c r="A377" s="166" t="s">
        <v>3093</v>
      </c>
      <c r="B377" s="167" t="s">
        <v>3094</v>
      </c>
      <c r="C377" s="168">
        <v>171.38499999999999</v>
      </c>
      <c r="D377" s="179">
        <v>160.36000000000001</v>
      </c>
      <c r="E377" s="169" t="str">
        <f t="shared" si="24"/>
        <v>Excl.</v>
      </c>
      <c r="F377" s="170" t="str">
        <f t="shared" si="21"/>
        <v>Excl.</v>
      </c>
      <c r="G377" s="218" t="s">
        <v>16</v>
      </c>
      <c r="H377" s="218" t="s">
        <v>16</v>
      </c>
      <c r="I377" s="172" t="str">
        <f t="shared" si="22"/>
        <v/>
      </c>
      <c r="J377" s="172" t="str">
        <f t="shared" si="23"/>
        <v/>
      </c>
      <c r="K377" s="119"/>
    </row>
    <row r="378" spans="1:11">
      <c r="A378" s="166" t="s">
        <v>1956</v>
      </c>
      <c r="B378" s="167" t="s">
        <v>1957</v>
      </c>
      <c r="C378" s="168">
        <v>314.97500000000002</v>
      </c>
      <c r="D378" s="179">
        <v>185.19</v>
      </c>
      <c r="E378" s="169">
        <f t="shared" si="24"/>
        <v>58330.220250000006</v>
      </c>
      <c r="F378" s="170">
        <f t="shared" si="21"/>
        <v>1.5530501967182446E-3</v>
      </c>
      <c r="G378" s="218">
        <v>1.1555699551811656</v>
      </c>
      <c r="H378" s="218">
        <v>10.52</v>
      </c>
      <c r="I378" s="172">
        <f t="shared" si="22"/>
        <v>1.7946581462158022E-5</v>
      </c>
      <c r="J378" s="172">
        <f t="shared" si="23"/>
        <v>1.6338088069475933E-4</v>
      </c>
      <c r="K378" s="119"/>
    </row>
    <row r="379" spans="1:11">
      <c r="A379" s="166" t="s">
        <v>1959</v>
      </c>
      <c r="B379" s="167" t="s">
        <v>1960</v>
      </c>
      <c r="C379" s="168">
        <v>506</v>
      </c>
      <c r="D379" s="179">
        <v>54.22</v>
      </c>
      <c r="E379" s="169">
        <f t="shared" si="24"/>
        <v>27435.32</v>
      </c>
      <c r="F379" s="170">
        <f t="shared" si="21"/>
        <v>7.3046919659158988E-4</v>
      </c>
      <c r="G379" s="218">
        <v>1.9918849133161196</v>
      </c>
      <c r="H379" s="218">
        <v>7.8250000000000002</v>
      </c>
      <c r="I379" s="172">
        <f t="shared" si="22"/>
        <v>1.4550105723329345E-5</v>
      </c>
      <c r="J379" s="172">
        <f t="shared" si="23"/>
        <v>5.7159214633291906E-5</v>
      </c>
      <c r="K379" s="119"/>
    </row>
    <row r="380" spans="1:11">
      <c r="A380" s="166" t="s">
        <v>1962</v>
      </c>
      <c r="B380" s="167" t="s">
        <v>1963</v>
      </c>
      <c r="C380" s="168">
        <v>322.46300000000002</v>
      </c>
      <c r="D380" s="179">
        <v>456.52</v>
      </c>
      <c r="E380" s="169">
        <f t="shared" si="24"/>
        <v>147210.80876000001</v>
      </c>
      <c r="F380" s="170">
        <f t="shared" si="21"/>
        <v>3.9195081815891122E-3</v>
      </c>
      <c r="G380" s="218">
        <v>2.4095329886970998</v>
      </c>
      <c r="H380" s="218">
        <v>14.015000000000001</v>
      </c>
      <c r="I380" s="172">
        <f t="shared" si="22"/>
        <v>9.4441842630071484E-5</v>
      </c>
      <c r="J380" s="172">
        <f t="shared" si="23"/>
        <v>5.4931907164971409E-4</v>
      </c>
      <c r="K380" s="119"/>
    </row>
    <row r="381" spans="1:11">
      <c r="A381" s="166" t="s">
        <v>3095</v>
      </c>
      <c r="B381" s="167" t="s">
        <v>3096</v>
      </c>
      <c r="C381" s="168">
        <v>107.443</v>
      </c>
      <c r="D381" s="179">
        <v>196.68</v>
      </c>
      <c r="E381" s="169">
        <f t="shared" si="24"/>
        <v>21131.88924</v>
      </c>
      <c r="F381" s="170">
        <f t="shared" si="21"/>
        <v>5.6263947916792157E-4</v>
      </c>
      <c r="G381" s="218">
        <v>1.9930852145617246</v>
      </c>
      <c r="H381" s="218">
        <v>23.41</v>
      </c>
      <c r="I381" s="172">
        <f t="shared" si="22"/>
        <v>1.1213884270582939E-5</v>
      </c>
      <c r="J381" s="172">
        <f t="shared" si="23"/>
        <v>1.3171390207321044E-4</v>
      </c>
      <c r="K381" s="119"/>
    </row>
    <row r="382" spans="1:11">
      <c r="A382" s="166" t="s">
        <v>3097</v>
      </c>
      <c r="B382" s="167" t="s">
        <v>1966</v>
      </c>
      <c r="C382" s="168">
        <v>632.846</v>
      </c>
      <c r="D382" s="179">
        <v>77.03</v>
      </c>
      <c r="E382" s="169">
        <f t="shared" si="24"/>
        <v>48748.127379999998</v>
      </c>
      <c r="F382" s="170">
        <f t="shared" si="21"/>
        <v>1.2979256463060422E-3</v>
      </c>
      <c r="G382" s="218">
        <v>3.2195248604439826</v>
      </c>
      <c r="H382" s="218">
        <v>3.85</v>
      </c>
      <c r="I382" s="172">
        <f t="shared" si="22"/>
        <v>4.1787038852901268E-5</v>
      </c>
      <c r="J382" s="172">
        <f t="shared" si="23"/>
        <v>4.9970137382782631E-5</v>
      </c>
      <c r="K382" s="119"/>
    </row>
    <row r="383" spans="1:11">
      <c r="A383" s="166" t="s">
        <v>1968</v>
      </c>
      <c r="B383" s="167" t="s">
        <v>1969</v>
      </c>
      <c r="C383" s="168">
        <v>182.6</v>
      </c>
      <c r="D383" s="179">
        <v>396.99</v>
      </c>
      <c r="E383" s="169">
        <f t="shared" si="24"/>
        <v>72490.373999999996</v>
      </c>
      <c r="F383" s="170">
        <f t="shared" si="21"/>
        <v>1.9300662524222014E-3</v>
      </c>
      <c r="G383" s="218">
        <v>0.85644474671906079</v>
      </c>
      <c r="H383" s="218">
        <v>11.79</v>
      </c>
      <c r="I383" s="172">
        <f t="shared" si="22"/>
        <v>1.652995102706739E-5</v>
      </c>
      <c r="J383" s="172">
        <f t="shared" si="23"/>
        <v>2.2755481116057755E-4</v>
      </c>
      <c r="K383" s="119"/>
    </row>
    <row r="384" spans="1:11">
      <c r="A384" s="166" t="s">
        <v>3098</v>
      </c>
      <c r="B384" s="167" t="s">
        <v>3099</v>
      </c>
      <c r="C384" s="168">
        <v>430.23200000000003</v>
      </c>
      <c r="D384" s="179">
        <v>73.040000000000006</v>
      </c>
      <c r="E384" s="169" t="str">
        <f t="shared" si="24"/>
        <v>Excl.</v>
      </c>
      <c r="F384" s="170" t="str">
        <f t="shared" si="21"/>
        <v>Excl.</v>
      </c>
      <c r="G384" s="218" t="s">
        <v>16</v>
      </c>
      <c r="H384" s="218">
        <v>2.64</v>
      </c>
      <c r="I384" s="172" t="str">
        <f t="shared" si="22"/>
        <v/>
      </c>
      <c r="J384" s="172" t="str">
        <f t="shared" si="23"/>
        <v/>
      </c>
      <c r="K384" s="119"/>
    </row>
    <row r="385" spans="1:11">
      <c r="A385" s="166" t="s">
        <v>3100</v>
      </c>
      <c r="B385" s="167" t="s">
        <v>3101</v>
      </c>
      <c r="C385" s="168">
        <v>33.927999999999997</v>
      </c>
      <c r="D385" s="179">
        <v>3776.35</v>
      </c>
      <c r="E385" s="169">
        <f t="shared" si="24"/>
        <v>128124.00279999999</v>
      </c>
      <c r="F385" s="170">
        <f t="shared" si="21"/>
        <v>3.4113193281293821E-3</v>
      </c>
      <c r="G385" s="218">
        <v>0.92682087200603758</v>
      </c>
      <c r="H385" s="218">
        <v>15.03</v>
      </c>
      <c r="I385" s="172">
        <f t="shared" si="22"/>
        <v>3.1616819543879243E-5</v>
      </c>
      <c r="J385" s="172">
        <f t="shared" si="23"/>
        <v>5.1272129501784614E-4</v>
      </c>
      <c r="K385" s="119"/>
    </row>
    <row r="386" spans="1:11">
      <c r="A386" s="166" t="s">
        <v>3102</v>
      </c>
      <c r="B386" s="167" t="s">
        <v>1975</v>
      </c>
      <c r="C386" s="168">
        <v>58.610999999999997</v>
      </c>
      <c r="D386" s="179">
        <v>168.97</v>
      </c>
      <c r="E386" s="169" t="str">
        <f t="shared" si="24"/>
        <v>Excl.</v>
      </c>
      <c r="F386" s="170" t="str">
        <f t="shared" si="21"/>
        <v>Excl.</v>
      </c>
      <c r="G386" s="218" t="s">
        <v>16</v>
      </c>
      <c r="H386" s="218">
        <v>7.81</v>
      </c>
      <c r="I386" s="172" t="str">
        <f t="shared" si="22"/>
        <v/>
      </c>
      <c r="J386" s="172" t="str">
        <f t="shared" si="23"/>
        <v/>
      </c>
      <c r="K386" s="119"/>
    </row>
    <row r="387" spans="1:11">
      <c r="A387" s="166" t="s">
        <v>1977</v>
      </c>
      <c r="B387" s="167" t="s">
        <v>1978</v>
      </c>
      <c r="C387" s="168">
        <v>152.31700000000001</v>
      </c>
      <c r="D387" s="179">
        <v>92.24</v>
      </c>
      <c r="E387" s="169" t="str">
        <f t="shared" si="24"/>
        <v>Excl.</v>
      </c>
      <c r="F387" s="170" t="str">
        <f t="shared" si="21"/>
        <v>Excl.</v>
      </c>
      <c r="G387" s="218" t="s">
        <v>16</v>
      </c>
      <c r="H387" s="218">
        <v>1.54</v>
      </c>
      <c r="I387" s="172" t="str">
        <f t="shared" si="22"/>
        <v/>
      </c>
      <c r="J387" s="172" t="str">
        <f t="shared" si="23"/>
        <v/>
      </c>
      <c r="K387" s="119"/>
    </row>
    <row r="388" spans="1:11">
      <c r="A388" s="166" t="s">
        <v>3103</v>
      </c>
      <c r="B388" s="167" t="s">
        <v>3104</v>
      </c>
      <c r="C388" s="168">
        <v>51.512</v>
      </c>
      <c r="D388" s="179">
        <v>208.44</v>
      </c>
      <c r="E388" s="169" t="str">
        <f t="shared" si="24"/>
        <v>Excl.</v>
      </c>
      <c r="F388" s="170" t="str">
        <f t="shared" si="21"/>
        <v>Excl.</v>
      </c>
      <c r="G388" s="218" t="s">
        <v>16</v>
      </c>
      <c r="H388" s="218">
        <v>9.81</v>
      </c>
      <c r="I388" s="172" t="str">
        <f t="shared" si="22"/>
        <v/>
      </c>
      <c r="J388" s="172" t="str">
        <f t="shared" si="23"/>
        <v/>
      </c>
      <c r="K388" s="119"/>
    </row>
    <row r="389" spans="1:11">
      <c r="A389" s="166" t="s">
        <v>3105</v>
      </c>
      <c r="B389" s="167" t="s">
        <v>3106</v>
      </c>
      <c r="C389" s="168">
        <v>37.896999999999998</v>
      </c>
      <c r="D389" s="179">
        <v>198.93</v>
      </c>
      <c r="E389" s="169">
        <f t="shared" si="24"/>
        <v>7538.8502099999996</v>
      </c>
      <c r="F389" s="170">
        <f t="shared" si="21"/>
        <v>2.007229314665562E-4</v>
      </c>
      <c r="G389" s="218">
        <v>1.4879605891519629</v>
      </c>
      <c r="H389" s="218">
        <v>3.07</v>
      </c>
      <c r="I389" s="172">
        <f t="shared" si="22"/>
        <v>2.9866781136128608E-6</v>
      </c>
      <c r="J389" s="172">
        <f t="shared" si="23"/>
        <v>6.1621939960232746E-6</v>
      </c>
      <c r="K389" s="119"/>
    </row>
    <row r="390" spans="1:11">
      <c r="A390" s="166" t="s">
        <v>1983</v>
      </c>
      <c r="B390" s="167" t="s">
        <v>1984</v>
      </c>
      <c r="C390" s="168">
        <v>632</v>
      </c>
      <c r="D390" s="179">
        <v>49.08</v>
      </c>
      <c r="E390" s="169" t="str">
        <f t="shared" si="24"/>
        <v>Excl.</v>
      </c>
      <c r="F390" s="170" t="str">
        <f t="shared" si="21"/>
        <v>Excl.</v>
      </c>
      <c r="G390" s="218">
        <v>2.8524857375713122</v>
      </c>
      <c r="H390" s="218" t="s">
        <v>16</v>
      </c>
      <c r="I390" s="172" t="str">
        <f t="shared" si="22"/>
        <v/>
      </c>
      <c r="J390" s="172" t="str">
        <f t="shared" si="23"/>
        <v/>
      </c>
      <c r="K390" s="119"/>
    </row>
    <row r="391" spans="1:11">
      <c r="A391" s="166" t="s">
        <v>3107</v>
      </c>
      <c r="B391" s="167" t="s">
        <v>3108</v>
      </c>
      <c r="C391" s="168">
        <v>157.58500000000001</v>
      </c>
      <c r="D391" s="179">
        <v>77.19</v>
      </c>
      <c r="E391" s="169" t="str">
        <f t="shared" si="24"/>
        <v>Excl.</v>
      </c>
      <c r="F391" s="170" t="str">
        <f t="shared" si="21"/>
        <v>Excl.</v>
      </c>
      <c r="G391" s="218">
        <v>0.41456147169322449</v>
      </c>
      <c r="H391" s="218" t="s">
        <v>16</v>
      </c>
      <c r="I391" s="172" t="str">
        <f t="shared" si="22"/>
        <v/>
      </c>
      <c r="J391" s="172" t="str">
        <f t="shared" si="23"/>
        <v/>
      </c>
      <c r="K391" s="119"/>
    </row>
    <row r="392" spans="1:11">
      <c r="A392" s="166" t="s">
        <v>3109</v>
      </c>
      <c r="B392" s="167" t="s">
        <v>1987</v>
      </c>
      <c r="C392" s="168">
        <v>5874</v>
      </c>
      <c r="D392" s="179">
        <v>172.5</v>
      </c>
      <c r="E392" s="169">
        <f t="shared" si="24"/>
        <v>1013265</v>
      </c>
      <c r="F392" s="170">
        <f t="shared" si="21"/>
        <v>2.6978321028673161E-2</v>
      </c>
      <c r="G392" s="218">
        <v>0.46376811594202899</v>
      </c>
      <c r="H392" s="218">
        <v>15.01</v>
      </c>
      <c r="I392" s="172">
        <f t="shared" si="22"/>
        <v>1.2511685114746974E-4</v>
      </c>
      <c r="J392" s="172">
        <f t="shared" si="23"/>
        <v>4.049445986403841E-3</v>
      </c>
      <c r="K392" s="119"/>
    </row>
    <row r="393" spans="1:11">
      <c r="A393" s="166" t="s">
        <v>3110</v>
      </c>
      <c r="B393" s="167" t="s">
        <v>3111</v>
      </c>
      <c r="C393" s="168">
        <v>47.103000000000002</v>
      </c>
      <c r="D393" s="179">
        <v>209.07</v>
      </c>
      <c r="E393" s="169">
        <f t="shared" si="24"/>
        <v>9847.8242100000007</v>
      </c>
      <c r="F393" s="170">
        <f t="shared" si="21"/>
        <v>2.6219968416092498E-4</v>
      </c>
      <c r="G393" s="218">
        <v>0.65049983259195487</v>
      </c>
      <c r="H393" s="218">
        <v>7.51</v>
      </c>
      <c r="I393" s="172">
        <f t="shared" si="22"/>
        <v>1.7056085065234513E-6</v>
      </c>
      <c r="J393" s="172">
        <f t="shared" si="23"/>
        <v>1.9691196280485465E-5</v>
      </c>
      <c r="K393" s="119"/>
    </row>
    <row r="394" spans="1:11">
      <c r="A394" s="166" t="s">
        <v>1998</v>
      </c>
      <c r="B394" s="167" t="s">
        <v>1996</v>
      </c>
      <c r="C394" s="168">
        <v>430.96499999999997</v>
      </c>
      <c r="D394" s="179">
        <v>641.62</v>
      </c>
      <c r="E394" s="169" t="str">
        <f t="shared" si="24"/>
        <v>Excl.</v>
      </c>
      <c r="F394" s="170" t="str">
        <f t="shared" si="21"/>
        <v>Excl.</v>
      </c>
      <c r="G394" s="218" t="s">
        <v>16</v>
      </c>
      <c r="H394" s="218">
        <v>35.604999999999997</v>
      </c>
      <c r="I394" s="172" t="str">
        <f t="shared" si="22"/>
        <v/>
      </c>
      <c r="J394" s="172" t="str">
        <f t="shared" si="23"/>
        <v/>
      </c>
      <c r="K394" s="119"/>
    </row>
    <row r="395" spans="1:11">
      <c r="A395" s="166" t="s">
        <v>3112</v>
      </c>
      <c r="B395" s="167" t="s">
        <v>1999</v>
      </c>
      <c r="C395" s="168">
        <v>87.441000000000003</v>
      </c>
      <c r="D395" s="179">
        <v>121.82</v>
      </c>
      <c r="E395" s="169">
        <f t="shared" si="24"/>
        <v>10652.062620000001</v>
      </c>
      <c r="F395" s="170">
        <f t="shared" si="21"/>
        <v>2.8361264326695319E-4</v>
      </c>
      <c r="G395" s="218">
        <v>1.5760958791659827</v>
      </c>
      <c r="H395" s="218">
        <v>7.2450000000000001</v>
      </c>
      <c r="I395" s="172">
        <f t="shared" si="22"/>
        <v>4.4700071833241679E-6</v>
      </c>
      <c r="J395" s="172">
        <f t="shared" si="23"/>
        <v>2.0547736004690762E-5</v>
      </c>
      <c r="K395" s="119"/>
    </row>
    <row r="396" spans="1:11">
      <c r="A396" s="166" t="s">
        <v>2001</v>
      </c>
      <c r="B396" s="167" t="s">
        <v>3113</v>
      </c>
      <c r="C396" s="168">
        <v>293.05500000000001</v>
      </c>
      <c r="D396" s="179">
        <v>130.41</v>
      </c>
      <c r="E396" s="169">
        <f t="shared" si="24"/>
        <v>38217.30255</v>
      </c>
      <c r="F396" s="170">
        <f t="shared" ref="F396:F459" si="25">IF(E396="Excl.","Excl.",E396/(SUM($E$12:$E$514)))</f>
        <v>1.0175409759972261E-3</v>
      </c>
      <c r="G396" s="218">
        <v>0.72387086879840501</v>
      </c>
      <c r="H396" s="218">
        <v>5.23</v>
      </c>
      <c r="I396" s="172">
        <f t="shared" ref="I396:I459" si="26">IFERROR(G396*F396/100, "")</f>
        <v>7.365682703330891E-6</v>
      </c>
      <c r="J396" s="172">
        <f t="shared" ref="J396:J459" si="27">IFERROR(H396*F396/100, "")</f>
        <v>5.3217393044654937E-5</v>
      </c>
      <c r="K396" s="119"/>
    </row>
    <row r="397" spans="1:11">
      <c r="A397" s="166" t="s">
        <v>3114</v>
      </c>
      <c r="B397" s="167" t="s">
        <v>2002</v>
      </c>
      <c r="C397" s="168">
        <v>2450.3130000000001</v>
      </c>
      <c r="D397" s="179">
        <v>8.24</v>
      </c>
      <c r="E397" s="169" t="str">
        <f t="shared" ref="E397:E460" si="28">IF(OR(H397="n/a", G397=0, G397="n/a"), "Excl.", IFERROR(D397*C397, "Excl."))</f>
        <v>Excl.</v>
      </c>
      <c r="F397" s="170" t="str">
        <f t="shared" si="25"/>
        <v>Excl.</v>
      </c>
      <c r="G397" s="218" t="s">
        <v>16</v>
      </c>
      <c r="H397" s="218">
        <v>34.78</v>
      </c>
      <c r="I397" s="172" t="str">
        <f t="shared" si="26"/>
        <v/>
      </c>
      <c r="J397" s="172" t="str">
        <f t="shared" si="27"/>
        <v/>
      </c>
      <c r="K397" s="119"/>
    </row>
    <row r="398" spans="1:11">
      <c r="A398" s="166" t="s">
        <v>3115</v>
      </c>
      <c r="B398" s="167" t="s">
        <v>3116</v>
      </c>
      <c r="C398" s="168">
        <v>232.41800000000001</v>
      </c>
      <c r="D398" s="179">
        <v>538.48</v>
      </c>
      <c r="E398" s="169">
        <f t="shared" si="28"/>
        <v>125152.44464</v>
      </c>
      <c r="F398" s="170">
        <f t="shared" si="25"/>
        <v>3.3322011803636419E-3</v>
      </c>
      <c r="G398" s="218">
        <v>1.210815629178428</v>
      </c>
      <c r="H398" s="218">
        <v>12.03</v>
      </c>
      <c r="I398" s="172">
        <f t="shared" si="26"/>
        <v>4.034681268751104E-5</v>
      </c>
      <c r="J398" s="172">
        <f t="shared" si="27"/>
        <v>4.008638019977461E-4</v>
      </c>
      <c r="K398" s="119"/>
    </row>
    <row r="399" spans="1:11">
      <c r="A399" s="166" t="s">
        <v>3117</v>
      </c>
      <c r="B399" s="167" t="s">
        <v>3118</v>
      </c>
      <c r="C399" s="168">
        <v>244.208</v>
      </c>
      <c r="D399" s="179">
        <v>55.68</v>
      </c>
      <c r="E399" s="169" t="str">
        <f t="shared" si="28"/>
        <v>Excl.</v>
      </c>
      <c r="F399" s="170" t="str">
        <f t="shared" si="25"/>
        <v>Excl.</v>
      </c>
      <c r="G399" s="218" t="s">
        <v>16</v>
      </c>
      <c r="H399" s="218">
        <v>10</v>
      </c>
      <c r="I399" s="172" t="str">
        <f t="shared" si="26"/>
        <v/>
      </c>
      <c r="J399" s="172" t="str">
        <f t="shared" si="27"/>
        <v/>
      </c>
      <c r="K399" s="119"/>
    </row>
    <row r="400" spans="1:11">
      <c r="A400" s="166" t="s">
        <v>3119</v>
      </c>
      <c r="B400" s="167" t="s">
        <v>2008</v>
      </c>
      <c r="C400" s="168">
        <v>360.06200000000001</v>
      </c>
      <c r="D400" s="179">
        <v>202.98</v>
      </c>
      <c r="E400" s="169">
        <f t="shared" si="28"/>
        <v>73085.384760000001</v>
      </c>
      <c r="F400" s="170">
        <f t="shared" si="25"/>
        <v>1.9459084963552248E-3</v>
      </c>
      <c r="G400" s="218">
        <v>2.2662331264163957</v>
      </c>
      <c r="H400" s="218">
        <v>4.9000000000000004</v>
      </c>
      <c r="I400" s="172">
        <f t="shared" si="26"/>
        <v>4.4098822954153286E-5</v>
      </c>
      <c r="J400" s="172">
        <f t="shared" si="27"/>
        <v>9.5349516321406025E-5</v>
      </c>
      <c r="K400" s="119"/>
    </row>
    <row r="401" spans="1:11">
      <c r="A401" s="166" t="s">
        <v>2010</v>
      </c>
      <c r="B401" s="167" t="s">
        <v>2011</v>
      </c>
      <c r="C401" s="168">
        <v>324.988</v>
      </c>
      <c r="D401" s="179">
        <v>35.67</v>
      </c>
      <c r="E401" s="169">
        <f t="shared" si="28"/>
        <v>11592.321960000001</v>
      </c>
      <c r="F401" s="170">
        <f t="shared" si="25"/>
        <v>3.0864717848205325E-4</v>
      </c>
      <c r="G401" s="218">
        <v>2.4670591533501538</v>
      </c>
      <c r="H401" s="218">
        <v>4.78</v>
      </c>
      <c r="I401" s="172">
        <f t="shared" si="26"/>
        <v>7.6145084682984812E-6</v>
      </c>
      <c r="J401" s="172">
        <f t="shared" si="27"/>
        <v>1.4753335131442145E-5</v>
      </c>
      <c r="K401" s="119"/>
    </row>
    <row r="402" spans="1:11">
      <c r="A402" s="166" t="s">
        <v>2013</v>
      </c>
      <c r="B402" s="167" t="s">
        <v>2014</v>
      </c>
      <c r="C402" s="168">
        <v>148.6</v>
      </c>
      <c r="D402" s="179">
        <v>772.03</v>
      </c>
      <c r="E402" s="169">
        <f t="shared" si="28"/>
        <v>114723.658</v>
      </c>
      <c r="F402" s="170">
        <f t="shared" si="25"/>
        <v>3.0545332910025588E-3</v>
      </c>
      <c r="G402" s="218">
        <v>2.6423843633019439</v>
      </c>
      <c r="H402" s="218">
        <v>11.89</v>
      </c>
      <c r="I402" s="172">
        <f t="shared" si="26"/>
        <v>8.0712510053303869E-5</v>
      </c>
      <c r="J402" s="172">
        <f t="shared" si="27"/>
        <v>3.6318400830020429E-4</v>
      </c>
      <c r="K402" s="119"/>
    </row>
    <row r="403" spans="1:11">
      <c r="A403" s="166" t="s">
        <v>2016</v>
      </c>
      <c r="B403" s="167" t="s">
        <v>2017</v>
      </c>
      <c r="C403" s="168">
        <v>206.92500000000001</v>
      </c>
      <c r="D403" s="179">
        <v>116.53</v>
      </c>
      <c r="E403" s="169">
        <f t="shared" si="28"/>
        <v>24112.970250000002</v>
      </c>
      <c r="F403" s="170">
        <f t="shared" si="25"/>
        <v>6.4201117413445182E-4</v>
      </c>
      <c r="G403" s="218">
        <v>3.5012443147687291</v>
      </c>
      <c r="H403" s="218">
        <v>8.6999999999999993</v>
      </c>
      <c r="I403" s="172">
        <f t="shared" si="26"/>
        <v>2.247837973456246E-5</v>
      </c>
      <c r="J403" s="172">
        <f t="shared" si="27"/>
        <v>5.5854972149697301E-5</v>
      </c>
      <c r="K403" s="119"/>
    </row>
    <row r="404" spans="1:11">
      <c r="A404" s="166" t="s">
        <v>3120</v>
      </c>
      <c r="B404" s="167" t="s">
        <v>3121</v>
      </c>
      <c r="C404" s="168">
        <v>576.53300000000002</v>
      </c>
      <c r="D404" s="179">
        <v>59.03</v>
      </c>
      <c r="E404" s="169">
        <f t="shared" si="28"/>
        <v>34032.742989999999</v>
      </c>
      <c r="F404" s="170">
        <f t="shared" si="25"/>
        <v>9.0612649787621805E-4</v>
      </c>
      <c r="G404" s="218">
        <v>1.6262917160765711</v>
      </c>
      <c r="H404" s="218">
        <v>5.72</v>
      </c>
      <c r="I404" s="172">
        <f t="shared" si="26"/>
        <v>1.4736260172135681E-5</v>
      </c>
      <c r="J404" s="172">
        <f t="shared" si="27"/>
        <v>5.1830435678519666E-5</v>
      </c>
      <c r="K404" s="119"/>
    </row>
    <row r="405" spans="1:11">
      <c r="A405" s="166" t="s">
        <v>3122</v>
      </c>
      <c r="B405" s="167" t="s">
        <v>2020</v>
      </c>
      <c r="C405" s="168">
        <v>109.22</v>
      </c>
      <c r="D405" s="179">
        <v>152.04</v>
      </c>
      <c r="E405" s="169">
        <f t="shared" si="28"/>
        <v>16605.808799999999</v>
      </c>
      <c r="F405" s="170">
        <f t="shared" si="25"/>
        <v>4.421319602938676E-4</v>
      </c>
      <c r="G405" s="218">
        <v>1.8416206261510126</v>
      </c>
      <c r="H405" s="218">
        <v>22.38</v>
      </c>
      <c r="I405" s="172">
        <f t="shared" si="26"/>
        <v>8.1423933755776709E-6</v>
      </c>
      <c r="J405" s="172">
        <f t="shared" si="27"/>
        <v>9.8949132713767565E-5</v>
      </c>
      <c r="K405" s="119"/>
    </row>
    <row r="406" spans="1:11">
      <c r="A406" s="166" t="s">
        <v>2022</v>
      </c>
      <c r="B406" s="167" t="s">
        <v>2023</v>
      </c>
      <c r="C406" s="168">
        <v>1554.557</v>
      </c>
      <c r="D406" s="179">
        <v>101.38</v>
      </c>
      <c r="E406" s="169">
        <f t="shared" si="28"/>
        <v>157600.98866</v>
      </c>
      <c r="F406" s="170">
        <f t="shared" si="25"/>
        <v>4.1961481611481281E-3</v>
      </c>
      <c r="G406" s="218">
        <v>5.1292168080489251</v>
      </c>
      <c r="H406" s="218">
        <v>8.23</v>
      </c>
      <c r="I406" s="172">
        <f t="shared" si="26"/>
        <v>2.1522953677224568E-4</v>
      </c>
      <c r="J406" s="172">
        <f t="shared" si="27"/>
        <v>3.4534299366249099E-4</v>
      </c>
      <c r="K406" s="119"/>
    </row>
    <row r="407" spans="1:11">
      <c r="A407" s="166" t="s">
        <v>3123</v>
      </c>
      <c r="B407" s="167" t="s">
        <v>1207</v>
      </c>
      <c r="C407" s="168">
        <v>969</v>
      </c>
      <c r="D407" s="179">
        <v>234.44</v>
      </c>
      <c r="E407" s="169">
        <f t="shared" si="28"/>
        <v>227172.36</v>
      </c>
      <c r="F407" s="170">
        <f t="shared" si="25"/>
        <v>6.0484955632744732E-3</v>
      </c>
      <c r="G407" s="218">
        <v>0.68247739293635901</v>
      </c>
      <c r="H407" s="218">
        <v>17.335000000000001</v>
      </c>
      <c r="I407" s="172">
        <f t="shared" si="26"/>
        <v>4.1279614832106968E-5</v>
      </c>
      <c r="J407" s="172">
        <f t="shared" si="27"/>
        <v>1.0485067058936301E-3</v>
      </c>
      <c r="K407" s="119"/>
    </row>
    <row r="408" spans="1:11">
      <c r="A408" s="166" t="s">
        <v>3124</v>
      </c>
      <c r="B408" s="167" t="s">
        <v>2029</v>
      </c>
      <c r="C408" s="168">
        <v>403.43200000000002</v>
      </c>
      <c r="D408" s="179">
        <v>93.05</v>
      </c>
      <c r="E408" s="169">
        <f t="shared" si="28"/>
        <v>37539.347600000001</v>
      </c>
      <c r="F408" s="170">
        <f t="shared" si="25"/>
        <v>9.994903315122415E-4</v>
      </c>
      <c r="G408" s="218">
        <v>8.5975282106394407E-2</v>
      </c>
      <c r="H408" s="218">
        <v>16</v>
      </c>
      <c r="I408" s="172">
        <f t="shared" si="26"/>
        <v>8.5931463214378628E-7</v>
      </c>
      <c r="J408" s="172">
        <f t="shared" si="27"/>
        <v>1.5991845304195865E-4</v>
      </c>
      <c r="K408" s="119"/>
    </row>
    <row r="409" spans="1:11">
      <c r="A409" s="166" t="s">
        <v>3125</v>
      </c>
      <c r="B409" s="167" t="s">
        <v>1682</v>
      </c>
      <c r="C409" s="168">
        <v>39.433</v>
      </c>
      <c r="D409" s="179">
        <v>253.1</v>
      </c>
      <c r="E409" s="169">
        <f t="shared" si="28"/>
        <v>9980.4922999999999</v>
      </c>
      <c r="F409" s="170">
        <f t="shared" si="25"/>
        <v>2.6573199044040852E-4</v>
      </c>
      <c r="G409" s="218">
        <v>2.0545239035954168</v>
      </c>
      <c r="H409" s="218">
        <v>7.78</v>
      </c>
      <c r="I409" s="172">
        <f t="shared" si="26"/>
        <v>5.4595272630980816E-6</v>
      </c>
      <c r="J409" s="172">
        <f t="shared" si="27"/>
        <v>2.0673948856263784E-5</v>
      </c>
      <c r="K409" s="119"/>
    </row>
    <row r="410" spans="1:11">
      <c r="A410" s="166" t="s">
        <v>1681</v>
      </c>
      <c r="B410" s="167" t="s">
        <v>3126</v>
      </c>
      <c r="C410" s="168">
        <v>107.045</v>
      </c>
      <c r="D410" s="179">
        <v>532.76</v>
      </c>
      <c r="E410" s="169" t="str">
        <f t="shared" si="28"/>
        <v>Excl.</v>
      </c>
      <c r="F410" s="170" t="str">
        <f t="shared" si="25"/>
        <v>Excl.</v>
      </c>
      <c r="G410" s="218">
        <v>0.56310533823860653</v>
      </c>
      <c r="H410" s="218" t="s">
        <v>16</v>
      </c>
      <c r="I410" s="172" t="str">
        <f t="shared" si="26"/>
        <v/>
      </c>
      <c r="J410" s="172" t="str">
        <f t="shared" si="27"/>
        <v/>
      </c>
      <c r="K410" s="119"/>
    </row>
    <row r="411" spans="1:11">
      <c r="A411" s="166" t="s">
        <v>2031</v>
      </c>
      <c r="B411" s="167" t="s">
        <v>2032</v>
      </c>
      <c r="C411" s="168">
        <v>711.12300000000005</v>
      </c>
      <c r="D411" s="179">
        <v>72.37</v>
      </c>
      <c r="E411" s="169">
        <f t="shared" si="28"/>
        <v>51463.971510000003</v>
      </c>
      <c r="F411" s="170">
        <f t="shared" si="25"/>
        <v>1.370235372589865E-3</v>
      </c>
      <c r="G411" s="218">
        <v>3.0122979135000691</v>
      </c>
      <c r="H411" s="218">
        <v>13.85</v>
      </c>
      <c r="I411" s="172">
        <f t="shared" si="26"/>
        <v>4.1275571538564401E-5</v>
      </c>
      <c r="J411" s="172">
        <f t="shared" si="27"/>
        <v>1.8977759910369631E-4</v>
      </c>
      <c r="K411" s="119"/>
    </row>
    <row r="412" spans="1:11">
      <c r="A412" s="166" t="s">
        <v>3127</v>
      </c>
      <c r="B412" s="167" t="s">
        <v>3128</v>
      </c>
      <c r="C412" s="168">
        <v>229.773</v>
      </c>
      <c r="D412" s="179">
        <v>43.49</v>
      </c>
      <c r="E412" s="169">
        <f t="shared" si="28"/>
        <v>9992.8277699999999</v>
      </c>
      <c r="F412" s="170">
        <f t="shared" si="25"/>
        <v>2.6606042403843033E-4</v>
      </c>
      <c r="G412" s="218">
        <v>3.2191308346746377</v>
      </c>
      <c r="H412" s="218">
        <v>9.9049999999999994</v>
      </c>
      <c r="I412" s="172">
        <f t="shared" si="26"/>
        <v>8.5648331490872025E-6</v>
      </c>
      <c r="J412" s="172">
        <f t="shared" si="27"/>
        <v>2.6353285001006525E-5</v>
      </c>
      <c r="K412" s="119"/>
    </row>
    <row r="413" spans="1:11">
      <c r="A413" s="166" t="s">
        <v>1071</v>
      </c>
      <c r="B413" s="167" t="s">
        <v>1072</v>
      </c>
      <c r="C413" s="168">
        <v>1954.9269999999999</v>
      </c>
      <c r="D413" s="179">
        <v>33.75</v>
      </c>
      <c r="E413" s="169">
        <f t="shared" si="28"/>
        <v>65978.78624999999</v>
      </c>
      <c r="F413" s="170">
        <f t="shared" si="25"/>
        <v>1.7566943262963847E-3</v>
      </c>
      <c r="G413" s="218">
        <v>1.4222222222222221</v>
      </c>
      <c r="H413" s="218">
        <v>10.76</v>
      </c>
      <c r="I413" s="172">
        <f t="shared" si="26"/>
        <v>2.4984097085104136E-5</v>
      </c>
      <c r="J413" s="172">
        <f t="shared" si="27"/>
        <v>1.8902030950949098E-4</v>
      </c>
      <c r="K413" s="119"/>
    </row>
    <row r="414" spans="1:11">
      <c r="A414" s="166" t="s">
        <v>2046</v>
      </c>
      <c r="B414" s="167" t="s">
        <v>2047</v>
      </c>
      <c r="C414" s="168">
        <v>601.29999999999995</v>
      </c>
      <c r="D414" s="179">
        <v>86.89</v>
      </c>
      <c r="E414" s="169" t="str">
        <f t="shared" si="28"/>
        <v>Excl.</v>
      </c>
      <c r="F414" s="170" t="str">
        <f t="shared" si="25"/>
        <v>Excl.</v>
      </c>
      <c r="G414" s="218" t="s">
        <v>16</v>
      </c>
      <c r="H414" s="218">
        <v>10.032999999999999</v>
      </c>
      <c r="I414" s="172" t="str">
        <f t="shared" si="26"/>
        <v/>
      </c>
      <c r="J414" s="172" t="str">
        <f t="shared" si="27"/>
        <v/>
      </c>
      <c r="K414" s="119"/>
    </row>
    <row r="415" spans="1:11">
      <c r="A415" s="166" t="s">
        <v>2049</v>
      </c>
      <c r="B415" s="167" t="s">
        <v>2050</v>
      </c>
      <c r="C415" s="168">
        <v>99.325000000000003</v>
      </c>
      <c r="D415" s="179">
        <v>436.61</v>
      </c>
      <c r="E415" s="169" t="str">
        <f t="shared" si="28"/>
        <v>Excl.</v>
      </c>
      <c r="F415" s="170" t="str">
        <f t="shared" si="25"/>
        <v>Excl.</v>
      </c>
      <c r="G415" s="218">
        <v>1.3559011474771534</v>
      </c>
      <c r="H415" s="218" t="s">
        <v>16</v>
      </c>
      <c r="I415" s="172" t="str">
        <f t="shared" si="26"/>
        <v/>
      </c>
      <c r="J415" s="172" t="str">
        <f t="shared" si="27"/>
        <v/>
      </c>
      <c r="K415" s="119"/>
    </row>
    <row r="416" spans="1:11">
      <c r="A416" s="166" t="s">
        <v>3129</v>
      </c>
      <c r="B416" s="167" t="s">
        <v>3130</v>
      </c>
      <c r="C416" s="168">
        <v>51.418999999999997</v>
      </c>
      <c r="D416" s="179">
        <v>312.33999999999997</v>
      </c>
      <c r="E416" s="169" t="str">
        <f t="shared" si="28"/>
        <v>Excl.</v>
      </c>
      <c r="F416" s="170" t="str">
        <f t="shared" si="25"/>
        <v>Excl.</v>
      </c>
      <c r="G416" s="218" t="s">
        <v>16</v>
      </c>
      <c r="H416" s="218" t="s">
        <v>16</v>
      </c>
      <c r="I416" s="172" t="str">
        <f t="shared" si="26"/>
        <v/>
      </c>
      <c r="J416" s="172" t="str">
        <f t="shared" si="27"/>
        <v/>
      </c>
      <c r="K416" s="119"/>
    </row>
    <row r="417" spans="1:11">
      <c r="A417" s="166" t="s">
        <v>2061</v>
      </c>
      <c r="B417" s="167" t="s">
        <v>2062</v>
      </c>
      <c r="C417" s="168">
        <v>205.72800000000001</v>
      </c>
      <c r="D417" s="179">
        <v>115.15</v>
      </c>
      <c r="E417" s="169">
        <f t="shared" si="28"/>
        <v>23689.579200000004</v>
      </c>
      <c r="F417" s="170">
        <f t="shared" si="25"/>
        <v>6.3073832876076681E-4</v>
      </c>
      <c r="G417" s="218">
        <v>0.83369518019973943</v>
      </c>
      <c r="H417" s="218">
        <v>7</v>
      </c>
      <c r="I417" s="172">
        <f t="shared" si="26"/>
        <v>5.2584350465508998E-6</v>
      </c>
      <c r="J417" s="172">
        <f t="shared" si="27"/>
        <v>4.415168301325368E-5</v>
      </c>
      <c r="K417" s="119"/>
    </row>
    <row r="418" spans="1:11">
      <c r="A418" s="166" t="s">
        <v>2064</v>
      </c>
      <c r="B418" s="167" t="s">
        <v>3131</v>
      </c>
      <c r="C418" s="168">
        <v>306.82400000000001</v>
      </c>
      <c r="D418" s="179">
        <v>88.07</v>
      </c>
      <c r="E418" s="169" t="str">
        <f t="shared" si="28"/>
        <v>Excl.</v>
      </c>
      <c r="F418" s="170" t="str">
        <f t="shared" si="25"/>
        <v>Excl.</v>
      </c>
      <c r="G418" s="218" t="s">
        <v>16</v>
      </c>
      <c r="H418" s="218" t="s">
        <v>16</v>
      </c>
      <c r="I418" s="172" t="str">
        <f t="shared" si="26"/>
        <v/>
      </c>
      <c r="J418" s="172" t="str">
        <f t="shared" si="27"/>
        <v/>
      </c>
      <c r="K418" s="119"/>
    </row>
    <row r="419" spans="1:11">
      <c r="A419" s="166" t="s">
        <v>3132</v>
      </c>
      <c r="B419" s="167" t="s">
        <v>3133</v>
      </c>
      <c r="C419" s="168">
        <v>106.535</v>
      </c>
      <c r="D419" s="179">
        <v>102.65</v>
      </c>
      <c r="E419" s="169">
        <f t="shared" si="28"/>
        <v>10935.81775</v>
      </c>
      <c r="F419" s="170">
        <f t="shared" si="25"/>
        <v>2.9116766292190313E-4</v>
      </c>
      <c r="G419" s="218">
        <v>4.013638577691184</v>
      </c>
      <c r="H419" s="218">
        <v>1.59</v>
      </c>
      <c r="I419" s="172">
        <f t="shared" si="26"/>
        <v>1.1686417644795336E-5</v>
      </c>
      <c r="J419" s="172">
        <f t="shared" si="27"/>
        <v>4.6295658404582604E-6</v>
      </c>
      <c r="K419" s="119"/>
    </row>
    <row r="420" spans="1:11">
      <c r="A420" s="166" t="s">
        <v>3134</v>
      </c>
      <c r="B420" s="167" t="s">
        <v>2068</v>
      </c>
      <c r="C420" s="168">
        <v>922.47</v>
      </c>
      <c r="D420" s="179">
        <v>447.07</v>
      </c>
      <c r="E420" s="169">
        <f t="shared" si="28"/>
        <v>412408.6629</v>
      </c>
      <c r="F420" s="170">
        <f t="shared" si="25"/>
        <v>1.0980437795366513E-2</v>
      </c>
      <c r="G420" s="218">
        <v>0.59051155300064873</v>
      </c>
      <c r="H420" s="218">
        <v>15.535</v>
      </c>
      <c r="I420" s="172">
        <f t="shared" si="26"/>
        <v>6.484075375168899E-5</v>
      </c>
      <c r="J420" s="172">
        <f t="shared" si="27"/>
        <v>1.705811011510188E-3</v>
      </c>
      <c r="K420" s="119"/>
    </row>
    <row r="421" spans="1:11">
      <c r="A421" s="166" t="s">
        <v>2076</v>
      </c>
      <c r="B421" s="167" t="s">
        <v>2077</v>
      </c>
      <c r="C421" s="168">
        <v>157.327</v>
      </c>
      <c r="D421" s="179">
        <v>70.260000000000005</v>
      </c>
      <c r="E421" s="169" t="str">
        <f t="shared" si="28"/>
        <v>Excl.</v>
      </c>
      <c r="F421" s="170" t="str">
        <f t="shared" si="25"/>
        <v>Excl.</v>
      </c>
      <c r="G421" s="218" t="s">
        <v>16</v>
      </c>
      <c r="H421" s="218">
        <v>18.690000000000001</v>
      </c>
      <c r="I421" s="172" t="str">
        <f t="shared" si="26"/>
        <v/>
      </c>
      <c r="J421" s="172" t="str">
        <f t="shared" si="27"/>
        <v/>
      </c>
      <c r="K421" s="119"/>
    </row>
    <row r="422" spans="1:11">
      <c r="A422" s="166" t="s">
        <v>2079</v>
      </c>
      <c r="B422" s="167" t="s">
        <v>2080</v>
      </c>
      <c r="C422" s="168">
        <v>573.58500000000004</v>
      </c>
      <c r="D422" s="179">
        <v>133.9</v>
      </c>
      <c r="E422" s="169">
        <f t="shared" si="28"/>
        <v>76803.031500000012</v>
      </c>
      <c r="F422" s="170">
        <f t="shared" si="25"/>
        <v>2.0448913559456779E-3</v>
      </c>
      <c r="G422" s="218">
        <v>1.344286781179985</v>
      </c>
      <c r="H422" s="218">
        <v>8.9600000000000009</v>
      </c>
      <c r="I422" s="172">
        <f t="shared" si="26"/>
        <v>2.7489204187469904E-5</v>
      </c>
      <c r="J422" s="172">
        <f t="shared" si="27"/>
        <v>1.8322226549273275E-4</v>
      </c>
      <c r="K422" s="119"/>
    </row>
    <row r="423" spans="1:11">
      <c r="A423" s="166" t="s">
        <v>2082</v>
      </c>
      <c r="B423" s="167" t="s">
        <v>2083</v>
      </c>
      <c r="C423" s="168">
        <v>556.25099999999998</v>
      </c>
      <c r="D423" s="179">
        <v>75.88</v>
      </c>
      <c r="E423" s="169">
        <f t="shared" si="28"/>
        <v>42208.325879999997</v>
      </c>
      <c r="F423" s="170">
        <f t="shared" si="25"/>
        <v>1.1238025251770203E-3</v>
      </c>
      <c r="G423" s="218">
        <v>1.8977332630469164</v>
      </c>
      <c r="H423" s="218">
        <v>21.47</v>
      </c>
      <c r="I423" s="172">
        <f t="shared" si="26"/>
        <v>2.1326774331245508E-5</v>
      </c>
      <c r="J423" s="172">
        <f t="shared" si="27"/>
        <v>2.4128040215550624E-4</v>
      </c>
      <c r="K423" s="119"/>
    </row>
    <row r="424" spans="1:11">
      <c r="A424" s="166" t="s">
        <v>2085</v>
      </c>
      <c r="B424" s="167" t="s">
        <v>2086</v>
      </c>
      <c r="C424" s="168">
        <v>27.466999999999999</v>
      </c>
      <c r="D424" s="179">
        <v>3129.52</v>
      </c>
      <c r="E424" s="169" t="str">
        <f t="shared" si="28"/>
        <v>Excl.</v>
      </c>
      <c r="F424" s="170" t="str">
        <f t="shared" si="25"/>
        <v>Excl.</v>
      </c>
      <c r="G424" s="218" t="s">
        <v>16</v>
      </c>
      <c r="H424" s="218">
        <v>22.95</v>
      </c>
      <c r="I424" s="172" t="str">
        <f t="shared" si="26"/>
        <v/>
      </c>
      <c r="J424" s="172" t="str">
        <f t="shared" si="27"/>
        <v/>
      </c>
      <c r="K424" s="119"/>
    </row>
    <row r="425" spans="1:11">
      <c r="A425" s="166" t="s">
        <v>2091</v>
      </c>
      <c r="B425" s="167" t="s">
        <v>2092</v>
      </c>
      <c r="C425" s="168">
        <v>112.071</v>
      </c>
      <c r="D425" s="179">
        <v>94.88</v>
      </c>
      <c r="E425" s="169">
        <f t="shared" si="28"/>
        <v>10633.296479999999</v>
      </c>
      <c r="F425" s="170">
        <f t="shared" si="25"/>
        <v>2.8311299218911171E-4</v>
      </c>
      <c r="G425" s="218">
        <v>1.0539629005059024</v>
      </c>
      <c r="H425" s="218">
        <v>-4.07</v>
      </c>
      <c r="I425" s="172">
        <f t="shared" si="26"/>
        <v>2.9839059041854102E-6</v>
      </c>
      <c r="J425" s="172">
        <f t="shared" si="27"/>
        <v>-1.1522698782096847E-5</v>
      </c>
      <c r="K425" s="119"/>
    </row>
    <row r="426" spans="1:11">
      <c r="A426" s="166" t="s">
        <v>3135</v>
      </c>
      <c r="B426" s="167" t="s">
        <v>3136</v>
      </c>
      <c r="C426" s="168">
        <v>231.44300000000001</v>
      </c>
      <c r="D426" s="179">
        <v>93.74</v>
      </c>
      <c r="E426" s="169" t="str">
        <f t="shared" si="28"/>
        <v>Excl.</v>
      </c>
      <c r="F426" s="170" t="str">
        <f t="shared" si="25"/>
        <v>Excl.</v>
      </c>
      <c r="G426" s="218" t="s">
        <v>16</v>
      </c>
      <c r="H426" s="218" t="s">
        <v>16</v>
      </c>
      <c r="I426" s="172" t="str">
        <f t="shared" si="26"/>
        <v/>
      </c>
      <c r="J426" s="172" t="str">
        <f t="shared" si="27"/>
        <v/>
      </c>
      <c r="K426" s="119"/>
    </row>
    <row r="427" spans="1:11">
      <c r="A427" s="166" t="s">
        <v>2097</v>
      </c>
      <c r="B427" s="167" t="s">
        <v>2098</v>
      </c>
      <c r="C427" s="168">
        <v>51.985999999999997</v>
      </c>
      <c r="D427" s="179">
        <v>173.47</v>
      </c>
      <c r="E427" s="169">
        <f t="shared" si="28"/>
        <v>9018.0114199999989</v>
      </c>
      <c r="F427" s="170">
        <f t="shared" si="25"/>
        <v>2.4010580364366743E-4</v>
      </c>
      <c r="G427" s="218">
        <v>1.6602294344843487</v>
      </c>
      <c r="H427" s="218">
        <v>6.19</v>
      </c>
      <c r="I427" s="172">
        <f t="shared" si="26"/>
        <v>3.9863072259973607E-6</v>
      </c>
      <c r="J427" s="172">
        <f t="shared" si="27"/>
        <v>1.4862549245543016E-5</v>
      </c>
      <c r="K427" s="119"/>
    </row>
    <row r="428" spans="1:11">
      <c r="A428" s="166" t="s">
        <v>2100</v>
      </c>
      <c r="B428" s="167" t="s">
        <v>2101</v>
      </c>
      <c r="C428" s="168">
        <v>208.476</v>
      </c>
      <c r="D428" s="179">
        <v>81</v>
      </c>
      <c r="E428" s="169">
        <f t="shared" si="28"/>
        <v>16886.556</v>
      </c>
      <c r="F428" s="170">
        <f t="shared" si="25"/>
        <v>4.4960689339577204E-4</v>
      </c>
      <c r="G428" s="218">
        <v>2.0123456790123453</v>
      </c>
      <c r="H428" s="218">
        <v>3</v>
      </c>
      <c r="I428" s="172">
        <f t="shared" si="26"/>
        <v>9.0476448917914607E-6</v>
      </c>
      <c r="J428" s="172">
        <f t="shared" si="27"/>
        <v>1.3488206801873161E-5</v>
      </c>
      <c r="K428" s="119"/>
    </row>
    <row r="429" spans="1:11">
      <c r="A429" s="166" t="s">
        <v>2106</v>
      </c>
      <c r="B429" s="167" t="s">
        <v>2110</v>
      </c>
      <c r="C429" s="168">
        <v>915.827</v>
      </c>
      <c r="D429" s="179">
        <v>19.350000000000001</v>
      </c>
      <c r="E429" s="169">
        <f t="shared" si="28"/>
        <v>17721.25245</v>
      </c>
      <c r="F429" s="170">
        <f t="shared" si="25"/>
        <v>4.7183080203723682E-4</v>
      </c>
      <c r="G429" s="218">
        <v>4.9612403100775184</v>
      </c>
      <c r="H429" s="218">
        <v>4.1749999999999998</v>
      </c>
      <c r="I429" s="172">
        <f t="shared" si="26"/>
        <v>2.3408659946033453E-5</v>
      </c>
      <c r="J429" s="172">
        <f t="shared" si="27"/>
        <v>1.969893598505464E-5</v>
      </c>
      <c r="K429" s="119"/>
    </row>
    <row r="430" spans="1:11">
      <c r="A430" s="166" t="s">
        <v>2109</v>
      </c>
      <c r="B430" s="167" t="s">
        <v>2107</v>
      </c>
      <c r="C430" s="168">
        <v>1041.7280000000001</v>
      </c>
      <c r="D430" s="179">
        <v>51.92</v>
      </c>
      <c r="E430" s="169" t="str">
        <f t="shared" si="28"/>
        <v>Excl.</v>
      </c>
      <c r="F430" s="170" t="str">
        <f t="shared" si="25"/>
        <v>Excl.</v>
      </c>
      <c r="G430" s="218" t="s">
        <v>16</v>
      </c>
      <c r="H430" s="218">
        <v>12.72</v>
      </c>
      <c r="I430" s="172" t="str">
        <f t="shared" si="26"/>
        <v/>
      </c>
      <c r="J430" s="172" t="str">
        <f t="shared" si="27"/>
        <v/>
      </c>
      <c r="K430" s="119"/>
    </row>
    <row r="431" spans="1:11">
      <c r="A431" s="166" t="s">
        <v>2115</v>
      </c>
      <c r="B431" s="167" t="s">
        <v>3137</v>
      </c>
      <c r="C431" s="168">
        <v>321.39299999999997</v>
      </c>
      <c r="D431" s="179">
        <v>30.93</v>
      </c>
      <c r="E431" s="169">
        <f t="shared" si="28"/>
        <v>9940.6854899999998</v>
      </c>
      <c r="F431" s="170">
        <f t="shared" si="25"/>
        <v>2.64672128608304E-4</v>
      </c>
      <c r="G431" s="218">
        <v>2.7158098933074686</v>
      </c>
      <c r="H431" s="218">
        <v>-18.32</v>
      </c>
      <c r="I431" s="172">
        <f t="shared" si="26"/>
        <v>7.1879918535717875E-6</v>
      </c>
      <c r="J431" s="172">
        <f t="shared" si="27"/>
        <v>-4.8487933961041289E-5</v>
      </c>
      <c r="K431" s="119"/>
    </row>
    <row r="432" spans="1:11">
      <c r="A432" s="166" t="s">
        <v>3138</v>
      </c>
      <c r="B432" s="167" t="s">
        <v>2116</v>
      </c>
      <c r="C432" s="168">
        <v>997.99800000000005</v>
      </c>
      <c r="D432" s="179">
        <v>33.479999999999997</v>
      </c>
      <c r="E432" s="169">
        <f t="shared" si="28"/>
        <v>33412.973039999997</v>
      </c>
      <c r="F432" s="170">
        <f t="shared" si="25"/>
        <v>8.8962503707867271E-4</v>
      </c>
      <c r="G432" s="218">
        <v>2.5089605734767026</v>
      </c>
      <c r="H432" s="218">
        <v>27.93</v>
      </c>
      <c r="I432" s="172">
        <f t="shared" si="26"/>
        <v>2.2320341432081396E-5</v>
      </c>
      <c r="J432" s="172">
        <f t="shared" si="27"/>
        <v>2.4847227285607331E-4</v>
      </c>
      <c r="K432" s="119"/>
    </row>
    <row r="433" spans="1:11">
      <c r="A433" s="166" t="s">
        <v>3139</v>
      </c>
      <c r="B433" s="167" t="s">
        <v>2119</v>
      </c>
      <c r="C433" s="168">
        <v>127.224</v>
      </c>
      <c r="D433" s="179">
        <v>112.86</v>
      </c>
      <c r="E433" s="169" t="str">
        <f t="shared" si="28"/>
        <v>Excl.</v>
      </c>
      <c r="F433" s="170" t="str">
        <f t="shared" si="25"/>
        <v>Excl.</v>
      </c>
      <c r="G433" s="218" t="s">
        <v>16</v>
      </c>
      <c r="H433" s="218">
        <v>22.4</v>
      </c>
      <c r="I433" s="172" t="str">
        <f t="shared" si="26"/>
        <v/>
      </c>
      <c r="J433" s="172" t="str">
        <f t="shared" si="27"/>
        <v/>
      </c>
      <c r="K433" s="119"/>
    </row>
    <row r="434" spans="1:11">
      <c r="A434" s="166" t="s">
        <v>2124</v>
      </c>
      <c r="B434" s="167" t="s">
        <v>631</v>
      </c>
      <c r="C434" s="168">
        <v>182.78200000000001</v>
      </c>
      <c r="D434" s="179">
        <v>79.73</v>
      </c>
      <c r="E434" s="169">
        <f t="shared" si="28"/>
        <v>14573.208860000002</v>
      </c>
      <c r="F434" s="170">
        <f t="shared" si="25"/>
        <v>3.8801370524293652E-4</v>
      </c>
      <c r="G434" s="218">
        <v>2.5084660729963626</v>
      </c>
      <c r="H434" s="218">
        <v>-4.63</v>
      </c>
      <c r="I434" s="172">
        <f t="shared" si="26"/>
        <v>9.7331921545951715E-6</v>
      </c>
      <c r="J434" s="172">
        <f t="shared" si="27"/>
        <v>-1.796503455274796E-5</v>
      </c>
      <c r="K434" s="119"/>
    </row>
    <row r="435" spans="1:11">
      <c r="A435" s="166" t="s">
        <v>3140</v>
      </c>
      <c r="B435" s="167" t="s">
        <v>958</v>
      </c>
      <c r="C435" s="168">
        <v>135.21199999999999</v>
      </c>
      <c r="D435" s="179">
        <v>147.05000000000001</v>
      </c>
      <c r="E435" s="169">
        <f t="shared" si="28"/>
        <v>19882.924599999998</v>
      </c>
      <c r="F435" s="170">
        <f t="shared" si="25"/>
        <v>5.2938562256438627E-4</v>
      </c>
      <c r="G435" s="218">
        <v>1.0336620197211832</v>
      </c>
      <c r="H435" s="218">
        <v>10.53</v>
      </c>
      <c r="I435" s="172">
        <f t="shared" si="26"/>
        <v>5.4720581183125945E-6</v>
      </c>
      <c r="J435" s="172">
        <f t="shared" si="27"/>
        <v>5.5744306056029871E-5</v>
      </c>
      <c r="K435" s="119"/>
    </row>
    <row r="436" spans="1:11">
      <c r="A436" s="166" t="s">
        <v>3141</v>
      </c>
      <c r="B436" s="167" t="s">
        <v>3142</v>
      </c>
      <c r="C436" s="168">
        <v>371.19200000000001</v>
      </c>
      <c r="D436" s="179">
        <v>30.53</v>
      </c>
      <c r="E436" s="169" t="str">
        <f t="shared" si="28"/>
        <v>Excl.</v>
      </c>
      <c r="F436" s="170" t="str">
        <f t="shared" si="25"/>
        <v>Excl.</v>
      </c>
      <c r="G436" s="218">
        <v>3.2754667540124469</v>
      </c>
      <c r="H436" s="218" t="s">
        <v>16</v>
      </c>
      <c r="I436" s="172" t="str">
        <f t="shared" si="26"/>
        <v/>
      </c>
      <c r="J436" s="172" t="str">
        <f t="shared" si="27"/>
        <v/>
      </c>
      <c r="K436" s="119"/>
    </row>
    <row r="437" spans="1:11">
      <c r="A437" s="166" t="s">
        <v>3109</v>
      </c>
      <c r="B437" s="167" t="s">
        <v>2132</v>
      </c>
      <c r="C437" s="168">
        <v>5617</v>
      </c>
      <c r="D437" s="179">
        <v>173.96</v>
      </c>
      <c r="E437" s="169">
        <f t="shared" si="28"/>
        <v>977133.32000000007</v>
      </c>
      <c r="F437" s="170">
        <f t="shared" si="25"/>
        <v>2.6016310042065227E-2</v>
      </c>
      <c r="G437" s="218">
        <v>0.45987583352494821</v>
      </c>
      <c r="H437" s="218">
        <v>15.01</v>
      </c>
      <c r="I437" s="172">
        <f t="shared" si="26"/>
        <v>1.1964272265838226E-4</v>
      </c>
      <c r="J437" s="172">
        <f t="shared" si="27"/>
        <v>3.9050481373139904E-3</v>
      </c>
      <c r="K437" s="119"/>
    </row>
    <row r="438" spans="1:11">
      <c r="A438" s="166" t="s">
        <v>2137</v>
      </c>
      <c r="B438" s="167" t="s">
        <v>2138</v>
      </c>
      <c r="C438" s="168">
        <v>107.041</v>
      </c>
      <c r="D438" s="179">
        <v>271.76</v>
      </c>
      <c r="E438" s="169" t="str">
        <f t="shared" si="28"/>
        <v>Excl.</v>
      </c>
      <c r="F438" s="170" t="str">
        <f t="shared" si="25"/>
        <v>Excl.</v>
      </c>
      <c r="G438" s="218" t="s">
        <v>16</v>
      </c>
      <c r="H438" s="218">
        <v>29</v>
      </c>
      <c r="I438" s="172" t="str">
        <f t="shared" si="26"/>
        <v/>
      </c>
      <c r="J438" s="172" t="str">
        <f t="shared" si="27"/>
        <v/>
      </c>
      <c r="K438" s="119"/>
    </row>
    <row r="439" spans="1:11">
      <c r="A439" s="166" t="s">
        <v>2146</v>
      </c>
      <c r="B439" s="167" t="s">
        <v>2147</v>
      </c>
      <c r="C439" s="168">
        <v>306.22800000000001</v>
      </c>
      <c r="D439" s="179">
        <v>149.69999999999999</v>
      </c>
      <c r="E439" s="169">
        <f t="shared" si="28"/>
        <v>45842.331599999998</v>
      </c>
      <c r="F439" s="170">
        <f t="shared" si="25"/>
        <v>1.220558431020205E-3</v>
      </c>
      <c r="G439" s="218">
        <v>1.7368069472277889</v>
      </c>
      <c r="H439" s="218">
        <v>5.0350000000000001</v>
      </c>
      <c r="I439" s="172">
        <f t="shared" si="26"/>
        <v>2.1198743624933423E-5</v>
      </c>
      <c r="J439" s="172">
        <f t="shared" si="27"/>
        <v>6.1455117001867329E-5</v>
      </c>
      <c r="K439" s="119"/>
    </row>
    <row r="440" spans="1:11">
      <c r="A440" s="166" t="s">
        <v>2149</v>
      </c>
      <c r="B440" s="167" t="s">
        <v>2150</v>
      </c>
      <c r="C440" s="168">
        <v>250.59899999999999</v>
      </c>
      <c r="D440" s="179">
        <v>122.66</v>
      </c>
      <c r="E440" s="169">
        <f t="shared" si="28"/>
        <v>30738.473339999997</v>
      </c>
      <c r="F440" s="170">
        <f t="shared" si="25"/>
        <v>8.1841611197251576E-4</v>
      </c>
      <c r="G440" s="218">
        <v>2.282732757215066</v>
      </c>
      <c r="H440" s="218">
        <v>61.19</v>
      </c>
      <c r="I440" s="172">
        <f t="shared" si="26"/>
        <v>1.8682252678322552E-5</v>
      </c>
      <c r="J440" s="172">
        <f t="shared" si="27"/>
        <v>5.0078881891598239E-4</v>
      </c>
      <c r="K440" s="119"/>
    </row>
    <row r="441" spans="1:11">
      <c r="A441" s="166" t="s">
        <v>2161</v>
      </c>
      <c r="B441" s="167" t="s">
        <v>2162</v>
      </c>
      <c r="C441" s="168">
        <v>1574.152</v>
      </c>
      <c r="D441" s="179">
        <v>272.45999999999998</v>
      </c>
      <c r="E441" s="169">
        <f t="shared" si="28"/>
        <v>428893.45392</v>
      </c>
      <c r="F441" s="170">
        <f t="shared" si="25"/>
        <v>1.141934764049898E-2</v>
      </c>
      <c r="G441" s="218">
        <v>0.76341481318358662</v>
      </c>
      <c r="H441" s="218">
        <v>13.05</v>
      </c>
      <c r="I441" s="172">
        <f t="shared" si="26"/>
        <v>8.7176991456499602E-5</v>
      </c>
      <c r="J441" s="172">
        <f t="shared" si="27"/>
        <v>1.4902248670851171E-3</v>
      </c>
      <c r="K441" s="119"/>
    </row>
    <row r="442" spans="1:11">
      <c r="A442" s="166" t="s">
        <v>3143</v>
      </c>
      <c r="B442" s="167" t="s">
        <v>3144</v>
      </c>
      <c r="C442" s="168">
        <v>116.688</v>
      </c>
      <c r="D442" s="179">
        <v>133.71</v>
      </c>
      <c r="E442" s="169">
        <f t="shared" si="28"/>
        <v>15602.352480000001</v>
      </c>
      <c r="F442" s="170">
        <f t="shared" si="25"/>
        <v>4.1541479672934018E-4</v>
      </c>
      <c r="G442" s="218">
        <v>4.3975768454117121</v>
      </c>
      <c r="H442" s="218">
        <v>0.83</v>
      </c>
      <c r="I442" s="172">
        <f t="shared" si="26"/>
        <v>1.8268184913383595E-5</v>
      </c>
      <c r="J442" s="172">
        <f t="shared" si="27"/>
        <v>3.4479428128535233E-6</v>
      </c>
      <c r="K442" s="119"/>
    </row>
    <row r="443" spans="1:11">
      <c r="A443" s="166" t="s">
        <v>2164</v>
      </c>
      <c r="B443" s="167" t="s">
        <v>2165</v>
      </c>
      <c r="C443" s="168">
        <v>242.447</v>
      </c>
      <c r="D443" s="179">
        <v>141.02000000000001</v>
      </c>
      <c r="E443" s="169" t="str">
        <f t="shared" si="28"/>
        <v>Excl.</v>
      </c>
      <c r="F443" s="170" t="str">
        <f t="shared" si="25"/>
        <v>Excl.</v>
      </c>
      <c r="G443" s="218">
        <v>1.0211317543610834</v>
      </c>
      <c r="H443" s="218" t="s">
        <v>16</v>
      </c>
      <c r="I443" s="172" t="str">
        <f t="shared" si="26"/>
        <v/>
      </c>
      <c r="J443" s="172" t="str">
        <f t="shared" si="27"/>
        <v/>
      </c>
      <c r="K443" s="119"/>
    </row>
    <row r="444" spans="1:11">
      <c r="A444" s="166" t="s">
        <v>2167</v>
      </c>
      <c r="B444" s="167" t="s">
        <v>2168</v>
      </c>
      <c r="C444" s="168">
        <v>352.33</v>
      </c>
      <c r="D444" s="179">
        <v>176.61</v>
      </c>
      <c r="E444" s="169" t="str">
        <f t="shared" si="28"/>
        <v>Excl.</v>
      </c>
      <c r="F444" s="170" t="str">
        <f t="shared" si="25"/>
        <v>Excl.</v>
      </c>
      <c r="G444" s="218">
        <v>1.8685238661457448</v>
      </c>
      <c r="H444" s="218" t="s">
        <v>16</v>
      </c>
      <c r="I444" s="172" t="str">
        <f t="shared" si="26"/>
        <v/>
      </c>
      <c r="J444" s="172" t="str">
        <f t="shared" si="27"/>
        <v/>
      </c>
      <c r="K444" s="119"/>
    </row>
    <row r="445" spans="1:11">
      <c r="A445" s="166" t="s">
        <v>3145</v>
      </c>
      <c r="B445" s="167" t="s">
        <v>2174</v>
      </c>
      <c r="C445" s="168">
        <v>1616.3140000000001</v>
      </c>
      <c r="D445" s="179">
        <v>166.9</v>
      </c>
      <c r="E445" s="169" t="str">
        <f t="shared" si="28"/>
        <v>Excl.</v>
      </c>
      <c r="F445" s="170" t="str">
        <f t="shared" si="25"/>
        <v>Excl.</v>
      </c>
      <c r="G445" s="218" t="s">
        <v>16</v>
      </c>
      <c r="H445" s="218">
        <v>31.82</v>
      </c>
      <c r="I445" s="172" t="str">
        <f t="shared" si="26"/>
        <v/>
      </c>
      <c r="J445" s="172" t="str">
        <f t="shared" si="27"/>
        <v/>
      </c>
      <c r="K445" s="119"/>
    </row>
    <row r="446" spans="1:11">
      <c r="A446" s="166" t="s">
        <v>2173</v>
      </c>
      <c r="B446" s="167" t="s">
        <v>3146</v>
      </c>
      <c r="C446" s="168">
        <v>107.81</v>
      </c>
      <c r="D446" s="179">
        <v>285.29000000000002</v>
      </c>
      <c r="E446" s="169">
        <f t="shared" si="28"/>
        <v>30757.114900000004</v>
      </c>
      <c r="F446" s="170">
        <f t="shared" si="25"/>
        <v>8.1891244609059489E-4</v>
      </c>
      <c r="G446" s="218">
        <v>1.5422903010971294</v>
      </c>
      <c r="H446" s="218">
        <v>5.15</v>
      </c>
      <c r="I446" s="172">
        <f t="shared" si="26"/>
        <v>1.2630007230532504E-5</v>
      </c>
      <c r="J446" s="172">
        <f t="shared" si="27"/>
        <v>4.2173990973665639E-5</v>
      </c>
      <c r="K446" s="119"/>
    </row>
    <row r="447" spans="1:11">
      <c r="A447" s="166" t="s">
        <v>3147</v>
      </c>
      <c r="B447" s="167" t="s">
        <v>3148</v>
      </c>
      <c r="C447" s="168">
        <v>146.90700000000001</v>
      </c>
      <c r="D447" s="179">
        <v>206.33</v>
      </c>
      <c r="E447" s="169">
        <f t="shared" si="28"/>
        <v>30311.321310000003</v>
      </c>
      <c r="F447" s="170">
        <f t="shared" si="25"/>
        <v>8.0704312998518843E-4</v>
      </c>
      <c r="G447" s="218">
        <v>0.93054815102021016</v>
      </c>
      <c r="H447" s="218">
        <v>13.45</v>
      </c>
      <c r="I447" s="172">
        <f t="shared" si="26"/>
        <v>7.5099249240128021E-6</v>
      </c>
      <c r="J447" s="172">
        <f t="shared" si="27"/>
        <v>1.0854730098300785E-4</v>
      </c>
      <c r="K447" s="119"/>
    </row>
    <row r="448" spans="1:11">
      <c r="A448" s="166" t="s">
        <v>3149</v>
      </c>
      <c r="B448" s="167" t="s">
        <v>3150</v>
      </c>
      <c r="C448" s="168">
        <v>21.356999999999999</v>
      </c>
      <c r="D448" s="179">
        <v>1404.09</v>
      </c>
      <c r="E448" s="169" t="str">
        <f t="shared" si="28"/>
        <v>Excl.</v>
      </c>
      <c r="F448" s="170" t="str">
        <f t="shared" si="25"/>
        <v>Excl.</v>
      </c>
      <c r="G448" s="218" t="s">
        <v>16</v>
      </c>
      <c r="H448" s="218">
        <v>9.2899999999999991</v>
      </c>
      <c r="I448" s="172" t="str">
        <f t="shared" si="26"/>
        <v/>
      </c>
      <c r="J448" s="172" t="str">
        <f t="shared" si="27"/>
        <v/>
      </c>
      <c r="K448" s="119"/>
    </row>
    <row r="449" spans="1:11">
      <c r="A449" s="166" t="s">
        <v>3151</v>
      </c>
      <c r="B449" s="167" t="s">
        <v>3152</v>
      </c>
      <c r="C449" s="168">
        <v>125.21299999999999</v>
      </c>
      <c r="D449" s="179">
        <v>139.34</v>
      </c>
      <c r="E449" s="169">
        <f t="shared" si="28"/>
        <v>17447.17942</v>
      </c>
      <c r="F449" s="170">
        <f t="shared" si="25"/>
        <v>4.6453356963639284E-4</v>
      </c>
      <c r="G449" s="218">
        <v>0.83249605282043915</v>
      </c>
      <c r="H449" s="218">
        <v>10.76</v>
      </c>
      <c r="I449" s="172">
        <f t="shared" si="26"/>
        <v>3.8672236312488564E-6</v>
      </c>
      <c r="J449" s="172">
        <f t="shared" si="27"/>
        <v>4.9983812092875869E-5</v>
      </c>
      <c r="K449" s="119"/>
    </row>
    <row r="450" spans="1:11">
      <c r="A450" s="166" t="s">
        <v>3153</v>
      </c>
      <c r="B450" s="167" t="s">
        <v>3154</v>
      </c>
      <c r="C450" s="168">
        <v>962.298</v>
      </c>
      <c r="D450" s="179">
        <v>53.06</v>
      </c>
      <c r="E450" s="169" t="str">
        <f t="shared" si="28"/>
        <v>Excl.</v>
      </c>
      <c r="F450" s="170" t="str">
        <f t="shared" si="25"/>
        <v>Excl.</v>
      </c>
      <c r="G450" s="218" t="s">
        <v>16</v>
      </c>
      <c r="H450" s="218" t="s">
        <v>16</v>
      </c>
      <c r="I450" s="172" t="str">
        <f t="shared" si="26"/>
        <v/>
      </c>
      <c r="J450" s="172" t="str">
        <f t="shared" si="27"/>
        <v/>
      </c>
      <c r="K450" s="119"/>
    </row>
    <row r="451" spans="1:11">
      <c r="A451" s="166" t="s">
        <v>3155</v>
      </c>
      <c r="B451" s="167" t="s">
        <v>3156</v>
      </c>
      <c r="C451" s="168">
        <v>1043.1369999999999</v>
      </c>
      <c r="D451" s="179">
        <v>28.71</v>
      </c>
      <c r="E451" s="169">
        <f t="shared" si="28"/>
        <v>29948.46327</v>
      </c>
      <c r="F451" s="170">
        <f t="shared" si="25"/>
        <v>7.9738198439054618E-4</v>
      </c>
      <c r="G451" s="218">
        <v>5.781957506095436</v>
      </c>
      <c r="H451" s="218">
        <v>5.44</v>
      </c>
      <c r="I451" s="172">
        <f t="shared" si="26"/>
        <v>4.6104287498721916E-5</v>
      </c>
      <c r="J451" s="172">
        <f t="shared" si="27"/>
        <v>4.3377579950845717E-5</v>
      </c>
      <c r="K451" s="119"/>
    </row>
    <row r="452" spans="1:11">
      <c r="A452" s="166" t="s">
        <v>3157</v>
      </c>
      <c r="B452" s="167" t="s">
        <v>3158</v>
      </c>
      <c r="C452" s="168">
        <v>763.93799999999999</v>
      </c>
      <c r="D452" s="179">
        <v>59.32</v>
      </c>
      <c r="E452" s="169" t="str">
        <f t="shared" si="28"/>
        <v>Excl.</v>
      </c>
      <c r="F452" s="170" t="str">
        <f t="shared" si="25"/>
        <v>Excl.</v>
      </c>
      <c r="G452" s="218" t="s">
        <v>16</v>
      </c>
      <c r="H452" s="218">
        <v>9.59</v>
      </c>
      <c r="I452" s="172" t="str">
        <f t="shared" si="26"/>
        <v/>
      </c>
      <c r="J452" s="172" t="str">
        <f t="shared" si="27"/>
        <v/>
      </c>
      <c r="K452" s="119"/>
    </row>
    <row r="453" spans="1:11">
      <c r="A453" s="166" t="s">
        <v>3159</v>
      </c>
      <c r="B453" s="167" t="s">
        <v>3160</v>
      </c>
      <c r="C453" s="168">
        <v>117.527</v>
      </c>
      <c r="D453" s="179">
        <v>122.59</v>
      </c>
      <c r="E453" s="169">
        <f t="shared" si="28"/>
        <v>14407.63493</v>
      </c>
      <c r="F453" s="170">
        <f t="shared" si="25"/>
        <v>3.8360527641383542E-4</v>
      </c>
      <c r="G453" s="218">
        <v>1.3051635533077739</v>
      </c>
      <c r="H453" s="218">
        <v>-12.695</v>
      </c>
      <c r="I453" s="172">
        <f t="shared" si="26"/>
        <v>5.0066762563189224E-6</v>
      </c>
      <c r="J453" s="172">
        <f t="shared" si="27"/>
        <v>-4.8698689840736408E-5</v>
      </c>
      <c r="K453" s="119"/>
    </row>
    <row r="454" spans="1:11">
      <c r="A454" s="166" t="s">
        <v>3161</v>
      </c>
      <c r="B454" s="167" t="s">
        <v>3162</v>
      </c>
      <c r="C454" s="168">
        <v>383.24</v>
      </c>
      <c r="D454" s="179">
        <v>142.55000000000001</v>
      </c>
      <c r="E454" s="169" t="str">
        <f t="shared" si="28"/>
        <v>Excl.</v>
      </c>
      <c r="F454" s="170" t="str">
        <f t="shared" si="25"/>
        <v>Excl.</v>
      </c>
      <c r="G454" s="218" t="s">
        <v>16</v>
      </c>
      <c r="H454" s="218">
        <v>17.59</v>
      </c>
      <c r="I454" s="172" t="str">
        <f t="shared" si="26"/>
        <v/>
      </c>
      <c r="J454" s="172" t="str">
        <f t="shared" si="27"/>
        <v/>
      </c>
      <c r="K454" s="119"/>
    </row>
    <row r="455" spans="1:11">
      <c r="A455" s="166" t="s">
        <v>2179</v>
      </c>
      <c r="B455" s="167" t="s">
        <v>2180</v>
      </c>
      <c r="C455" s="168">
        <v>64.206000000000003</v>
      </c>
      <c r="D455" s="179">
        <v>259.79000000000002</v>
      </c>
      <c r="E455" s="169">
        <f t="shared" si="28"/>
        <v>16680.07674</v>
      </c>
      <c r="F455" s="170">
        <f t="shared" si="25"/>
        <v>4.4410935448734935E-4</v>
      </c>
      <c r="G455" s="218">
        <v>3.7722776088379075</v>
      </c>
      <c r="H455" s="218">
        <v>4.6399999999999997</v>
      </c>
      <c r="I455" s="172">
        <f t="shared" si="26"/>
        <v>1.6753037738080849E-5</v>
      </c>
      <c r="J455" s="172">
        <f t="shared" si="27"/>
        <v>2.060667404821301E-5</v>
      </c>
      <c r="K455" s="119"/>
    </row>
    <row r="456" spans="1:11">
      <c r="A456" s="166" t="s">
        <v>3163</v>
      </c>
      <c r="B456" s="167" t="s">
        <v>3164</v>
      </c>
      <c r="C456" s="168">
        <v>408.34199999999998</v>
      </c>
      <c r="D456" s="179">
        <v>78.17</v>
      </c>
      <c r="E456" s="169" t="str">
        <f t="shared" si="28"/>
        <v>Excl.</v>
      </c>
      <c r="F456" s="170" t="str">
        <f t="shared" si="25"/>
        <v>Excl.</v>
      </c>
      <c r="G456" s="218" t="s">
        <v>16</v>
      </c>
      <c r="H456" s="218">
        <v>15.09</v>
      </c>
      <c r="I456" s="172" t="str">
        <f t="shared" si="26"/>
        <v/>
      </c>
      <c r="J456" s="172" t="str">
        <f t="shared" si="27"/>
        <v/>
      </c>
      <c r="K456" s="119"/>
    </row>
    <row r="457" spans="1:11">
      <c r="A457" s="166" t="s">
        <v>2185</v>
      </c>
      <c r="B457" s="167" t="s">
        <v>2186</v>
      </c>
      <c r="C457" s="168">
        <v>870.774</v>
      </c>
      <c r="D457" s="179">
        <v>53.06</v>
      </c>
      <c r="E457" s="169">
        <f t="shared" si="28"/>
        <v>46203.26844</v>
      </c>
      <c r="F457" s="170">
        <f t="shared" si="25"/>
        <v>1.230168424398635E-3</v>
      </c>
      <c r="G457" s="218">
        <v>5.9366754617414248</v>
      </c>
      <c r="H457" s="218">
        <v>5.2350000000000003</v>
      </c>
      <c r="I457" s="172">
        <f t="shared" si="26"/>
        <v>7.3031106989364877E-5</v>
      </c>
      <c r="J457" s="172">
        <f t="shared" si="27"/>
        <v>6.4399317017268534E-5</v>
      </c>
      <c r="K457" s="119"/>
    </row>
    <row r="458" spans="1:11">
      <c r="A458" s="166" t="s">
        <v>3165</v>
      </c>
      <c r="B458" s="167" t="s">
        <v>2192</v>
      </c>
      <c r="C458" s="168">
        <v>258.14800000000002</v>
      </c>
      <c r="D458" s="179">
        <v>53.64</v>
      </c>
      <c r="E458" s="169">
        <f t="shared" si="28"/>
        <v>13847.058720000001</v>
      </c>
      <c r="F458" s="170">
        <f t="shared" si="25"/>
        <v>3.6867985714600631E-4</v>
      </c>
      <c r="G458" s="218">
        <v>2.2557792692020877</v>
      </c>
      <c r="H458" s="218">
        <v>7.48</v>
      </c>
      <c r="I458" s="172">
        <f t="shared" si="26"/>
        <v>8.3166037872234824E-6</v>
      </c>
      <c r="J458" s="172">
        <f t="shared" si="27"/>
        <v>2.7577253314521273E-5</v>
      </c>
      <c r="K458" s="119"/>
    </row>
    <row r="459" spans="1:11">
      <c r="A459" s="166" t="s">
        <v>3166</v>
      </c>
      <c r="B459" s="167" t="s">
        <v>3167</v>
      </c>
      <c r="C459" s="168">
        <v>176.38499999999999</v>
      </c>
      <c r="D459" s="179">
        <v>169.23</v>
      </c>
      <c r="E459" s="169">
        <f t="shared" si="28"/>
        <v>29849.633549999995</v>
      </c>
      <c r="F459" s="170">
        <f t="shared" si="25"/>
        <v>7.9475062940114654E-4</v>
      </c>
      <c r="G459" s="218">
        <v>0.47272942149737046</v>
      </c>
      <c r="H459" s="218">
        <v>15.49</v>
      </c>
      <c r="I459" s="172">
        <f t="shared" si="26"/>
        <v>3.7570200527147506E-6</v>
      </c>
      <c r="J459" s="172">
        <f t="shared" si="27"/>
        <v>1.2310687249423761E-4</v>
      </c>
      <c r="K459" s="119"/>
    </row>
    <row r="460" spans="1:11">
      <c r="A460" s="166" t="s">
        <v>3168</v>
      </c>
      <c r="B460" s="167" t="s">
        <v>3169</v>
      </c>
      <c r="C460" s="168">
        <v>38.329000000000001</v>
      </c>
      <c r="D460" s="179">
        <v>363.55</v>
      </c>
      <c r="E460" s="169">
        <f t="shared" si="28"/>
        <v>13934.507950000001</v>
      </c>
      <c r="F460" s="170">
        <f t="shared" ref="F460:F514" si="29">IF(E460="Excl.","Excl.",E460/(SUM($E$12:$E$514)))</f>
        <v>3.7100820501221135E-4</v>
      </c>
      <c r="G460" s="218">
        <v>1.3203135744739374</v>
      </c>
      <c r="H460" s="218">
        <v>4.7300000000000004</v>
      </c>
      <c r="I460" s="172">
        <f t="shared" ref="I460:I514" si="30">IFERROR(G460*F460/100, "")</f>
        <v>4.8984716931883212E-6</v>
      </c>
      <c r="J460" s="172">
        <f t="shared" ref="J460:J514" si="31">IFERROR(H460*F460/100, "")</f>
        <v>1.7548688097077596E-5</v>
      </c>
      <c r="K460" s="119"/>
    </row>
    <row r="461" spans="1:11">
      <c r="A461" s="166" t="s">
        <v>2194</v>
      </c>
      <c r="B461" s="167" t="s">
        <v>2195</v>
      </c>
      <c r="C461" s="168">
        <v>326.52499999999998</v>
      </c>
      <c r="D461" s="179">
        <v>75.290000000000006</v>
      </c>
      <c r="E461" s="169" t="str">
        <f t="shared" ref="E461:E514" si="32">IF(OR(H461="n/a", G461=0, G461="n/a"), "Excl.", IFERROR(D461*C461, "Excl."))</f>
        <v>Excl.</v>
      </c>
      <c r="F461" s="170" t="str">
        <f t="shared" si="29"/>
        <v>Excl.</v>
      </c>
      <c r="G461" s="218" t="s">
        <v>16</v>
      </c>
      <c r="H461" s="218">
        <v>-10</v>
      </c>
      <c r="I461" s="172" t="str">
        <f t="shared" si="30"/>
        <v/>
      </c>
      <c r="J461" s="172" t="str">
        <f t="shared" si="31"/>
        <v/>
      </c>
      <c r="K461" s="119"/>
    </row>
    <row r="462" spans="1:11">
      <c r="A462" s="166" t="s">
        <v>1362</v>
      </c>
      <c r="B462" s="167" t="s">
        <v>1363</v>
      </c>
      <c r="C462" s="168">
        <v>1374.7860000000001</v>
      </c>
      <c r="D462" s="179">
        <v>172.9</v>
      </c>
      <c r="E462" s="169">
        <f t="shared" si="32"/>
        <v>237700.49940000003</v>
      </c>
      <c r="F462" s="170">
        <f t="shared" si="29"/>
        <v>6.3288087336374321E-3</v>
      </c>
      <c r="G462" s="218">
        <v>3.1347599768652397</v>
      </c>
      <c r="H462" s="218">
        <v>7.91</v>
      </c>
      <c r="I462" s="172">
        <f t="shared" si="30"/>
        <v>1.9839296319441803E-4</v>
      </c>
      <c r="J462" s="172">
        <f t="shared" si="31"/>
        <v>5.0060877083072091E-4</v>
      </c>
      <c r="K462" s="119"/>
    </row>
    <row r="463" spans="1:11">
      <c r="A463" s="166" t="s">
        <v>3170</v>
      </c>
      <c r="B463" s="167" t="s">
        <v>3171</v>
      </c>
      <c r="C463" s="168">
        <v>178.34399999999999</v>
      </c>
      <c r="D463" s="179">
        <v>199.26</v>
      </c>
      <c r="E463" s="169" t="str">
        <f t="shared" si="32"/>
        <v>Excl.</v>
      </c>
      <c r="F463" s="170" t="str">
        <f t="shared" si="29"/>
        <v>Excl.</v>
      </c>
      <c r="G463" s="218">
        <v>3.9546321389139818</v>
      </c>
      <c r="H463" s="218" t="s">
        <v>16</v>
      </c>
      <c r="I463" s="172" t="str">
        <f t="shared" si="30"/>
        <v/>
      </c>
      <c r="J463" s="172" t="str">
        <f t="shared" si="31"/>
        <v/>
      </c>
      <c r="K463" s="119"/>
    </row>
    <row r="464" spans="1:11">
      <c r="A464" s="166" t="s">
        <v>3172</v>
      </c>
      <c r="B464" s="167" t="s">
        <v>3173</v>
      </c>
      <c r="C464" s="168">
        <v>323.8</v>
      </c>
      <c r="D464" s="179">
        <v>294.91000000000003</v>
      </c>
      <c r="E464" s="169" t="str">
        <f t="shared" si="32"/>
        <v>Excl.</v>
      </c>
      <c r="F464" s="170" t="str">
        <f t="shared" si="29"/>
        <v>Excl.</v>
      </c>
      <c r="G464" s="218" t="s">
        <v>16</v>
      </c>
      <c r="H464" s="218">
        <v>11</v>
      </c>
      <c r="I464" s="172" t="str">
        <f t="shared" si="30"/>
        <v/>
      </c>
      <c r="J464" s="172" t="str">
        <f t="shared" si="31"/>
        <v/>
      </c>
      <c r="K464" s="119"/>
    </row>
    <row r="465" spans="1:11">
      <c r="A465" s="166" t="s">
        <v>3174</v>
      </c>
      <c r="B465" s="167" t="s">
        <v>3175</v>
      </c>
      <c r="C465" s="168">
        <v>205</v>
      </c>
      <c r="D465" s="179">
        <v>656.93</v>
      </c>
      <c r="E465" s="169" t="str">
        <f t="shared" si="32"/>
        <v>Excl.</v>
      </c>
      <c r="F465" s="170" t="str">
        <f t="shared" si="29"/>
        <v>Excl.</v>
      </c>
      <c r="G465" s="218" t="s">
        <v>16</v>
      </c>
      <c r="H465" s="218">
        <v>25</v>
      </c>
      <c r="I465" s="172" t="str">
        <f t="shared" si="30"/>
        <v/>
      </c>
      <c r="J465" s="172" t="str">
        <f t="shared" si="31"/>
        <v/>
      </c>
      <c r="K465" s="119"/>
    </row>
    <row r="466" spans="1:11">
      <c r="A466" s="166" t="s">
        <v>3176</v>
      </c>
      <c r="B466" s="167" t="s">
        <v>3177</v>
      </c>
      <c r="C466" s="168">
        <v>244.523</v>
      </c>
      <c r="D466" s="179">
        <v>107.01</v>
      </c>
      <c r="E466" s="169">
        <f t="shared" si="32"/>
        <v>26166.406230000001</v>
      </c>
      <c r="F466" s="170">
        <f t="shared" si="29"/>
        <v>6.9668419163754138E-4</v>
      </c>
      <c r="G466" s="218">
        <v>1.060648537519858</v>
      </c>
      <c r="H466" s="218">
        <v>11.04</v>
      </c>
      <c r="I466" s="172">
        <f t="shared" si="30"/>
        <v>7.3893706897356267E-6</v>
      </c>
      <c r="J466" s="172">
        <f t="shared" si="31"/>
        <v>7.6913934756784564E-5</v>
      </c>
      <c r="K466" s="119"/>
    </row>
    <row r="467" spans="1:11">
      <c r="A467" s="166" t="s">
        <v>3178</v>
      </c>
      <c r="B467" s="167" t="s">
        <v>3179</v>
      </c>
      <c r="C467" s="168">
        <v>82.775000000000006</v>
      </c>
      <c r="D467" s="179">
        <v>100.95</v>
      </c>
      <c r="E467" s="169">
        <f t="shared" si="32"/>
        <v>8356.1362500000014</v>
      </c>
      <c r="F467" s="170">
        <f t="shared" si="29"/>
        <v>2.2248328552928713E-4</v>
      </c>
      <c r="G467" s="218">
        <v>4.3189697870232786</v>
      </c>
      <c r="H467" s="218">
        <v>4.1100000000000003</v>
      </c>
      <c r="I467" s="172">
        <f t="shared" si="30"/>
        <v>9.6089858831866458E-6</v>
      </c>
      <c r="J467" s="172">
        <f t="shared" si="31"/>
        <v>9.1440630352537026E-6</v>
      </c>
      <c r="K467" s="119"/>
    </row>
    <row r="468" spans="1:11">
      <c r="A468" s="166" t="s">
        <v>3180</v>
      </c>
      <c r="B468" s="167" t="s">
        <v>3181</v>
      </c>
      <c r="C468" s="168">
        <v>313.68</v>
      </c>
      <c r="D468" s="179">
        <v>40.17</v>
      </c>
      <c r="E468" s="169" t="str">
        <f t="shared" si="32"/>
        <v>Excl.</v>
      </c>
      <c r="F468" s="170" t="str">
        <f t="shared" si="29"/>
        <v>Excl.</v>
      </c>
      <c r="G468" s="218" t="s">
        <v>16</v>
      </c>
      <c r="H468" s="218">
        <v>15.86</v>
      </c>
      <c r="I468" s="172" t="str">
        <f t="shared" si="30"/>
        <v/>
      </c>
      <c r="J468" s="172" t="str">
        <f t="shared" si="31"/>
        <v/>
      </c>
      <c r="K468" s="119"/>
    </row>
    <row r="469" spans="1:11">
      <c r="A469" s="166" t="s">
        <v>945</v>
      </c>
      <c r="B469" s="167" t="s">
        <v>946</v>
      </c>
      <c r="C469" s="168">
        <v>526.59</v>
      </c>
      <c r="D469" s="179">
        <v>90.25</v>
      </c>
      <c r="E469" s="169">
        <f t="shared" si="32"/>
        <v>47524.747500000005</v>
      </c>
      <c r="F469" s="170">
        <f t="shared" si="29"/>
        <v>1.2653529874826746E-3</v>
      </c>
      <c r="G469" s="218">
        <v>3.9002770083102498</v>
      </c>
      <c r="H469" s="218">
        <v>6.1</v>
      </c>
      <c r="I469" s="172">
        <f t="shared" si="30"/>
        <v>4.9352271644753632E-5</v>
      </c>
      <c r="J469" s="172">
        <f t="shared" si="31"/>
        <v>7.7186532236443153E-5</v>
      </c>
      <c r="K469" s="119"/>
    </row>
    <row r="470" spans="1:11">
      <c r="A470" s="166" t="s">
        <v>3182</v>
      </c>
      <c r="B470" s="167" t="s">
        <v>3183</v>
      </c>
      <c r="C470" s="168">
        <v>612.53599999999994</v>
      </c>
      <c r="D470" s="179">
        <v>34.79</v>
      </c>
      <c r="E470" s="169">
        <f t="shared" si="32"/>
        <v>21310.127439999997</v>
      </c>
      <c r="F470" s="170">
        <f t="shared" si="29"/>
        <v>5.6738509594060475E-4</v>
      </c>
      <c r="G470" s="218">
        <v>3.2193158953722336</v>
      </c>
      <c r="H470" s="218">
        <v>5.86</v>
      </c>
      <c r="I470" s="172">
        <f t="shared" si="30"/>
        <v>1.8265918581588885E-5</v>
      </c>
      <c r="J470" s="172">
        <f t="shared" si="31"/>
        <v>3.3248766622119441E-5</v>
      </c>
      <c r="K470" s="119"/>
    </row>
    <row r="471" spans="1:11">
      <c r="A471" s="166" t="s">
        <v>3184</v>
      </c>
      <c r="B471" s="167" t="s">
        <v>3185</v>
      </c>
      <c r="C471" s="168">
        <v>119.744</v>
      </c>
      <c r="D471" s="179">
        <v>176.24</v>
      </c>
      <c r="E471" s="169" t="str">
        <f t="shared" si="32"/>
        <v>Excl.</v>
      </c>
      <c r="F471" s="170" t="str">
        <f t="shared" si="29"/>
        <v>Excl.</v>
      </c>
      <c r="G471" s="218" t="s">
        <v>16</v>
      </c>
      <c r="H471" s="218">
        <v>14.94</v>
      </c>
      <c r="I471" s="172" t="str">
        <f t="shared" si="30"/>
        <v/>
      </c>
      <c r="J471" s="172" t="str">
        <f t="shared" si="31"/>
        <v/>
      </c>
      <c r="K471" s="119"/>
    </row>
    <row r="472" spans="1:11">
      <c r="A472" s="166" t="s">
        <v>2200</v>
      </c>
      <c r="B472" s="167" t="s">
        <v>2201</v>
      </c>
      <c r="C472" s="168">
        <v>103.197</v>
      </c>
      <c r="D472" s="179">
        <v>160.75</v>
      </c>
      <c r="E472" s="169">
        <f t="shared" si="32"/>
        <v>16588.917750000001</v>
      </c>
      <c r="F472" s="170">
        <f t="shared" si="29"/>
        <v>4.416822337470992E-4</v>
      </c>
      <c r="G472" s="218">
        <v>1.0699844479004665</v>
      </c>
      <c r="H472" s="218">
        <v>13.58</v>
      </c>
      <c r="I472" s="172">
        <f t="shared" si="30"/>
        <v>4.7259312102333477E-6</v>
      </c>
      <c r="J472" s="172">
        <f t="shared" si="31"/>
        <v>5.9980447342856075E-5</v>
      </c>
      <c r="K472" s="119"/>
    </row>
    <row r="473" spans="1:11">
      <c r="A473" s="166" t="s">
        <v>2203</v>
      </c>
      <c r="B473" s="167" t="s">
        <v>2204</v>
      </c>
      <c r="C473" s="168">
        <v>130.73599999999999</v>
      </c>
      <c r="D473" s="179">
        <v>932.44</v>
      </c>
      <c r="E473" s="169">
        <f t="shared" si="32"/>
        <v>121903.47584</v>
      </c>
      <c r="F473" s="170">
        <f t="shared" si="29"/>
        <v>3.2456969358683292E-3</v>
      </c>
      <c r="G473" s="218">
        <v>0.8579640513062502</v>
      </c>
      <c r="H473" s="218">
        <v>8.61</v>
      </c>
      <c r="I473" s="172">
        <f t="shared" si="30"/>
        <v>2.7846912924098741E-5</v>
      </c>
      <c r="J473" s="172">
        <f t="shared" si="31"/>
        <v>2.7945450617826309E-4</v>
      </c>
      <c r="K473" s="119"/>
    </row>
    <row r="474" spans="1:11">
      <c r="A474" s="166" t="s">
        <v>2206</v>
      </c>
      <c r="B474" s="167" t="s">
        <v>2207</v>
      </c>
      <c r="C474" s="168">
        <v>63.863</v>
      </c>
      <c r="D474" s="179">
        <v>121.93</v>
      </c>
      <c r="E474" s="169" t="str">
        <f t="shared" si="32"/>
        <v>Excl.</v>
      </c>
      <c r="F474" s="170" t="str">
        <f t="shared" si="29"/>
        <v>Excl.</v>
      </c>
      <c r="G474" s="218" t="s">
        <v>16</v>
      </c>
      <c r="H474" s="218">
        <v>2.7349999999999999</v>
      </c>
      <c r="I474" s="172" t="str">
        <f t="shared" si="30"/>
        <v/>
      </c>
      <c r="J474" s="172" t="str">
        <f t="shared" si="31"/>
        <v/>
      </c>
      <c r="K474" s="119"/>
    </row>
    <row r="475" spans="1:11">
      <c r="A475" s="166" t="s">
        <v>2209</v>
      </c>
      <c r="B475" s="167" t="s">
        <v>3186</v>
      </c>
      <c r="C475" s="168">
        <v>166.02500000000001</v>
      </c>
      <c r="D475" s="179">
        <v>81.38</v>
      </c>
      <c r="E475" s="169">
        <f t="shared" si="32"/>
        <v>13511.1145</v>
      </c>
      <c r="F475" s="170">
        <f t="shared" si="29"/>
        <v>3.5973529573819372E-4</v>
      </c>
      <c r="G475" s="218">
        <v>1.130498894077169</v>
      </c>
      <c r="H475" s="218">
        <v>13.13</v>
      </c>
      <c r="I475" s="172">
        <f t="shared" si="30"/>
        <v>4.0668035399255131E-6</v>
      </c>
      <c r="J475" s="172">
        <f t="shared" si="31"/>
        <v>4.7233244330424836E-5</v>
      </c>
      <c r="K475" s="119"/>
    </row>
    <row r="476" spans="1:11">
      <c r="A476" s="166" t="s">
        <v>3187</v>
      </c>
      <c r="B476" s="167" t="s">
        <v>2210</v>
      </c>
      <c r="C476" s="168">
        <v>456.46499999999997</v>
      </c>
      <c r="D476" s="179">
        <v>78</v>
      </c>
      <c r="E476" s="169">
        <f t="shared" si="32"/>
        <v>35604.269999999997</v>
      </c>
      <c r="F476" s="170">
        <f t="shared" si="29"/>
        <v>9.4796862227705171E-4</v>
      </c>
      <c r="G476" s="218">
        <v>0.15384615384615385</v>
      </c>
      <c r="H476" s="218">
        <v>11.26</v>
      </c>
      <c r="I476" s="172">
        <f t="shared" si="30"/>
        <v>1.4584132650416179E-6</v>
      </c>
      <c r="J476" s="172">
        <f t="shared" si="31"/>
        <v>1.0674126686839602E-4</v>
      </c>
      <c r="K476" s="119"/>
    </row>
    <row r="477" spans="1:11">
      <c r="A477" s="166" t="s">
        <v>2212</v>
      </c>
      <c r="B477" s="167" t="s">
        <v>2213</v>
      </c>
      <c r="C477" s="168">
        <v>258.053</v>
      </c>
      <c r="D477" s="179">
        <v>455.34</v>
      </c>
      <c r="E477" s="169" t="str">
        <f t="shared" si="32"/>
        <v>Excl.</v>
      </c>
      <c r="F477" s="170" t="str">
        <f t="shared" si="29"/>
        <v>Excl.</v>
      </c>
      <c r="G477" s="218" t="s">
        <v>16</v>
      </c>
      <c r="H477" s="218">
        <v>12.785</v>
      </c>
      <c r="I477" s="172" t="str">
        <f t="shared" si="30"/>
        <v/>
      </c>
      <c r="J477" s="172" t="str">
        <f t="shared" si="31"/>
        <v/>
      </c>
      <c r="K477" s="119"/>
    </row>
    <row r="478" spans="1:11">
      <c r="A478" s="166" t="s">
        <v>3188</v>
      </c>
      <c r="B478" s="167" t="s">
        <v>3189</v>
      </c>
      <c r="C478" s="168">
        <v>1445.3430000000001</v>
      </c>
      <c r="D478" s="179">
        <v>10.17</v>
      </c>
      <c r="E478" s="169">
        <f t="shared" si="32"/>
        <v>14699.13831</v>
      </c>
      <c r="F478" s="170">
        <f t="shared" si="29"/>
        <v>3.9136659429867633E-4</v>
      </c>
      <c r="G478" s="218">
        <v>4.9164208456243852</v>
      </c>
      <c r="H478" s="218">
        <v>2.63</v>
      </c>
      <c r="I478" s="172">
        <f t="shared" si="30"/>
        <v>1.9241228824910339E-5</v>
      </c>
      <c r="J478" s="172">
        <f t="shared" si="31"/>
        <v>1.0292941430055187E-5</v>
      </c>
      <c r="K478" s="119"/>
    </row>
    <row r="479" spans="1:11">
      <c r="A479" s="166" t="s">
        <v>3190</v>
      </c>
      <c r="B479" s="167" t="s">
        <v>3191</v>
      </c>
      <c r="C479" s="168">
        <v>2191.4459999999999</v>
      </c>
      <c r="D479" s="179">
        <v>466.83</v>
      </c>
      <c r="E479" s="169">
        <f t="shared" si="32"/>
        <v>1023032.7361799999</v>
      </c>
      <c r="F479" s="170">
        <f t="shared" si="29"/>
        <v>2.7238388357937886E-2</v>
      </c>
      <c r="G479" s="218">
        <v>0.42842148105305999</v>
      </c>
      <c r="H479" s="218">
        <v>18.574999999999999</v>
      </c>
      <c r="I479" s="172">
        <f t="shared" si="30"/>
        <v>1.1669510681806177E-4</v>
      </c>
      <c r="J479" s="172">
        <f t="shared" si="31"/>
        <v>5.0595306374869621E-3</v>
      </c>
      <c r="K479" s="119"/>
    </row>
    <row r="480" spans="1:11">
      <c r="A480" s="166" t="s">
        <v>3192</v>
      </c>
      <c r="B480" s="167" t="s">
        <v>3193</v>
      </c>
      <c r="C480" s="168">
        <v>1171.854</v>
      </c>
      <c r="D480" s="179">
        <v>174.96</v>
      </c>
      <c r="E480" s="169">
        <f t="shared" si="32"/>
        <v>205027.57584</v>
      </c>
      <c r="F480" s="170">
        <f t="shared" si="29"/>
        <v>5.4588876165091596E-3</v>
      </c>
      <c r="G480" s="218">
        <v>1.4860539551897578</v>
      </c>
      <c r="H480" s="218">
        <v>5</v>
      </c>
      <c r="I480" s="172">
        <f t="shared" si="30"/>
        <v>8.1122015334498266E-5</v>
      </c>
      <c r="J480" s="172">
        <f t="shared" si="31"/>
        <v>2.7294438082545798E-4</v>
      </c>
      <c r="K480" s="119"/>
    </row>
    <row r="481" spans="1:11">
      <c r="A481" s="166" t="s">
        <v>2218</v>
      </c>
      <c r="B481" s="167" t="s">
        <v>2219</v>
      </c>
      <c r="C481" s="168">
        <v>66.59</v>
      </c>
      <c r="D481" s="179">
        <v>669.41</v>
      </c>
      <c r="E481" s="169">
        <f t="shared" si="32"/>
        <v>44576.011899999998</v>
      </c>
      <c r="F481" s="170">
        <f t="shared" si="29"/>
        <v>1.1868424935393555E-3</v>
      </c>
      <c r="G481" s="218">
        <v>0.97399202282607067</v>
      </c>
      <c r="H481" s="218">
        <v>5.27</v>
      </c>
      <c r="I481" s="172">
        <f t="shared" si="30"/>
        <v>1.1559751210583344E-5</v>
      </c>
      <c r="J481" s="172">
        <f t="shared" si="31"/>
        <v>6.254659940952403E-5</v>
      </c>
      <c r="K481" s="119"/>
    </row>
    <row r="482" spans="1:11">
      <c r="A482" s="166" t="s">
        <v>915</v>
      </c>
      <c r="B482" s="167" t="s">
        <v>226</v>
      </c>
      <c r="C482" s="168">
        <v>651.18600000000004</v>
      </c>
      <c r="D482" s="179">
        <v>202.19</v>
      </c>
      <c r="E482" s="169">
        <f t="shared" si="32"/>
        <v>131663.29734000002</v>
      </c>
      <c r="F482" s="170">
        <f t="shared" si="29"/>
        <v>3.5055535356813563E-3</v>
      </c>
      <c r="G482" s="218">
        <v>2.1366041841831942</v>
      </c>
      <c r="H482" s="218">
        <v>8.4949999999999992</v>
      </c>
      <c r="I482" s="172">
        <f t="shared" si="30"/>
        <v>7.4899803522149766E-5</v>
      </c>
      <c r="J482" s="172">
        <f t="shared" si="31"/>
        <v>2.9779677285613116E-4</v>
      </c>
      <c r="K482" s="119"/>
    </row>
    <row r="483" spans="1:11">
      <c r="A483" s="166" t="s">
        <v>3194</v>
      </c>
      <c r="B483" s="167" t="s">
        <v>916</v>
      </c>
      <c r="C483" s="168">
        <v>174.88300000000001</v>
      </c>
      <c r="D483" s="179">
        <v>119</v>
      </c>
      <c r="E483" s="169">
        <f t="shared" si="32"/>
        <v>20811.077000000001</v>
      </c>
      <c r="F483" s="170">
        <f t="shared" si="29"/>
        <v>5.5409780882438098E-4</v>
      </c>
      <c r="G483" s="218">
        <v>4.26890756302521</v>
      </c>
      <c r="H483" s="218">
        <v>4.21</v>
      </c>
      <c r="I483" s="172">
        <f t="shared" si="30"/>
        <v>2.3653923267460967E-5</v>
      </c>
      <c r="J483" s="172">
        <f t="shared" si="31"/>
        <v>2.3327517751506438E-5</v>
      </c>
      <c r="K483" s="119"/>
    </row>
    <row r="484" spans="1:11">
      <c r="A484" s="166" t="s">
        <v>2224</v>
      </c>
      <c r="B484" s="167" t="s">
        <v>2225</v>
      </c>
      <c r="C484" s="168">
        <v>645.31200000000001</v>
      </c>
      <c r="D484" s="179">
        <v>51.02</v>
      </c>
      <c r="E484" s="169">
        <f t="shared" si="32"/>
        <v>32923.818240000001</v>
      </c>
      <c r="F484" s="170">
        <f t="shared" si="29"/>
        <v>8.7660122274864415E-4</v>
      </c>
      <c r="G484" s="218">
        <v>0.78400627205017637</v>
      </c>
      <c r="H484" s="218">
        <v>12</v>
      </c>
      <c r="I484" s="172">
        <f t="shared" si="30"/>
        <v>6.8726085672179072E-6</v>
      </c>
      <c r="J484" s="172">
        <f t="shared" si="31"/>
        <v>1.051921467298373E-4</v>
      </c>
      <c r="K484" s="119"/>
    </row>
    <row r="485" spans="1:11">
      <c r="A485" s="166" t="s">
        <v>3195</v>
      </c>
      <c r="B485" s="167" t="s">
        <v>3196</v>
      </c>
      <c r="C485" s="168">
        <v>209.989</v>
      </c>
      <c r="D485" s="179">
        <v>93.24</v>
      </c>
      <c r="E485" s="169" t="str">
        <f t="shared" si="32"/>
        <v>Excl.</v>
      </c>
      <c r="F485" s="170" t="str">
        <f t="shared" si="29"/>
        <v>Excl.</v>
      </c>
      <c r="G485" s="218">
        <v>3.0030030030030028</v>
      </c>
      <c r="H485" s="218" t="s">
        <v>16</v>
      </c>
      <c r="I485" s="172" t="str">
        <f t="shared" si="30"/>
        <v/>
      </c>
      <c r="J485" s="172" t="str">
        <f t="shared" si="31"/>
        <v/>
      </c>
      <c r="K485" s="119"/>
    </row>
    <row r="486" spans="1:11">
      <c r="A486" s="166" t="s">
        <v>3197</v>
      </c>
      <c r="B486" s="167" t="s">
        <v>2189</v>
      </c>
      <c r="C486" s="168">
        <v>328.803</v>
      </c>
      <c r="D486" s="179">
        <v>52.99</v>
      </c>
      <c r="E486" s="169" t="str">
        <f t="shared" si="32"/>
        <v>Excl.</v>
      </c>
      <c r="F486" s="170" t="str">
        <f t="shared" si="29"/>
        <v>Excl.</v>
      </c>
      <c r="G486" s="218" t="s">
        <v>16</v>
      </c>
      <c r="H486" s="218">
        <v>12.79</v>
      </c>
      <c r="I486" s="172" t="str">
        <f t="shared" si="30"/>
        <v/>
      </c>
      <c r="J486" s="172" t="str">
        <f t="shared" si="31"/>
        <v/>
      </c>
      <c r="K486" s="119"/>
    </row>
    <row r="487" spans="1:11">
      <c r="A487" s="166" t="s">
        <v>2254</v>
      </c>
      <c r="B487" s="167" t="s">
        <v>3198</v>
      </c>
      <c r="C487" s="168">
        <v>190.684</v>
      </c>
      <c r="D487" s="179">
        <v>27.88</v>
      </c>
      <c r="E487" s="169" t="str">
        <f t="shared" si="32"/>
        <v>Excl.</v>
      </c>
      <c r="F487" s="170" t="str">
        <f t="shared" si="29"/>
        <v>Excl.</v>
      </c>
      <c r="G487" s="218">
        <v>0.71736011477761841</v>
      </c>
      <c r="H487" s="218" t="s">
        <v>16</v>
      </c>
      <c r="I487" s="172" t="str">
        <f t="shared" si="30"/>
        <v/>
      </c>
      <c r="J487" s="172" t="str">
        <f t="shared" si="31"/>
        <v/>
      </c>
      <c r="K487" s="119"/>
    </row>
    <row r="488" spans="1:11">
      <c r="A488" s="166" t="s">
        <v>3199</v>
      </c>
      <c r="B488" s="167" t="s">
        <v>3200</v>
      </c>
      <c r="C488" s="168">
        <v>534.90599999999995</v>
      </c>
      <c r="D488" s="179">
        <v>71.59</v>
      </c>
      <c r="E488" s="169" t="str">
        <f t="shared" si="32"/>
        <v>Excl.</v>
      </c>
      <c r="F488" s="170" t="str">
        <f t="shared" si="29"/>
        <v>Excl.</v>
      </c>
      <c r="G488" s="218" t="s">
        <v>16</v>
      </c>
      <c r="H488" s="218">
        <v>5.1550000000000002</v>
      </c>
      <c r="I488" s="172" t="str">
        <f t="shared" si="30"/>
        <v/>
      </c>
      <c r="J488" s="172" t="str">
        <f t="shared" si="31"/>
        <v/>
      </c>
      <c r="K488" s="119"/>
    </row>
    <row r="489" spans="1:11">
      <c r="A489" s="166" t="s">
        <v>2239</v>
      </c>
      <c r="B489" s="167" t="s">
        <v>2240</v>
      </c>
      <c r="C489" s="168">
        <v>61.64</v>
      </c>
      <c r="D489" s="179">
        <v>572.08000000000004</v>
      </c>
      <c r="E489" s="169">
        <f t="shared" si="32"/>
        <v>35263.011200000001</v>
      </c>
      <c r="F489" s="170">
        <f t="shared" si="29"/>
        <v>9.3888255944032137E-4</v>
      </c>
      <c r="G489" s="218">
        <v>0.517410152426234</v>
      </c>
      <c r="H489" s="218">
        <v>9.7100000000000009</v>
      </c>
      <c r="I489" s="172">
        <f t="shared" si="30"/>
        <v>4.8578736819034939E-6</v>
      </c>
      <c r="J489" s="172">
        <f t="shared" si="31"/>
        <v>9.1165496521655211E-5</v>
      </c>
      <c r="K489" s="119"/>
    </row>
    <row r="490" spans="1:11">
      <c r="A490" s="166" t="s">
        <v>3201</v>
      </c>
      <c r="B490" s="167" t="s">
        <v>3202</v>
      </c>
      <c r="C490" s="168">
        <v>156.11199999999999</v>
      </c>
      <c r="D490" s="179">
        <v>140.94</v>
      </c>
      <c r="E490" s="169">
        <f t="shared" si="32"/>
        <v>22002.425279999999</v>
      </c>
      <c r="F490" s="170">
        <f t="shared" si="29"/>
        <v>5.8581762185927065E-4</v>
      </c>
      <c r="G490" s="218">
        <v>0.34057045551298426</v>
      </c>
      <c r="H490" s="218">
        <v>17.47</v>
      </c>
      <c r="I490" s="172">
        <f t="shared" si="30"/>
        <v>1.9951217432414497E-6</v>
      </c>
      <c r="J490" s="172">
        <f t="shared" si="31"/>
        <v>1.0234233853881458E-4</v>
      </c>
      <c r="K490" s="119"/>
    </row>
    <row r="491" spans="1:11">
      <c r="A491" s="166" t="s">
        <v>2242</v>
      </c>
      <c r="B491" s="167" t="s">
        <v>2243</v>
      </c>
      <c r="C491" s="168">
        <v>1046.046</v>
      </c>
      <c r="D491" s="179">
        <v>62.99</v>
      </c>
      <c r="E491" s="169" t="str">
        <f t="shared" si="32"/>
        <v>Excl.</v>
      </c>
      <c r="F491" s="170" t="str">
        <f t="shared" si="29"/>
        <v>Excl.</v>
      </c>
      <c r="G491" s="218" t="s">
        <v>16</v>
      </c>
      <c r="H491" s="218">
        <v>8.6850000000000005</v>
      </c>
      <c r="I491" s="172" t="str">
        <f t="shared" si="30"/>
        <v/>
      </c>
      <c r="J491" s="172" t="str">
        <f t="shared" si="31"/>
        <v/>
      </c>
      <c r="K491" s="119"/>
    </row>
    <row r="492" spans="1:11">
      <c r="A492" s="166" t="s">
        <v>3203</v>
      </c>
      <c r="B492" s="167" t="s">
        <v>3204</v>
      </c>
      <c r="C492" s="168">
        <v>3189.1959999999999</v>
      </c>
      <c r="D492" s="179">
        <v>178.08</v>
      </c>
      <c r="E492" s="169" t="str">
        <f t="shared" si="32"/>
        <v>Excl.</v>
      </c>
      <c r="F492" s="170" t="str">
        <f t="shared" si="29"/>
        <v>Excl.</v>
      </c>
      <c r="G492" s="218" t="s">
        <v>16</v>
      </c>
      <c r="H492" s="218" t="s">
        <v>16</v>
      </c>
      <c r="I492" s="172" t="str">
        <f t="shared" si="30"/>
        <v/>
      </c>
      <c r="J492" s="172" t="str">
        <f t="shared" si="31"/>
        <v/>
      </c>
      <c r="K492" s="119"/>
    </row>
    <row r="493" spans="1:11">
      <c r="A493" s="166" t="s">
        <v>3205</v>
      </c>
      <c r="B493" s="167" t="s">
        <v>3206</v>
      </c>
      <c r="C493" s="168">
        <v>375.49400000000003</v>
      </c>
      <c r="D493" s="179">
        <v>102.63</v>
      </c>
      <c r="E493" s="169" t="str">
        <f t="shared" si="32"/>
        <v>Excl.</v>
      </c>
      <c r="F493" s="170" t="str">
        <f t="shared" si="29"/>
        <v>Excl.</v>
      </c>
      <c r="G493" s="218" t="s">
        <v>16</v>
      </c>
      <c r="H493" s="218">
        <v>3.53</v>
      </c>
      <c r="I493" s="172" t="str">
        <f t="shared" si="30"/>
        <v/>
      </c>
      <c r="J493" s="172" t="str">
        <f t="shared" si="31"/>
        <v/>
      </c>
      <c r="K493" s="119"/>
    </row>
    <row r="494" spans="1:11">
      <c r="A494" s="166" t="s">
        <v>3207</v>
      </c>
      <c r="B494" s="167" t="s">
        <v>1093</v>
      </c>
      <c r="C494" s="168">
        <v>703.26800000000003</v>
      </c>
      <c r="D494" s="179">
        <v>57.63</v>
      </c>
      <c r="E494" s="169">
        <f t="shared" si="32"/>
        <v>40529.334840000003</v>
      </c>
      <c r="F494" s="170">
        <f t="shared" si="29"/>
        <v>1.0790991560866189E-3</v>
      </c>
      <c r="G494" s="218">
        <v>4.8585806003817451</v>
      </c>
      <c r="H494" s="218">
        <v>2.46</v>
      </c>
      <c r="I494" s="172">
        <f t="shared" si="30"/>
        <v>5.2428902256507591E-5</v>
      </c>
      <c r="J494" s="172">
        <f t="shared" si="31"/>
        <v>2.6545839239730825E-5</v>
      </c>
      <c r="K494" s="119"/>
    </row>
    <row r="495" spans="1:11">
      <c r="A495" s="166" t="s">
        <v>3208</v>
      </c>
      <c r="B495" s="167" t="s">
        <v>3209</v>
      </c>
      <c r="C495" s="168">
        <v>43.457999999999998</v>
      </c>
      <c r="D495" s="179">
        <v>390.93</v>
      </c>
      <c r="E495" s="169">
        <f t="shared" si="32"/>
        <v>16989.035939999998</v>
      </c>
      <c r="F495" s="170">
        <f t="shared" si="29"/>
        <v>4.5233543599846639E-4</v>
      </c>
      <c r="G495" s="218">
        <v>2.0464021691862992</v>
      </c>
      <c r="H495" s="218">
        <v>1.85</v>
      </c>
      <c r="I495" s="172">
        <f t="shared" si="30"/>
        <v>9.256602174270921E-6</v>
      </c>
      <c r="J495" s="172">
        <f t="shared" si="31"/>
        <v>8.3682055659716276E-6</v>
      </c>
      <c r="K495" s="119"/>
    </row>
    <row r="496" spans="1:11">
      <c r="A496" s="166" t="s">
        <v>3210</v>
      </c>
      <c r="B496" s="167" t="s">
        <v>3211</v>
      </c>
      <c r="C496" s="168">
        <v>47.421999999999997</v>
      </c>
      <c r="D496" s="179">
        <v>396.95</v>
      </c>
      <c r="E496" s="169" t="str">
        <f t="shared" si="32"/>
        <v>Excl.</v>
      </c>
      <c r="F496" s="170" t="str">
        <f t="shared" si="29"/>
        <v>Excl.</v>
      </c>
      <c r="G496" s="218" t="s">
        <v>16</v>
      </c>
      <c r="H496" s="218">
        <v>7.34</v>
      </c>
      <c r="I496" s="172" t="str">
        <f t="shared" si="30"/>
        <v/>
      </c>
      <c r="J496" s="172" t="str">
        <f t="shared" si="31"/>
        <v/>
      </c>
      <c r="K496" s="119"/>
    </row>
    <row r="497" spans="1:11">
      <c r="A497" s="166" t="s">
        <v>3212</v>
      </c>
      <c r="B497" s="167" t="s">
        <v>3213</v>
      </c>
      <c r="C497" s="168">
        <v>274.08600000000001</v>
      </c>
      <c r="D497" s="179">
        <v>175.9</v>
      </c>
      <c r="E497" s="169" t="str">
        <f t="shared" si="32"/>
        <v>Excl.</v>
      </c>
      <c r="F497" s="170" t="str">
        <f t="shared" si="29"/>
        <v>Excl.</v>
      </c>
      <c r="G497" s="218" t="s">
        <v>16</v>
      </c>
      <c r="H497" s="218">
        <v>63.97</v>
      </c>
      <c r="I497" s="172" t="str">
        <f t="shared" si="30"/>
        <v/>
      </c>
      <c r="J497" s="172" t="str">
        <f t="shared" si="31"/>
        <v/>
      </c>
      <c r="K497" s="119"/>
    </row>
    <row r="498" spans="1:11">
      <c r="A498" s="166" t="s">
        <v>2254</v>
      </c>
      <c r="B498" s="167" t="s">
        <v>2255</v>
      </c>
      <c r="C498" s="168">
        <v>379.20499999999998</v>
      </c>
      <c r="D498" s="179">
        <v>27.19</v>
      </c>
      <c r="E498" s="169" t="str">
        <f t="shared" si="32"/>
        <v>Excl.</v>
      </c>
      <c r="F498" s="170" t="str">
        <f t="shared" si="29"/>
        <v>Excl.</v>
      </c>
      <c r="G498" s="218">
        <v>0.73556454578889297</v>
      </c>
      <c r="H498" s="218" t="s">
        <v>16</v>
      </c>
      <c r="I498" s="172" t="str">
        <f t="shared" si="30"/>
        <v/>
      </c>
      <c r="J498" s="172" t="str">
        <f t="shared" si="31"/>
        <v/>
      </c>
      <c r="K498" s="119"/>
    </row>
    <row r="499" spans="1:11">
      <c r="A499" s="166" t="s">
        <v>1365</v>
      </c>
      <c r="B499" s="167" t="s">
        <v>1366</v>
      </c>
      <c r="C499" s="168">
        <v>999.73500000000001</v>
      </c>
      <c r="D499" s="179">
        <v>37.549999999999997</v>
      </c>
      <c r="E499" s="169">
        <f t="shared" si="32"/>
        <v>37540.049249999996</v>
      </c>
      <c r="F499" s="170">
        <f t="shared" si="29"/>
        <v>9.9950901304071585E-4</v>
      </c>
      <c r="G499" s="218">
        <v>4.0479360852197077</v>
      </c>
      <c r="H499" s="218">
        <v>5.27</v>
      </c>
      <c r="I499" s="172">
        <f t="shared" si="30"/>
        <v>4.0459486013898492E-5</v>
      </c>
      <c r="J499" s="172">
        <f t="shared" si="31"/>
        <v>5.2674124987245723E-5</v>
      </c>
      <c r="K499" s="119"/>
    </row>
    <row r="500" spans="1:11">
      <c r="A500" s="166" t="s">
        <v>3214</v>
      </c>
      <c r="B500" s="167" t="s">
        <v>3215</v>
      </c>
      <c r="C500" s="168">
        <v>255.25</v>
      </c>
      <c r="D500" s="179">
        <v>101.85</v>
      </c>
      <c r="E500" s="169">
        <f t="shared" si="32"/>
        <v>25997.212499999998</v>
      </c>
      <c r="F500" s="170">
        <f t="shared" si="29"/>
        <v>6.9217938513186055E-4</v>
      </c>
      <c r="G500" s="218">
        <v>0.98183603338242509</v>
      </c>
      <c r="H500" s="218">
        <v>11.8</v>
      </c>
      <c r="I500" s="172">
        <f t="shared" si="30"/>
        <v>6.7960666188695198E-6</v>
      </c>
      <c r="J500" s="172">
        <f t="shared" si="31"/>
        <v>8.1677167445559558E-5</v>
      </c>
      <c r="K500" s="119"/>
    </row>
    <row r="501" spans="1:11">
      <c r="A501" s="166" t="s">
        <v>3216</v>
      </c>
      <c r="B501" s="167" t="s">
        <v>2258</v>
      </c>
      <c r="C501" s="168">
        <v>434.52300000000002</v>
      </c>
      <c r="D501" s="179">
        <v>102.5</v>
      </c>
      <c r="E501" s="169">
        <f t="shared" si="32"/>
        <v>44538.607500000006</v>
      </c>
      <c r="F501" s="170">
        <f t="shared" si="29"/>
        <v>1.1858465962063924E-3</v>
      </c>
      <c r="G501" s="218">
        <v>6.1073170731707318</v>
      </c>
      <c r="H501" s="218">
        <v>-8.74</v>
      </c>
      <c r="I501" s="172">
        <f t="shared" si="30"/>
        <v>7.2423411631726989E-5</v>
      </c>
      <c r="J501" s="172">
        <f t="shared" si="31"/>
        <v>-1.0364299250843868E-4</v>
      </c>
      <c r="K501" s="119"/>
    </row>
    <row r="502" spans="1:11">
      <c r="A502" s="166" t="s">
        <v>3217</v>
      </c>
      <c r="B502" s="167" t="s">
        <v>3218</v>
      </c>
      <c r="C502" s="168">
        <v>272.06200000000001</v>
      </c>
      <c r="D502" s="179">
        <v>83.26</v>
      </c>
      <c r="E502" s="169" t="str">
        <f t="shared" si="32"/>
        <v>Excl.</v>
      </c>
      <c r="F502" s="170" t="str">
        <f t="shared" si="29"/>
        <v>Excl.</v>
      </c>
      <c r="G502" s="218" t="s">
        <v>16</v>
      </c>
      <c r="H502" s="218">
        <v>24.81</v>
      </c>
      <c r="I502" s="172" t="str">
        <f t="shared" si="30"/>
        <v/>
      </c>
      <c r="J502" s="172" t="str">
        <f t="shared" si="31"/>
        <v/>
      </c>
      <c r="K502" s="119"/>
    </row>
    <row r="503" spans="1:11">
      <c r="A503" s="166" t="s">
        <v>3219</v>
      </c>
      <c r="B503" s="167" t="s">
        <v>3220</v>
      </c>
      <c r="C503" s="168">
        <v>75.281999999999996</v>
      </c>
      <c r="D503" s="179">
        <v>257.20999999999998</v>
      </c>
      <c r="E503" s="169" t="str">
        <f t="shared" si="32"/>
        <v>Excl.</v>
      </c>
      <c r="F503" s="170" t="str">
        <f t="shared" si="29"/>
        <v>Excl.</v>
      </c>
      <c r="G503" s="218" t="s">
        <v>16</v>
      </c>
      <c r="H503" s="218">
        <v>11.74</v>
      </c>
      <c r="I503" s="172" t="str">
        <f t="shared" si="30"/>
        <v/>
      </c>
      <c r="J503" s="172" t="str">
        <f t="shared" si="31"/>
        <v/>
      </c>
      <c r="K503" s="119"/>
    </row>
    <row r="504" spans="1:11">
      <c r="A504" s="166" t="s">
        <v>3221</v>
      </c>
      <c r="B504" s="167" t="s">
        <v>3222</v>
      </c>
      <c r="C504" s="168">
        <v>159.30000000000001</v>
      </c>
      <c r="D504" s="179">
        <v>104.28</v>
      </c>
      <c r="E504" s="169" t="str">
        <f t="shared" si="32"/>
        <v>Excl.</v>
      </c>
      <c r="F504" s="170" t="str">
        <f t="shared" si="29"/>
        <v>Excl.</v>
      </c>
      <c r="G504" s="218" t="s">
        <v>16</v>
      </c>
      <c r="H504" s="218">
        <v>40.045000000000002</v>
      </c>
      <c r="I504" s="172" t="str">
        <f t="shared" si="30"/>
        <v/>
      </c>
      <c r="J504" s="172" t="str">
        <f t="shared" si="31"/>
        <v/>
      </c>
      <c r="K504" s="119"/>
    </row>
    <row r="505" spans="1:11">
      <c r="A505" s="166" t="s">
        <v>3223</v>
      </c>
      <c r="B505" s="167" t="s">
        <v>3224</v>
      </c>
      <c r="C505" s="168">
        <v>1914.8109999999999</v>
      </c>
      <c r="D505" s="179">
        <v>19.3</v>
      </c>
      <c r="E505" s="169">
        <f t="shared" si="32"/>
        <v>36955.852299999999</v>
      </c>
      <c r="F505" s="170">
        <f t="shared" si="29"/>
        <v>9.8395468829736484E-4</v>
      </c>
      <c r="G505" s="218">
        <v>4.1450777202072544</v>
      </c>
      <c r="H505" s="218">
        <v>15.93</v>
      </c>
      <c r="I505" s="172">
        <f t="shared" si="30"/>
        <v>4.0785686561548807E-5</v>
      </c>
      <c r="J505" s="172">
        <f t="shared" si="31"/>
        <v>1.5674398184577023E-4</v>
      </c>
      <c r="K505" s="119"/>
    </row>
    <row r="506" spans="1:11">
      <c r="A506" s="166" t="s">
        <v>3225</v>
      </c>
      <c r="B506" s="167" t="s">
        <v>3226</v>
      </c>
      <c r="C506" s="168">
        <v>221.71700000000001</v>
      </c>
      <c r="D506" s="179">
        <v>118.23</v>
      </c>
      <c r="E506" s="169">
        <f t="shared" si="32"/>
        <v>26213.600910000001</v>
      </c>
      <c r="F506" s="170">
        <f t="shared" si="29"/>
        <v>6.9794075653210061E-4</v>
      </c>
      <c r="G506" s="218">
        <v>2.5374270489723418</v>
      </c>
      <c r="H506" s="218">
        <v>21.12</v>
      </c>
      <c r="I506" s="172">
        <f t="shared" si="30"/>
        <v>1.7709737542047715E-5</v>
      </c>
      <c r="J506" s="172">
        <f t="shared" si="31"/>
        <v>1.4740508777957964E-4</v>
      </c>
      <c r="K506" s="119"/>
    </row>
    <row r="507" spans="1:11">
      <c r="A507" s="166" t="s">
        <v>3227</v>
      </c>
      <c r="B507" s="167" t="s">
        <v>3228</v>
      </c>
      <c r="C507" s="168">
        <v>141.595</v>
      </c>
      <c r="D507" s="179">
        <v>107.59</v>
      </c>
      <c r="E507" s="169">
        <f t="shared" si="32"/>
        <v>15234.206050000001</v>
      </c>
      <c r="F507" s="170">
        <f t="shared" si="29"/>
        <v>4.0561284701815903E-4</v>
      </c>
      <c r="G507" s="218">
        <v>2.5281159959104005</v>
      </c>
      <c r="H507" s="218">
        <v>-8.3000000000000007</v>
      </c>
      <c r="I507" s="172">
        <f t="shared" si="30"/>
        <v>1.025436326693366E-5</v>
      </c>
      <c r="J507" s="172">
        <f t="shared" si="31"/>
        <v>-3.3665866302507198E-5</v>
      </c>
      <c r="K507" s="119"/>
    </row>
    <row r="508" spans="1:11">
      <c r="A508" s="166" t="s">
        <v>3229</v>
      </c>
      <c r="B508" s="167" t="s">
        <v>3230</v>
      </c>
      <c r="C508" s="168">
        <v>25.442</v>
      </c>
      <c r="D508" s="179">
        <v>1093.92</v>
      </c>
      <c r="E508" s="169" t="str">
        <f t="shared" si="32"/>
        <v>Excl.</v>
      </c>
      <c r="F508" s="170" t="str">
        <f t="shared" si="29"/>
        <v>Excl.</v>
      </c>
      <c r="G508" s="218" t="s">
        <v>16</v>
      </c>
      <c r="H508" s="218">
        <v>8.39</v>
      </c>
      <c r="I508" s="172" t="str">
        <f t="shared" si="30"/>
        <v/>
      </c>
      <c r="J508" s="172" t="str">
        <f t="shared" si="31"/>
        <v/>
      </c>
      <c r="K508" s="119"/>
    </row>
    <row r="509" spans="1:11">
      <c r="A509" s="166" t="s">
        <v>3231</v>
      </c>
      <c r="B509" s="167" t="s">
        <v>3232</v>
      </c>
      <c r="C509" s="168">
        <v>266.77600000000001</v>
      </c>
      <c r="D509" s="179">
        <v>43.03</v>
      </c>
      <c r="E509" s="169" t="str">
        <f t="shared" si="32"/>
        <v>Excl.</v>
      </c>
      <c r="F509" s="170" t="str">
        <f t="shared" si="29"/>
        <v>Excl.</v>
      </c>
      <c r="G509" s="218">
        <v>2.7887520334650242</v>
      </c>
      <c r="H509" s="218" t="s">
        <v>16</v>
      </c>
      <c r="I509" s="172" t="str">
        <f t="shared" si="30"/>
        <v/>
      </c>
      <c r="J509" s="172" t="str">
        <f t="shared" si="31"/>
        <v/>
      </c>
      <c r="K509" s="119"/>
    </row>
    <row r="510" spans="1:11">
      <c r="A510" s="166" t="s">
        <v>2278</v>
      </c>
      <c r="B510" s="167" t="s">
        <v>2279</v>
      </c>
      <c r="C510" s="168">
        <v>456.29500000000002</v>
      </c>
      <c r="D510" s="179">
        <v>169.56</v>
      </c>
      <c r="E510" s="169">
        <f t="shared" si="32"/>
        <v>77369.3802</v>
      </c>
      <c r="F510" s="170">
        <f t="shared" si="29"/>
        <v>2.0599704685596255E-3</v>
      </c>
      <c r="G510" s="218">
        <v>1.0191082802547771</v>
      </c>
      <c r="H510" s="218">
        <v>10.36</v>
      </c>
      <c r="I510" s="172">
        <f t="shared" si="30"/>
        <v>2.0993329615894272E-5</v>
      </c>
      <c r="J510" s="172">
        <f t="shared" si="31"/>
        <v>2.1341294054277719E-4</v>
      </c>
      <c r="K510" s="119"/>
    </row>
    <row r="511" spans="1:11">
      <c r="A511" s="166" t="s">
        <v>3233</v>
      </c>
      <c r="B511" s="167" t="s">
        <v>2282</v>
      </c>
      <c r="C511" s="168">
        <v>324.50200000000001</v>
      </c>
      <c r="D511" s="179">
        <v>145.34</v>
      </c>
      <c r="E511" s="169">
        <f t="shared" si="32"/>
        <v>47163.12068</v>
      </c>
      <c r="F511" s="170">
        <f t="shared" si="29"/>
        <v>1.255724623291137E-3</v>
      </c>
      <c r="G511" s="218">
        <v>3.3576441447640013</v>
      </c>
      <c r="H511" s="218">
        <v>-15.66</v>
      </c>
      <c r="I511" s="172">
        <f t="shared" si="30"/>
        <v>4.2162764288294674E-5</v>
      </c>
      <c r="J511" s="172">
        <f t="shared" si="31"/>
        <v>-1.9664647600739206E-4</v>
      </c>
      <c r="K511" s="119"/>
    </row>
    <row r="512" spans="1:11">
      <c r="A512" s="166" t="s">
        <v>2281</v>
      </c>
      <c r="B512" s="167" t="s">
        <v>3234</v>
      </c>
      <c r="C512" s="168">
        <v>94.906000000000006</v>
      </c>
      <c r="D512" s="179">
        <v>762.98</v>
      </c>
      <c r="E512" s="169">
        <f t="shared" si="32"/>
        <v>72411.379880000008</v>
      </c>
      <c r="F512" s="170">
        <f t="shared" si="29"/>
        <v>1.9279630230313342E-3</v>
      </c>
      <c r="G512" s="218">
        <v>2.2333481873705732</v>
      </c>
      <c r="H512" s="218">
        <v>10.1</v>
      </c>
      <c r="I512" s="172">
        <f t="shared" si="30"/>
        <v>4.3058127228045211E-5</v>
      </c>
      <c r="J512" s="172">
        <f t="shared" si="31"/>
        <v>1.9472426532616475E-4</v>
      </c>
      <c r="K512" s="119"/>
    </row>
    <row r="513" spans="1:11">
      <c r="A513" s="166" t="s">
        <v>3235</v>
      </c>
      <c r="B513" s="167" t="s">
        <v>3236</v>
      </c>
      <c r="C513" s="168">
        <v>745.04700000000003</v>
      </c>
      <c r="D513" s="179">
        <v>45.03</v>
      </c>
      <c r="E513" s="169" t="str">
        <f t="shared" si="32"/>
        <v>Excl.</v>
      </c>
      <c r="F513" s="170" t="str">
        <f t="shared" si="29"/>
        <v>Excl.</v>
      </c>
      <c r="G513" s="218">
        <v>1.7765933821896513</v>
      </c>
      <c r="H513" s="218" t="s">
        <v>16</v>
      </c>
      <c r="I513" s="172" t="str">
        <f t="shared" si="30"/>
        <v/>
      </c>
      <c r="J513" s="172" t="str">
        <f t="shared" si="31"/>
        <v/>
      </c>
      <c r="K513" s="119"/>
    </row>
    <row r="514" spans="1:11">
      <c r="A514" s="166" t="s">
        <v>3237</v>
      </c>
      <c r="B514" s="167" t="s">
        <v>3238</v>
      </c>
      <c r="C514" s="168">
        <v>59</v>
      </c>
      <c r="D514" s="179">
        <v>314.58</v>
      </c>
      <c r="E514" s="169" t="str">
        <f t="shared" si="32"/>
        <v>Excl.</v>
      </c>
      <c r="F514" s="170" t="str">
        <f t="shared" si="29"/>
        <v>Excl.</v>
      </c>
      <c r="G514" s="218" t="s">
        <v>16</v>
      </c>
      <c r="H514" s="218">
        <v>11.72</v>
      </c>
      <c r="I514" s="172" t="str">
        <f t="shared" si="30"/>
        <v/>
      </c>
      <c r="J514" s="172" t="str">
        <f t="shared" si="31"/>
        <v/>
      </c>
      <c r="K514" s="119"/>
    </row>
    <row r="515" spans="1:11">
      <c r="A515" s="119"/>
      <c r="B515" s="119"/>
      <c r="C515" s="119"/>
      <c r="D515" s="119"/>
      <c r="E515" s="119"/>
      <c r="F515" s="119"/>
      <c r="G515" s="119"/>
      <c r="H515" s="119"/>
      <c r="I515" s="119"/>
      <c r="J515" s="119"/>
      <c r="K515" s="119"/>
    </row>
    <row r="516" spans="1:11">
      <c r="A516" s="175" t="s">
        <v>3239</v>
      </c>
      <c r="B516" s="119"/>
      <c r="C516" s="119"/>
      <c r="D516" s="119"/>
      <c r="E516" s="119"/>
      <c r="F516" s="176">
        <f>SUM(F12:F514)</f>
        <v>1.0000000000000002</v>
      </c>
      <c r="G516" s="164"/>
      <c r="H516" s="164"/>
      <c r="I516" s="164">
        <f>SUM(I12:I514)</f>
        <v>1.6199791590252921E-2</v>
      </c>
      <c r="J516" s="164">
        <f>SUM(J12:J514)</f>
        <v>0.13714124152619173</v>
      </c>
      <c r="K516" s="119"/>
    </row>
    <row r="517" spans="1:11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</row>
    <row r="518" spans="1:11">
      <c r="A518" s="177" t="s">
        <v>2505</v>
      </c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</row>
    <row r="519" spans="1:11">
      <c r="A519" s="119" t="s">
        <v>3240</v>
      </c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</row>
    <row r="520" spans="1:11">
      <c r="A520" s="119" t="s">
        <v>3241</v>
      </c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</row>
    <row r="521" spans="1:11">
      <c r="A521" s="119" t="s">
        <v>3242</v>
      </c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</row>
    <row r="522" spans="1:11">
      <c r="A522" s="119" t="s">
        <v>3243</v>
      </c>
      <c r="B522" s="119"/>
      <c r="C522" s="119"/>
      <c r="D522" s="119"/>
      <c r="E522" s="119"/>
      <c r="F522" s="119"/>
      <c r="G522" s="119"/>
      <c r="H522" s="119"/>
      <c r="I522" s="119"/>
      <c r="J522" s="119"/>
      <c r="K522" s="119"/>
    </row>
    <row r="523" spans="1:11">
      <c r="A523" s="119" t="s">
        <v>3244</v>
      </c>
      <c r="B523" s="119"/>
      <c r="C523" s="119"/>
      <c r="D523" s="119"/>
      <c r="E523" s="119"/>
      <c r="F523" s="119"/>
      <c r="G523" s="119"/>
      <c r="H523" s="119"/>
      <c r="I523" s="119"/>
      <c r="J523" s="119"/>
      <c r="K523" s="119"/>
    </row>
    <row r="524" spans="1:11">
      <c r="A524" s="119" t="s">
        <v>3245</v>
      </c>
      <c r="B524" s="119"/>
      <c r="C524" s="119"/>
      <c r="D524" s="119"/>
      <c r="E524" s="119"/>
      <c r="F524" s="119"/>
      <c r="G524" s="119"/>
      <c r="H524" s="119"/>
      <c r="I524" s="119"/>
      <c r="J524" s="119"/>
      <c r="K524" s="119"/>
    </row>
    <row r="525" spans="1:11">
      <c r="A525" s="119" t="s">
        <v>3246</v>
      </c>
      <c r="B525" s="119"/>
      <c r="C525" s="119"/>
      <c r="D525" s="119"/>
      <c r="E525" s="119"/>
      <c r="F525" s="119"/>
      <c r="G525" s="119"/>
      <c r="H525" s="119"/>
      <c r="I525" s="119"/>
      <c r="J525" s="119"/>
      <c r="K525" s="119"/>
    </row>
    <row r="526" spans="1:11">
      <c r="A526" s="119" t="s">
        <v>3247</v>
      </c>
      <c r="B526" s="119"/>
      <c r="C526" s="119"/>
      <c r="D526" s="119"/>
      <c r="E526" s="119"/>
      <c r="F526" s="119"/>
      <c r="G526" s="119"/>
      <c r="H526" s="119"/>
      <c r="I526" s="119"/>
      <c r="J526" s="119"/>
      <c r="K526" s="119"/>
    </row>
    <row r="527" spans="1:11">
      <c r="A527" s="119" t="s">
        <v>3248</v>
      </c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</row>
    <row r="528" spans="1:11">
      <c r="A528" s="119" t="s">
        <v>3249</v>
      </c>
      <c r="B528" s="119"/>
      <c r="C528" s="119"/>
      <c r="D528" s="119"/>
      <c r="E528" s="119"/>
      <c r="F528" s="119"/>
      <c r="G528" s="119"/>
      <c r="H528" s="119"/>
      <c r="I528" s="119"/>
      <c r="J528" s="119"/>
      <c r="K528" s="119"/>
    </row>
    <row r="529" spans="1:11">
      <c r="A529" s="119" t="s">
        <v>3250</v>
      </c>
      <c r="B529" s="119"/>
      <c r="C529" s="119"/>
      <c r="D529" s="119"/>
      <c r="E529" s="119"/>
      <c r="F529" s="119"/>
      <c r="G529" s="119"/>
      <c r="H529" s="119"/>
      <c r="I529" s="119"/>
      <c r="J529" s="119"/>
      <c r="K529" s="119"/>
    </row>
    <row r="530" spans="1:11">
      <c r="A530" s="119" t="s">
        <v>3251</v>
      </c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</row>
    <row r="531" spans="1:11">
      <c r="A531" s="245" t="s">
        <v>3252</v>
      </c>
      <c r="B531" s="119"/>
      <c r="C531" s="119"/>
      <c r="D531" s="119"/>
      <c r="E531" s="119"/>
      <c r="F531" s="119"/>
      <c r="G531" s="119"/>
      <c r="H531" s="119"/>
      <c r="I531" s="119"/>
      <c r="J531" s="119"/>
      <c r="K531" s="119"/>
    </row>
    <row r="532" spans="1:11">
      <c r="A532" s="243" t="s">
        <v>3253</v>
      </c>
      <c r="B532" s="119"/>
      <c r="C532" s="119"/>
      <c r="D532" s="119"/>
      <c r="E532" s="119"/>
      <c r="F532" s="119"/>
      <c r="G532" s="119"/>
      <c r="H532" s="119"/>
      <c r="I532" s="119"/>
      <c r="J532" s="119"/>
      <c r="K532" s="119"/>
    </row>
    <row r="533" spans="1:11">
      <c r="A533" s="119" t="s">
        <v>3254</v>
      </c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</row>
  </sheetData>
  <printOptions horizontalCentered="1"/>
  <pageMargins left="0.25" right="0.25" top="0.75" bottom="0.75" header="0.3" footer="0.3"/>
  <pageSetup scale="16" orientation="portrait" useFirstPageNumber="1" horizontalDpi="300" verticalDpi="300" r:id="rId1"/>
  <headerFooter>
    <oddHeader>&amp;R&amp;"Century Gothic,Regular"&amp;11Ontario Energy Assn.
Exhibit CEA-6.2
Page &amp;P of 11</oddHeader>
  </headerFooter>
  <rowBreaks count="3" manualBreakCount="3">
    <brk id="100" max="9" man="1"/>
    <brk id="200" max="9" man="1"/>
    <brk id="30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22FA-BFD2-4655-BE87-63F8D055E717}">
  <dimension ref="A1:K253"/>
  <sheetViews>
    <sheetView topLeftCell="A5" zoomScale="90" zoomScaleNormal="90" workbookViewId="0">
      <selection activeCell="I22" sqref="I22"/>
    </sheetView>
  </sheetViews>
  <sheetFormatPr defaultRowHeight="15.75"/>
  <cols>
    <col min="1" max="1" width="44.5" customWidth="1"/>
    <col min="2" max="2" width="7.75" bestFit="1" customWidth="1"/>
    <col min="3" max="3" width="12.75" customWidth="1"/>
    <col min="4" max="4" width="10.25" bestFit="1" customWidth="1"/>
    <col min="5" max="5" width="13.75" customWidth="1"/>
    <col min="6" max="6" width="14" customWidth="1"/>
    <col min="7" max="7" width="12.375" customWidth="1"/>
    <col min="8" max="8" width="10.25" customWidth="1"/>
    <col min="9" max="9" width="13.5" customWidth="1"/>
    <col min="10" max="10" width="16.875" customWidth="1"/>
  </cols>
  <sheetData>
    <row r="1" spans="1:11" ht="18">
      <c r="A1" s="106" t="s">
        <v>3255</v>
      </c>
      <c r="B1" s="159"/>
      <c r="C1" s="159"/>
      <c r="D1" s="159"/>
      <c r="E1" s="159"/>
      <c r="F1" s="159"/>
      <c r="G1" s="159"/>
      <c r="H1" s="159"/>
      <c r="I1" s="159"/>
      <c r="J1" s="159"/>
      <c r="K1" s="122"/>
    </row>
    <row r="3" spans="1:11" ht="17.25" thickBot="1">
      <c r="C3" s="160" t="s">
        <v>2466</v>
      </c>
      <c r="D3" s="160" t="s">
        <v>2467</v>
      </c>
      <c r="E3" s="160" t="s">
        <v>2468</v>
      </c>
      <c r="F3" s="160" t="s">
        <v>2469</v>
      </c>
      <c r="I3" s="160" t="s">
        <v>2478</v>
      </c>
      <c r="J3" s="160" t="s">
        <v>2479</v>
      </c>
    </row>
    <row r="4" spans="1:11" ht="79.900000000000006" customHeight="1">
      <c r="A4" s="161"/>
      <c r="B4" s="161"/>
      <c r="C4" s="120" t="s">
        <v>2851</v>
      </c>
      <c r="D4" s="120" t="s">
        <v>2852</v>
      </c>
      <c r="E4" s="120" t="s">
        <v>2853</v>
      </c>
      <c r="F4" s="120" t="s">
        <v>2854</v>
      </c>
      <c r="G4" s="120"/>
      <c r="H4" s="120"/>
      <c r="I4" s="120" t="s">
        <v>3256</v>
      </c>
      <c r="J4" s="120" t="s">
        <v>2856</v>
      </c>
    </row>
    <row r="6" spans="1:11" ht="16.5">
      <c r="A6" s="162" t="s">
        <v>3257</v>
      </c>
      <c r="C6" s="163">
        <f>SUM(I12:I233)</f>
        <v>3.4015748954578075E-2</v>
      </c>
      <c r="D6" s="163">
        <f>(1+(0.5*E6))*C6</f>
        <v>3.6048254477796714E-2</v>
      </c>
      <c r="E6" s="164">
        <f>SUM(J12:J233)</f>
        <v>0.11950379372405914</v>
      </c>
      <c r="F6" s="164">
        <f>D6+E6</f>
        <v>0.15555204820185586</v>
      </c>
      <c r="H6" s="165"/>
      <c r="I6" s="221">
        <f>'CEA-7.1 Avg CAPM'!$F$5</f>
        <v>3.4633578732106332E-2</v>
      </c>
      <c r="J6" s="164">
        <f>F6-I6</f>
        <v>0.12091846946974953</v>
      </c>
    </row>
    <row r="8" spans="1:11">
      <c r="G8" s="204"/>
      <c r="H8" s="204"/>
    </row>
    <row r="9" spans="1:11" ht="17.25" thickBot="1">
      <c r="C9" s="160" t="s">
        <v>2470</v>
      </c>
      <c r="D9" s="160" t="s">
        <v>2471</v>
      </c>
      <c r="E9" s="160" t="s">
        <v>2472</v>
      </c>
      <c r="F9" s="160" t="s">
        <v>2473</v>
      </c>
      <c r="G9" s="160" t="s">
        <v>2474</v>
      </c>
      <c r="H9" s="160" t="s">
        <v>2475</v>
      </c>
      <c r="I9" s="160" t="s">
        <v>2476</v>
      </c>
      <c r="J9" s="160" t="s">
        <v>2477</v>
      </c>
    </row>
    <row r="10" spans="1:11" ht="90" customHeight="1">
      <c r="A10" s="153" t="s">
        <v>2350</v>
      </c>
      <c r="B10" s="153" t="s">
        <v>1</v>
      </c>
      <c r="C10" s="120" t="s">
        <v>2858</v>
      </c>
      <c r="D10" s="153" t="s">
        <v>2859</v>
      </c>
      <c r="E10" s="120" t="s">
        <v>2860</v>
      </c>
      <c r="F10" s="120" t="s">
        <v>2861</v>
      </c>
      <c r="G10" s="120" t="s">
        <v>2862</v>
      </c>
      <c r="H10" s="120" t="s">
        <v>2863</v>
      </c>
      <c r="I10" s="120" t="s">
        <v>2864</v>
      </c>
      <c r="J10" s="120" t="s">
        <v>2865</v>
      </c>
    </row>
    <row r="11" spans="1:11" ht="16.5">
      <c r="B11" s="160"/>
      <c r="C11" s="160"/>
      <c r="D11" s="160"/>
      <c r="E11" s="160"/>
      <c r="F11" s="160"/>
      <c r="G11" s="160"/>
      <c r="H11" s="160"/>
      <c r="I11" s="160"/>
      <c r="J11" s="160"/>
    </row>
    <row r="12" spans="1:11" ht="16.5">
      <c r="A12" s="166" t="s">
        <v>11</v>
      </c>
      <c r="B12" s="167" t="s">
        <v>12</v>
      </c>
      <c r="C12" s="168">
        <v>581.11</v>
      </c>
      <c r="D12" s="167">
        <v>68.31</v>
      </c>
      <c r="E12" s="169" t="str">
        <f t="shared" ref="E12:E75" si="0">IF(OR(H12="n/a", G12=0, G12="n/a"), "Excl.", D12*C12)</f>
        <v>Excl.</v>
      </c>
      <c r="F12" s="170" t="str">
        <f t="shared" ref="F12:F75" si="1">IF(E12="Excl.","Excl.",E12/(SUM($E$12:$E$517)))</f>
        <v>Excl.</v>
      </c>
      <c r="G12" s="171">
        <v>4.7430830039525693</v>
      </c>
      <c r="H12" s="171" t="s">
        <v>16</v>
      </c>
      <c r="I12" s="172" t="str">
        <f>IFERROR(G12*F12/100, "")</f>
        <v/>
      </c>
      <c r="J12" s="172" t="str">
        <f>IFERROR(H12*F12/100, "")</f>
        <v/>
      </c>
    </row>
    <row r="13" spans="1:11" ht="16.5">
      <c r="A13" s="166" t="s">
        <v>3258</v>
      </c>
      <c r="B13" s="167" t="s">
        <v>271</v>
      </c>
      <c r="C13" s="168">
        <v>753.48199999999997</v>
      </c>
      <c r="D13" s="167">
        <v>9.6</v>
      </c>
      <c r="E13" s="169" t="str">
        <f t="shared" si="0"/>
        <v>Excl.</v>
      </c>
      <c r="F13" s="170" t="str">
        <f t="shared" si="1"/>
        <v>Excl.</v>
      </c>
      <c r="G13" s="171" t="s">
        <v>16</v>
      </c>
      <c r="H13" s="171" t="s">
        <v>16</v>
      </c>
      <c r="I13" s="172" t="str">
        <f t="shared" ref="I13:I76" si="2">IFERROR(G13*F13/100, "")</f>
        <v/>
      </c>
      <c r="J13" s="172" t="str">
        <f t="shared" ref="J13:J76" si="3">IFERROR(H13*F13/100, "")</f>
        <v/>
      </c>
    </row>
    <row r="14" spans="1:11" ht="16.5">
      <c r="A14" s="166" t="s">
        <v>3259</v>
      </c>
      <c r="B14" s="167" t="s">
        <v>3260</v>
      </c>
      <c r="C14" s="168">
        <v>55.375999999999998</v>
      </c>
      <c r="D14" s="167">
        <v>27.34</v>
      </c>
      <c r="E14" s="169" t="str">
        <f t="shared" si="0"/>
        <v>Excl.</v>
      </c>
      <c r="F14" s="170" t="str">
        <f t="shared" si="1"/>
        <v>Excl.</v>
      </c>
      <c r="G14" s="171">
        <v>3.8039502560351135</v>
      </c>
      <c r="H14" s="171" t="s">
        <v>16</v>
      </c>
      <c r="I14" s="172" t="str">
        <f t="shared" si="2"/>
        <v/>
      </c>
      <c r="J14" s="172" t="str">
        <f t="shared" si="3"/>
        <v/>
      </c>
    </row>
    <row r="15" spans="1:11" ht="16.5">
      <c r="A15" s="166" t="s">
        <v>14</v>
      </c>
      <c r="B15" s="167" t="s">
        <v>15</v>
      </c>
      <c r="C15" s="168">
        <v>274.73700000000002</v>
      </c>
      <c r="D15" s="167">
        <v>9.1999999999999993</v>
      </c>
      <c r="E15" s="169" t="str">
        <f t="shared" si="0"/>
        <v>Excl.</v>
      </c>
      <c r="F15" s="170" t="str">
        <f t="shared" si="1"/>
        <v>Excl.</v>
      </c>
      <c r="G15" s="171">
        <v>6.5217391304347823</v>
      </c>
      <c r="H15" s="171" t="s">
        <v>16</v>
      </c>
      <c r="I15" s="172" t="str">
        <f t="shared" si="2"/>
        <v/>
      </c>
      <c r="J15" s="172" t="str">
        <f t="shared" si="3"/>
        <v/>
      </c>
    </row>
    <row r="16" spans="1:11" ht="16.5">
      <c r="A16" s="166" t="s">
        <v>3261</v>
      </c>
      <c r="B16" s="167" t="s">
        <v>3262</v>
      </c>
      <c r="C16" s="168">
        <v>1269.6980000000001</v>
      </c>
      <c r="D16" s="167">
        <v>19.68</v>
      </c>
      <c r="E16" s="169" t="str">
        <f t="shared" si="0"/>
        <v>Excl.</v>
      </c>
      <c r="F16" s="170" t="str">
        <f t="shared" si="1"/>
        <v>Excl.</v>
      </c>
      <c r="G16" s="171" t="s">
        <v>16</v>
      </c>
      <c r="H16" s="171">
        <v>57.12</v>
      </c>
      <c r="I16" s="172" t="str">
        <f t="shared" si="2"/>
        <v/>
      </c>
      <c r="J16" s="172" t="str">
        <f t="shared" si="3"/>
        <v/>
      </c>
    </row>
    <row r="17" spans="1:10" ht="16.5">
      <c r="A17" s="166" t="s">
        <v>3263</v>
      </c>
      <c r="B17" s="167" t="s">
        <v>3264</v>
      </c>
      <c r="C17" s="168">
        <v>33.889000000000003</v>
      </c>
      <c r="D17" s="167">
        <v>25.65</v>
      </c>
      <c r="E17" s="169" t="str">
        <f t="shared" si="0"/>
        <v>Excl.</v>
      </c>
      <c r="F17" s="170" t="str">
        <f t="shared" si="1"/>
        <v>Excl.</v>
      </c>
      <c r="G17" s="171">
        <v>3.6959064327485378</v>
      </c>
      <c r="H17" s="171" t="s">
        <v>16</v>
      </c>
      <c r="I17" s="172" t="str">
        <f t="shared" si="2"/>
        <v/>
      </c>
      <c r="J17" s="172" t="str">
        <f t="shared" si="3"/>
        <v/>
      </c>
    </row>
    <row r="18" spans="1:10" ht="16.5">
      <c r="A18" s="166" t="s">
        <v>18</v>
      </c>
      <c r="B18" s="167" t="s">
        <v>3265</v>
      </c>
      <c r="C18" s="168">
        <v>79.25</v>
      </c>
      <c r="D18" s="167">
        <v>109.03</v>
      </c>
      <c r="E18" s="169" t="str">
        <f t="shared" si="0"/>
        <v>Excl.</v>
      </c>
      <c r="F18" s="170" t="str">
        <f t="shared" si="1"/>
        <v>Excl.</v>
      </c>
      <c r="G18" s="171">
        <v>1.4886728423369715</v>
      </c>
      <c r="H18" s="171" t="s">
        <v>16</v>
      </c>
      <c r="I18" s="172" t="str">
        <f t="shared" si="2"/>
        <v/>
      </c>
      <c r="J18" s="172" t="str">
        <f t="shared" si="3"/>
        <v/>
      </c>
    </row>
    <row r="19" spans="1:10" ht="16.5">
      <c r="A19" s="166" t="s">
        <v>3266</v>
      </c>
      <c r="B19" s="167" t="s">
        <v>3267</v>
      </c>
      <c r="C19" s="168">
        <v>1642.2270000000001</v>
      </c>
      <c r="D19" s="167">
        <v>59.35</v>
      </c>
      <c r="E19" s="169" t="str">
        <f t="shared" si="0"/>
        <v>Excl.</v>
      </c>
      <c r="F19" s="170" t="str">
        <f t="shared" si="1"/>
        <v>Excl.</v>
      </c>
      <c r="G19" s="171">
        <v>0.73917438921651213</v>
      </c>
      <c r="H19" s="171" t="s">
        <v>16</v>
      </c>
      <c r="I19" s="172" t="str">
        <f t="shared" si="2"/>
        <v/>
      </c>
      <c r="J19" s="172" t="str">
        <f t="shared" si="3"/>
        <v/>
      </c>
    </row>
    <row r="20" spans="1:10" ht="16.5">
      <c r="A20" s="166" t="s">
        <v>3268</v>
      </c>
      <c r="B20" s="167" t="s">
        <v>3269</v>
      </c>
      <c r="C20" s="168">
        <v>299.387</v>
      </c>
      <c r="D20" s="167">
        <v>4.2</v>
      </c>
      <c r="E20" s="169" t="str">
        <f t="shared" si="0"/>
        <v>Excl.</v>
      </c>
      <c r="F20" s="170" t="str">
        <f t="shared" si="1"/>
        <v>Excl.</v>
      </c>
      <c r="G20" s="171" t="s">
        <v>16</v>
      </c>
      <c r="H20" s="171" t="s">
        <v>16</v>
      </c>
      <c r="I20" s="172" t="str">
        <f t="shared" si="2"/>
        <v/>
      </c>
      <c r="J20" s="172" t="str">
        <f t="shared" si="3"/>
        <v/>
      </c>
    </row>
    <row r="21" spans="1:10" ht="16.5">
      <c r="A21" s="166" t="s">
        <v>3270</v>
      </c>
      <c r="B21" s="167" t="s">
        <v>3271</v>
      </c>
      <c r="C21" s="168">
        <v>161.27199999999999</v>
      </c>
      <c r="D21" s="167">
        <v>9.4600000000000009</v>
      </c>
      <c r="E21" s="169" t="str">
        <f t="shared" si="0"/>
        <v>Excl.</v>
      </c>
      <c r="F21" s="170" t="str">
        <f t="shared" si="1"/>
        <v>Excl.</v>
      </c>
      <c r="G21" s="171" t="s">
        <v>16</v>
      </c>
      <c r="H21" s="171" t="s">
        <v>16</v>
      </c>
      <c r="I21" s="172" t="str">
        <f t="shared" si="2"/>
        <v/>
      </c>
      <c r="J21" s="172" t="str">
        <f t="shared" si="3"/>
        <v/>
      </c>
    </row>
    <row r="22" spans="1:10" ht="16.5">
      <c r="A22" s="166" t="s">
        <v>27</v>
      </c>
      <c r="B22" s="167" t="s">
        <v>28</v>
      </c>
      <c r="C22" s="168">
        <v>424.32600000000002</v>
      </c>
      <c r="D22" s="167">
        <v>27.58</v>
      </c>
      <c r="E22" s="169">
        <f t="shared" si="0"/>
        <v>11702.91108</v>
      </c>
      <c r="F22" s="170">
        <f t="shared" si="1"/>
        <v>6.813747911118424E-3</v>
      </c>
      <c r="G22" s="171">
        <v>2.683103698332125</v>
      </c>
      <c r="H22" s="171">
        <v>9.1</v>
      </c>
      <c r="I22" s="172">
        <f t="shared" si="2"/>
        <v>1.8281992219824634E-4</v>
      </c>
      <c r="J22" s="172">
        <f t="shared" si="3"/>
        <v>6.2005105991177654E-4</v>
      </c>
    </row>
    <row r="23" spans="1:10" ht="16.5">
      <c r="A23" s="166" t="s">
        <v>30</v>
      </c>
      <c r="B23" s="167" t="s">
        <v>31</v>
      </c>
      <c r="C23" s="168">
        <v>549.47400000000005</v>
      </c>
      <c r="D23" s="167">
        <v>50.63</v>
      </c>
      <c r="E23" s="169" t="str">
        <f t="shared" si="0"/>
        <v>Excl.</v>
      </c>
      <c r="F23" s="170" t="str">
        <f t="shared" si="1"/>
        <v>Excl.</v>
      </c>
      <c r="G23" s="171">
        <v>5.4513134505234051</v>
      </c>
      <c r="H23" s="171" t="s">
        <v>16</v>
      </c>
      <c r="I23" s="172" t="str">
        <f t="shared" si="2"/>
        <v/>
      </c>
      <c r="J23" s="172" t="str">
        <f t="shared" si="3"/>
        <v/>
      </c>
    </row>
    <row r="24" spans="1:10" ht="16.5">
      <c r="A24" s="166" t="s">
        <v>33</v>
      </c>
      <c r="B24" s="167" t="s">
        <v>34</v>
      </c>
      <c r="C24" s="168">
        <v>263.09699999999998</v>
      </c>
      <c r="D24" s="167">
        <v>11.3</v>
      </c>
      <c r="E24" s="169" t="str">
        <f t="shared" si="0"/>
        <v>Excl.</v>
      </c>
      <c r="F24" s="170" t="str">
        <f t="shared" si="1"/>
        <v>Excl.</v>
      </c>
      <c r="G24" s="171">
        <v>3.5398230088495577</v>
      </c>
      <c r="H24" s="171" t="s">
        <v>16</v>
      </c>
      <c r="I24" s="172" t="str">
        <f t="shared" si="2"/>
        <v/>
      </c>
      <c r="J24" s="172" t="str">
        <f t="shared" si="3"/>
        <v/>
      </c>
    </row>
    <row r="25" spans="1:10" ht="16.5">
      <c r="A25" s="166" t="s">
        <v>39</v>
      </c>
      <c r="B25" s="167" t="s">
        <v>40</v>
      </c>
      <c r="C25" s="168">
        <v>168.59</v>
      </c>
      <c r="D25" s="167">
        <v>52.14</v>
      </c>
      <c r="E25" s="169" t="str">
        <f t="shared" si="0"/>
        <v>Excl.</v>
      </c>
      <c r="F25" s="170" t="str">
        <f t="shared" si="1"/>
        <v>Excl.</v>
      </c>
      <c r="G25" s="171">
        <v>2.1488300728807057</v>
      </c>
      <c r="H25" s="171" t="s">
        <v>16</v>
      </c>
      <c r="I25" s="172" t="str">
        <f t="shared" si="2"/>
        <v/>
      </c>
      <c r="J25" s="172" t="str">
        <f t="shared" si="3"/>
        <v/>
      </c>
    </row>
    <row r="26" spans="1:10" ht="16.5">
      <c r="A26" s="166" t="s">
        <v>42</v>
      </c>
      <c r="B26" s="167" t="s">
        <v>43</v>
      </c>
      <c r="C26" s="168">
        <v>85.308000000000007</v>
      </c>
      <c r="D26" s="167">
        <v>125.86</v>
      </c>
      <c r="E26" s="169" t="str">
        <f t="shared" si="0"/>
        <v>Excl.</v>
      </c>
      <c r="F26" s="170" t="str">
        <f t="shared" si="1"/>
        <v>Excl.</v>
      </c>
      <c r="G26" s="171" t="s">
        <v>16</v>
      </c>
      <c r="H26" s="171">
        <v>19</v>
      </c>
      <c r="I26" s="172" t="str">
        <f t="shared" si="2"/>
        <v/>
      </c>
      <c r="J26" s="172" t="str">
        <f t="shared" si="3"/>
        <v/>
      </c>
    </row>
    <row r="27" spans="1:10" ht="16.5">
      <c r="A27" s="166" t="s">
        <v>3272</v>
      </c>
      <c r="B27" s="167" t="s">
        <v>3273</v>
      </c>
      <c r="C27" s="168">
        <v>63.936</v>
      </c>
      <c r="D27" s="167">
        <v>43.86</v>
      </c>
      <c r="E27" s="169">
        <f t="shared" si="0"/>
        <v>2804.2329599999998</v>
      </c>
      <c r="F27" s="170">
        <f t="shared" si="1"/>
        <v>1.6326994491262456E-3</v>
      </c>
      <c r="G27" s="171">
        <v>1.2416780665754674</v>
      </c>
      <c r="H27" s="171">
        <v>31.88</v>
      </c>
      <c r="I27" s="172">
        <f t="shared" si="2"/>
        <v>2.0272870952899074E-5</v>
      </c>
      <c r="J27" s="172">
        <f t="shared" si="3"/>
        <v>5.2050458438144707E-4</v>
      </c>
    </row>
    <row r="28" spans="1:10" ht="16.5">
      <c r="A28" s="166" t="s">
        <v>3274</v>
      </c>
      <c r="B28" s="167" t="s">
        <v>3275</v>
      </c>
      <c r="C28" s="168">
        <v>55.933</v>
      </c>
      <c r="D28" s="167">
        <v>38.04</v>
      </c>
      <c r="E28" s="169" t="str">
        <f t="shared" si="0"/>
        <v>Excl.</v>
      </c>
      <c r="F28" s="170" t="str">
        <f t="shared" si="1"/>
        <v>Excl.</v>
      </c>
      <c r="G28" s="171">
        <v>1.5772870662460567</v>
      </c>
      <c r="H28" s="171" t="s">
        <v>16</v>
      </c>
      <c r="I28" s="172" t="str">
        <f t="shared" si="2"/>
        <v/>
      </c>
      <c r="J28" s="172" t="str">
        <f t="shared" si="3"/>
        <v/>
      </c>
    </row>
    <row r="29" spans="1:10" ht="16.5">
      <c r="A29" s="166" t="s">
        <v>48</v>
      </c>
      <c r="B29" s="167" t="s">
        <v>49</v>
      </c>
      <c r="C29" s="168">
        <v>203.45699999999999</v>
      </c>
      <c r="D29" s="167">
        <v>9.76</v>
      </c>
      <c r="E29" s="169" t="str">
        <f t="shared" si="0"/>
        <v>Excl.</v>
      </c>
      <c r="F29" s="170" t="str">
        <f t="shared" si="1"/>
        <v>Excl.</v>
      </c>
      <c r="G29" s="171">
        <v>3.6885245901639343</v>
      </c>
      <c r="H29" s="171" t="s">
        <v>16</v>
      </c>
      <c r="I29" s="172" t="str">
        <f t="shared" si="2"/>
        <v/>
      </c>
      <c r="J29" s="172" t="str">
        <f t="shared" si="3"/>
        <v/>
      </c>
    </row>
    <row r="30" spans="1:10" ht="16.5">
      <c r="A30" s="166" t="s">
        <v>51</v>
      </c>
      <c r="B30" s="167" t="s">
        <v>52</v>
      </c>
      <c r="C30" s="168">
        <v>1795.7159999999999</v>
      </c>
      <c r="D30" s="167">
        <v>35.4</v>
      </c>
      <c r="E30" s="169" t="str">
        <f t="shared" si="0"/>
        <v>Excl.</v>
      </c>
      <c r="F30" s="170" t="str">
        <f t="shared" si="1"/>
        <v>Excl.</v>
      </c>
      <c r="G30" s="171">
        <v>4.519774011299436</v>
      </c>
      <c r="H30" s="171" t="s">
        <v>16</v>
      </c>
      <c r="I30" s="172" t="str">
        <f t="shared" si="2"/>
        <v/>
      </c>
      <c r="J30" s="172" t="str">
        <f t="shared" si="3"/>
        <v/>
      </c>
    </row>
    <row r="31" spans="1:10" ht="16.5">
      <c r="A31" s="166" t="s">
        <v>3276</v>
      </c>
      <c r="B31" s="167" t="s">
        <v>55</v>
      </c>
      <c r="C31" s="168">
        <v>388.92599999999999</v>
      </c>
      <c r="D31" s="167">
        <v>24.22</v>
      </c>
      <c r="E31" s="169" t="str">
        <f t="shared" si="0"/>
        <v>Excl.</v>
      </c>
      <c r="F31" s="170" t="str">
        <f t="shared" si="1"/>
        <v>Excl.</v>
      </c>
      <c r="G31" s="171">
        <v>1.981833195706028</v>
      </c>
      <c r="H31" s="171" t="s">
        <v>16</v>
      </c>
      <c r="I31" s="172" t="str">
        <f t="shared" si="2"/>
        <v/>
      </c>
      <c r="J31" s="172" t="str">
        <f t="shared" si="3"/>
        <v/>
      </c>
    </row>
    <row r="32" spans="1:10" ht="16.5">
      <c r="A32" s="166" t="s">
        <v>3277</v>
      </c>
      <c r="B32" s="167" t="s">
        <v>328</v>
      </c>
      <c r="C32" s="168">
        <v>44.976999999999997</v>
      </c>
      <c r="D32" s="167">
        <v>200.1</v>
      </c>
      <c r="E32" s="169" t="str">
        <f t="shared" si="0"/>
        <v>Excl.</v>
      </c>
      <c r="F32" s="170" t="str">
        <f t="shared" si="1"/>
        <v>Excl.</v>
      </c>
      <c r="G32" s="171">
        <v>0.68505747126436778</v>
      </c>
      <c r="H32" s="171" t="s">
        <v>16</v>
      </c>
      <c r="I32" s="172" t="str">
        <f t="shared" si="2"/>
        <v/>
      </c>
      <c r="J32" s="172" t="str">
        <f t="shared" si="3"/>
        <v/>
      </c>
    </row>
    <row r="33" spans="1:10" ht="16.5">
      <c r="A33" s="166" t="s">
        <v>3278</v>
      </c>
      <c r="B33" s="167" t="s">
        <v>58</v>
      </c>
      <c r="C33" s="168">
        <v>932.76900000000001</v>
      </c>
      <c r="D33" s="167">
        <v>108.49</v>
      </c>
      <c r="E33" s="169">
        <f t="shared" si="0"/>
        <v>101196.10880999999</v>
      </c>
      <c r="F33" s="170">
        <f t="shared" si="1"/>
        <v>5.8919081782637127E-2</v>
      </c>
      <c r="G33" s="171">
        <v>0.70052539404553416</v>
      </c>
      <c r="H33" s="171">
        <v>14.41</v>
      </c>
      <c r="I33" s="172">
        <f t="shared" si="2"/>
        <v>4.1274312982582926E-4</v>
      </c>
      <c r="J33" s="172">
        <f t="shared" si="3"/>
        <v>8.4902396848780103E-3</v>
      </c>
    </row>
    <row r="34" spans="1:10" ht="16.5">
      <c r="A34" s="166" t="s">
        <v>3279</v>
      </c>
      <c r="B34" s="167" t="s">
        <v>3280</v>
      </c>
      <c r="C34" s="168">
        <v>238.89699999999999</v>
      </c>
      <c r="D34" s="167">
        <v>20.13</v>
      </c>
      <c r="E34" s="169" t="str">
        <f t="shared" si="0"/>
        <v>Excl.</v>
      </c>
      <c r="F34" s="170" t="str">
        <f t="shared" si="1"/>
        <v>Excl.</v>
      </c>
      <c r="G34" s="171">
        <v>2.7292598112270245</v>
      </c>
      <c r="H34" s="171" t="s">
        <v>16</v>
      </c>
      <c r="I34" s="172" t="str">
        <f t="shared" si="2"/>
        <v/>
      </c>
      <c r="J34" s="172" t="str">
        <f t="shared" si="3"/>
        <v/>
      </c>
    </row>
    <row r="35" spans="1:10" ht="16.5">
      <c r="A35" s="166" t="s">
        <v>69</v>
      </c>
      <c r="B35" s="167" t="s">
        <v>70</v>
      </c>
      <c r="C35" s="168">
        <v>817.06200000000001</v>
      </c>
      <c r="D35" s="167">
        <v>5.01</v>
      </c>
      <c r="E35" s="169" t="str">
        <f t="shared" si="0"/>
        <v>Excl.</v>
      </c>
      <c r="F35" s="170" t="str">
        <f t="shared" si="1"/>
        <v>Excl.</v>
      </c>
      <c r="G35" s="171">
        <v>1.7964071856287425</v>
      </c>
      <c r="H35" s="171" t="s">
        <v>16</v>
      </c>
      <c r="I35" s="172" t="str">
        <f t="shared" si="2"/>
        <v/>
      </c>
      <c r="J35" s="172" t="str">
        <f t="shared" si="3"/>
        <v/>
      </c>
    </row>
    <row r="36" spans="1:10" ht="16.5">
      <c r="A36" s="166" t="s">
        <v>3281</v>
      </c>
      <c r="B36" s="167" t="s">
        <v>73</v>
      </c>
      <c r="C36" s="168">
        <v>618.029</v>
      </c>
      <c r="D36" s="167">
        <v>11.86</v>
      </c>
      <c r="E36" s="169" t="str">
        <f t="shared" si="0"/>
        <v>Excl.</v>
      </c>
      <c r="F36" s="170" t="str">
        <f t="shared" si="1"/>
        <v>Excl.</v>
      </c>
      <c r="G36" s="171">
        <v>3.8785834738617209</v>
      </c>
      <c r="H36" s="171" t="s">
        <v>16</v>
      </c>
      <c r="I36" s="172" t="str">
        <f t="shared" si="2"/>
        <v/>
      </c>
      <c r="J36" s="172" t="str">
        <f t="shared" si="3"/>
        <v/>
      </c>
    </row>
    <row r="37" spans="1:10" ht="16.5">
      <c r="A37" s="166" t="s">
        <v>3282</v>
      </c>
      <c r="B37" s="167" t="s">
        <v>3283</v>
      </c>
      <c r="C37" s="168">
        <v>72.966999999999999</v>
      </c>
      <c r="D37" s="167">
        <v>14.36</v>
      </c>
      <c r="E37" s="169" t="str">
        <f t="shared" si="0"/>
        <v>Excl.</v>
      </c>
      <c r="F37" s="170" t="str">
        <f t="shared" si="1"/>
        <v>Excl.</v>
      </c>
      <c r="G37" s="171">
        <v>6.5181058495821729</v>
      </c>
      <c r="H37" s="171" t="s">
        <v>16</v>
      </c>
      <c r="I37" s="172" t="str">
        <f t="shared" si="2"/>
        <v/>
      </c>
      <c r="J37" s="172" t="str">
        <f t="shared" si="3"/>
        <v/>
      </c>
    </row>
    <row r="38" spans="1:10" ht="16.5">
      <c r="A38" s="166" t="s">
        <v>75</v>
      </c>
      <c r="B38" s="167" t="s">
        <v>76</v>
      </c>
      <c r="C38" s="168">
        <v>214.34800000000001</v>
      </c>
      <c r="D38" s="167">
        <v>9.3699999999999992</v>
      </c>
      <c r="E38" s="169">
        <f t="shared" si="0"/>
        <v>2008.44076</v>
      </c>
      <c r="F38" s="170">
        <f t="shared" si="1"/>
        <v>1.1693679409768788E-3</v>
      </c>
      <c r="G38" s="171">
        <v>2.9882604055496271</v>
      </c>
      <c r="H38" s="171">
        <v>194.72</v>
      </c>
      <c r="I38" s="172">
        <f t="shared" si="2"/>
        <v>3.4943759175403004E-5</v>
      </c>
      <c r="J38" s="172">
        <f t="shared" si="3"/>
        <v>2.2769932546701783E-3</v>
      </c>
    </row>
    <row r="39" spans="1:10" ht="16.5">
      <c r="A39" s="166" t="s">
        <v>84</v>
      </c>
      <c r="B39" s="167" t="s">
        <v>85</v>
      </c>
      <c r="C39" s="168">
        <v>178.405</v>
      </c>
      <c r="D39" s="167">
        <v>228.04</v>
      </c>
      <c r="E39" s="169">
        <f t="shared" si="0"/>
        <v>40683.476199999997</v>
      </c>
      <c r="F39" s="170">
        <f t="shared" si="1"/>
        <v>2.3687008222127423E-2</v>
      </c>
      <c r="G39" s="171">
        <v>2.1224346605858622</v>
      </c>
      <c r="H39" s="171">
        <v>12.82</v>
      </c>
      <c r="I39" s="172">
        <f t="shared" si="2"/>
        <v>5.0274127256225544E-4</v>
      </c>
      <c r="J39" s="172">
        <f t="shared" si="3"/>
        <v>3.0366744540767359E-3</v>
      </c>
    </row>
    <row r="40" spans="1:10" ht="16.5">
      <c r="A40" s="166" t="s">
        <v>3284</v>
      </c>
      <c r="B40" s="167" t="s">
        <v>3285</v>
      </c>
      <c r="C40" s="168">
        <v>130.86799999999999</v>
      </c>
      <c r="D40" s="167">
        <v>25.17</v>
      </c>
      <c r="E40" s="169" t="str">
        <f t="shared" si="0"/>
        <v>Excl.</v>
      </c>
      <c r="F40" s="170" t="str">
        <f t="shared" si="1"/>
        <v>Excl.</v>
      </c>
      <c r="G40" s="171" t="s">
        <v>16</v>
      </c>
      <c r="H40" s="171" t="s">
        <v>16</v>
      </c>
      <c r="I40" s="172" t="str">
        <f t="shared" si="2"/>
        <v/>
      </c>
      <c r="J40" s="172" t="str">
        <f t="shared" si="3"/>
        <v/>
      </c>
    </row>
    <row r="41" spans="1:10" ht="16.5">
      <c r="A41" s="166" t="s">
        <v>87</v>
      </c>
      <c r="B41" s="167" t="s">
        <v>88</v>
      </c>
      <c r="C41" s="168">
        <v>132.92099999999999</v>
      </c>
      <c r="D41" s="167">
        <v>193.64</v>
      </c>
      <c r="E41" s="169" t="str">
        <f t="shared" si="0"/>
        <v>Excl.</v>
      </c>
      <c r="F41" s="170" t="str">
        <f t="shared" si="1"/>
        <v>Excl.</v>
      </c>
      <c r="G41" s="171">
        <v>1.6938649039454658</v>
      </c>
      <c r="H41" s="171" t="s">
        <v>16</v>
      </c>
      <c r="I41" s="172" t="str">
        <f t="shared" si="2"/>
        <v/>
      </c>
      <c r="J41" s="172" t="str">
        <f t="shared" si="3"/>
        <v/>
      </c>
    </row>
    <row r="42" spans="1:10" ht="16.5">
      <c r="A42" s="166" t="s">
        <v>3286</v>
      </c>
      <c r="B42" s="167" t="s">
        <v>46</v>
      </c>
      <c r="C42" s="168">
        <v>97.218999999999994</v>
      </c>
      <c r="D42" s="167">
        <v>88.74</v>
      </c>
      <c r="E42" s="169" t="str">
        <f t="shared" si="0"/>
        <v>Excl.</v>
      </c>
      <c r="F42" s="170" t="str">
        <f t="shared" si="1"/>
        <v>Excl.</v>
      </c>
      <c r="G42" s="171">
        <v>3.696191120126211</v>
      </c>
      <c r="H42" s="171" t="s">
        <v>16</v>
      </c>
      <c r="I42" s="172" t="str">
        <f t="shared" si="2"/>
        <v/>
      </c>
      <c r="J42" s="172" t="str">
        <f t="shared" si="3"/>
        <v/>
      </c>
    </row>
    <row r="43" spans="1:10" ht="16.5">
      <c r="A43" s="166" t="s">
        <v>90</v>
      </c>
      <c r="B43" s="167" t="s">
        <v>91</v>
      </c>
      <c r="C43" s="168">
        <v>271.61200000000002</v>
      </c>
      <c r="D43" s="167">
        <v>29.59</v>
      </c>
      <c r="E43" s="169" t="str">
        <f t="shared" si="0"/>
        <v>Excl.</v>
      </c>
      <c r="F43" s="170" t="str">
        <f t="shared" si="1"/>
        <v>Excl.</v>
      </c>
      <c r="G43" s="171" t="s">
        <v>16</v>
      </c>
      <c r="H43" s="171" t="s">
        <v>16</v>
      </c>
      <c r="I43" s="172" t="str">
        <f t="shared" si="2"/>
        <v/>
      </c>
      <c r="J43" s="172" t="str">
        <f t="shared" si="3"/>
        <v/>
      </c>
    </row>
    <row r="44" spans="1:10" ht="16.5">
      <c r="A44" s="166" t="s">
        <v>3287</v>
      </c>
      <c r="B44" s="167" t="s">
        <v>2504</v>
      </c>
      <c r="C44" s="168">
        <v>599.42499999999995</v>
      </c>
      <c r="D44" s="167">
        <v>39.26</v>
      </c>
      <c r="E44" s="169">
        <f t="shared" si="0"/>
        <v>23533.425499999998</v>
      </c>
      <c r="F44" s="170">
        <f t="shared" si="1"/>
        <v>1.3701789900473724E-2</v>
      </c>
      <c r="G44" s="171">
        <v>3.2012226184411614</v>
      </c>
      <c r="H44" s="171">
        <v>7</v>
      </c>
      <c r="I44" s="172">
        <f t="shared" si="2"/>
        <v>4.3862479742525157E-4</v>
      </c>
      <c r="J44" s="172">
        <f t="shared" si="3"/>
        <v>9.5912529303316058E-4</v>
      </c>
    </row>
    <row r="45" spans="1:10" ht="16.5">
      <c r="A45" s="166" t="s">
        <v>96</v>
      </c>
      <c r="B45" s="167" t="s">
        <v>97</v>
      </c>
      <c r="C45" s="168">
        <v>238.952</v>
      </c>
      <c r="D45" s="167">
        <v>27.71</v>
      </c>
      <c r="E45" s="169" t="str">
        <f t="shared" si="0"/>
        <v>Excl.</v>
      </c>
      <c r="F45" s="170" t="str">
        <f t="shared" si="1"/>
        <v>Excl.</v>
      </c>
      <c r="G45" s="171">
        <v>3.6088054853843379</v>
      </c>
      <c r="H45" s="171" t="s">
        <v>16</v>
      </c>
      <c r="I45" s="172" t="str">
        <f t="shared" si="2"/>
        <v/>
      </c>
      <c r="J45" s="172" t="str">
        <f t="shared" si="3"/>
        <v/>
      </c>
    </row>
    <row r="46" spans="1:10" ht="16.5">
      <c r="A46" s="166" t="s">
        <v>99</v>
      </c>
      <c r="B46" s="167" t="s">
        <v>100</v>
      </c>
      <c r="C46" s="168">
        <v>434.63</v>
      </c>
      <c r="D46" s="167">
        <v>75.63</v>
      </c>
      <c r="E46" s="169" t="str">
        <f t="shared" si="0"/>
        <v>Excl.</v>
      </c>
      <c r="F46" s="170" t="str">
        <f t="shared" si="1"/>
        <v>Excl.</v>
      </c>
      <c r="G46" s="171">
        <v>0.15866719555731854</v>
      </c>
      <c r="H46" s="171" t="s">
        <v>16</v>
      </c>
      <c r="I46" s="172" t="str">
        <f t="shared" si="2"/>
        <v/>
      </c>
      <c r="J46" s="172" t="str">
        <f t="shared" si="3"/>
        <v/>
      </c>
    </row>
    <row r="47" spans="1:10" ht="16.5">
      <c r="A47" s="166" t="s">
        <v>3288</v>
      </c>
      <c r="B47" s="167" t="s">
        <v>3289</v>
      </c>
      <c r="C47" s="168">
        <v>774.029</v>
      </c>
      <c r="D47" s="167">
        <v>2.4500000000000002</v>
      </c>
      <c r="E47" s="169" t="str">
        <f t="shared" si="0"/>
        <v>Excl.</v>
      </c>
      <c r="F47" s="170" t="str">
        <f t="shared" si="1"/>
        <v>Excl.</v>
      </c>
      <c r="G47" s="171" t="s">
        <v>16</v>
      </c>
      <c r="H47" s="171" t="s">
        <v>16</v>
      </c>
      <c r="I47" s="172" t="str">
        <f t="shared" si="2"/>
        <v/>
      </c>
      <c r="J47" s="172" t="str">
        <f t="shared" si="3"/>
        <v/>
      </c>
    </row>
    <row r="48" spans="1:10" ht="16.5">
      <c r="A48" s="166" t="s">
        <v>105</v>
      </c>
      <c r="B48" s="167" t="s">
        <v>106</v>
      </c>
      <c r="C48" s="168">
        <v>118.70699999999999</v>
      </c>
      <c r="D48" s="167">
        <v>14.98</v>
      </c>
      <c r="E48" s="169" t="str">
        <f t="shared" si="0"/>
        <v>Excl.</v>
      </c>
      <c r="F48" s="170" t="str">
        <f t="shared" si="1"/>
        <v>Excl.</v>
      </c>
      <c r="G48" s="171" t="s">
        <v>16</v>
      </c>
      <c r="H48" s="171" t="s">
        <v>16</v>
      </c>
      <c r="I48" s="172" t="str">
        <f t="shared" si="2"/>
        <v/>
      </c>
      <c r="J48" s="172" t="str">
        <f t="shared" si="3"/>
        <v/>
      </c>
    </row>
    <row r="49" spans="1:10" ht="16.5">
      <c r="A49" s="166" t="s">
        <v>3290</v>
      </c>
      <c r="B49" s="167" t="s">
        <v>3291</v>
      </c>
      <c r="C49" s="168">
        <v>494.60399999999998</v>
      </c>
      <c r="D49" s="167">
        <v>79.87</v>
      </c>
      <c r="E49" s="169">
        <f t="shared" si="0"/>
        <v>39504.021480000003</v>
      </c>
      <c r="F49" s="170">
        <f t="shared" si="1"/>
        <v>2.3000298130961053E-2</v>
      </c>
      <c r="G49" s="171">
        <v>3.7071491173156375</v>
      </c>
      <c r="H49" s="171">
        <v>-4.97</v>
      </c>
      <c r="I49" s="172">
        <f t="shared" si="2"/>
        <v>8.5265534914188772E-4</v>
      </c>
      <c r="J49" s="172">
        <f t="shared" si="3"/>
        <v>-1.1431148171087643E-3</v>
      </c>
    </row>
    <row r="50" spans="1:10" ht="16.5">
      <c r="A50" s="166" t="s">
        <v>108</v>
      </c>
      <c r="B50" s="167" t="s">
        <v>109</v>
      </c>
      <c r="C50" s="168">
        <v>51.447000000000003</v>
      </c>
      <c r="D50" s="167">
        <v>17.739999999999998</v>
      </c>
      <c r="E50" s="169" t="str">
        <f t="shared" si="0"/>
        <v>Excl.</v>
      </c>
      <c r="F50" s="170" t="str">
        <f t="shared" si="1"/>
        <v>Excl.</v>
      </c>
      <c r="G50" s="171" t="s">
        <v>16</v>
      </c>
      <c r="H50" s="171" t="s">
        <v>16</v>
      </c>
      <c r="I50" s="172" t="str">
        <f t="shared" si="2"/>
        <v/>
      </c>
      <c r="J50" s="172" t="str">
        <f t="shared" si="3"/>
        <v/>
      </c>
    </row>
    <row r="51" spans="1:10" ht="16.5">
      <c r="A51" s="166" t="s">
        <v>3292</v>
      </c>
      <c r="B51" s="167" t="s">
        <v>3293</v>
      </c>
      <c r="C51" s="168">
        <v>160.79400000000001</v>
      </c>
      <c r="D51" s="167">
        <v>30.75</v>
      </c>
      <c r="E51" s="169" t="str">
        <f t="shared" si="0"/>
        <v>Excl.</v>
      </c>
      <c r="F51" s="170" t="str">
        <f t="shared" si="1"/>
        <v>Excl.</v>
      </c>
      <c r="G51" s="171">
        <v>1.6048780487804879</v>
      </c>
      <c r="H51" s="171" t="s">
        <v>16</v>
      </c>
      <c r="I51" s="172" t="str">
        <f t="shared" si="2"/>
        <v/>
      </c>
      <c r="J51" s="172" t="str">
        <f t="shared" si="3"/>
        <v/>
      </c>
    </row>
    <row r="52" spans="1:10" ht="16.5">
      <c r="A52" s="166" t="s">
        <v>3294</v>
      </c>
      <c r="B52" s="167" t="s">
        <v>3295</v>
      </c>
      <c r="C52" s="168">
        <v>461.34399999999999</v>
      </c>
      <c r="D52" s="167">
        <v>39.380000000000003</v>
      </c>
      <c r="E52" s="169">
        <f t="shared" si="0"/>
        <v>18167.726720000002</v>
      </c>
      <c r="F52" s="170">
        <f t="shared" si="1"/>
        <v>1.0577736525720095E-2</v>
      </c>
      <c r="G52" s="171">
        <v>5.612493651599797</v>
      </c>
      <c r="H52" s="171">
        <v>11</v>
      </c>
      <c r="I52" s="172">
        <f t="shared" si="2"/>
        <v>5.9367479098899325E-4</v>
      </c>
      <c r="J52" s="172">
        <f t="shared" si="3"/>
        <v>1.1635510178292104E-3</v>
      </c>
    </row>
    <row r="53" spans="1:10" ht="16.5">
      <c r="A53" s="166" t="s">
        <v>3296</v>
      </c>
      <c r="B53" s="167" t="s">
        <v>3297</v>
      </c>
      <c r="C53" s="168">
        <v>64.451999999999998</v>
      </c>
      <c r="D53" s="167">
        <v>43.62</v>
      </c>
      <c r="E53" s="169" t="str">
        <f t="shared" si="0"/>
        <v>Excl.</v>
      </c>
      <c r="F53" s="170" t="str">
        <f t="shared" si="1"/>
        <v>Excl.</v>
      </c>
      <c r="G53" s="171">
        <v>0.27510316368638238</v>
      </c>
      <c r="H53" s="171" t="s">
        <v>16</v>
      </c>
      <c r="I53" s="172" t="str">
        <f t="shared" si="2"/>
        <v/>
      </c>
      <c r="J53" s="172" t="str">
        <f t="shared" si="3"/>
        <v/>
      </c>
    </row>
    <row r="54" spans="1:10" ht="16.5">
      <c r="A54" s="166" t="s">
        <v>114</v>
      </c>
      <c r="B54" s="167" t="s">
        <v>115</v>
      </c>
      <c r="C54" s="168">
        <v>192.17500000000001</v>
      </c>
      <c r="D54" s="167">
        <v>167.69</v>
      </c>
      <c r="E54" s="169">
        <f t="shared" si="0"/>
        <v>32225.82575</v>
      </c>
      <c r="F54" s="170">
        <f t="shared" si="1"/>
        <v>1.8762737868134673E-2</v>
      </c>
      <c r="G54" s="171">
        <v>1.1771721629196732</v>
      </c>
      <c r="H54" s="171">
        <v>1.39</v>
      </c>
      <c r="I54" s="172">
        <f t="shared" si="2"/>
        <v>2.2086972718526952E-4</v>
      </c>
      <c r="J54" s="172">
        <f t="shared" si="3"/>
        <v>2.608020563670719E-4</v>
      </c>
    </row>
    <row r="55" spans="1:10" ht="16.5">
      <c r="A55" s="166" t="s">
        <v>117</v>
      </c>
      <c r="B55" s="167" t="s">
        <v>118</v>
      </c>
      <c r="C55" s="168">
        <v>1857.33</v>
      </c>
      <c r="D55" s="167">
        <v>28.41</v>
      </c>
      <c r="E55" s="169" t="str">
        <f t="shared" si="0"/>
        <v>Excl.</v>
      </c>
      <c r="F55" s="170" t="str">
        <f t="shared" si="1"/>
        <v>Excl.</v>
      </c>
      <c r="G55" s="171">
        <v>2.5343189017951424</v>
      </c>
      <c r="H55" s="171" t="s">
        <v>16</v>
      </c>
      <c r="I55" s="172" t="str">
        <f t="shared" si="2"/>
        <v/>
      </c>
      <c r="J55" s="172" t="str">
        <f t="shared" si="3"/>
        <v/>
      </c>
    </row>
    <row r="56" spans="1:10" ht="16.5">
      <c r="A56" s="166" t="s">
        <v>123</v>
      </c>
      <c r="B56" s="167" t="s">
        <v>124</v>
      </c>
      <c r="C56" s="168">
        <v>560.65499999999997</v>
      </c>
      <c r="D56" s="167">
        <v>5.01</v>
      </c>
      <c r="E56" s="169" t="str">
        <f t="shared" si="0"/>
        <v>Excl.</v>
      </c>
      <c r="F56" s="170" t="str">
        <f t="shared" si="1"/>
        <v>Excl.</v>
      </c>
      <c r="G56" s="171" t="s">
        <v>16</v>
      </c>
      <c r="H56" s="171" t="s">
        <v>16</v>
      </c>
      <c r="I56" s="172" t="str">
        <f t="shared" si="2"/>
        <v/>
      </c>
      <c r="J56" s="172" t="str">
        <f t="shared" si="3"/>
        <v/>
      </c>
    </row>
    <row r="57" spans="1:10" ht="16.5">
      <c r="A57" s="166" t="s">
        <v>3298</v>
      </c>
      <c r="B57" s="167" t="s">
        <v>3299</v>
      </c>
      <c r="C57" s="168">
        <v>245.75899999999999</v>
      </c>
      <c r="D57" s="167">
        <v>5.07</v>
      </c>
      <c r="E57" s="169" t="str">
        <f t="shared" si="0"/>
        <v>Excl.</v>
      </c>
      <c r="F57" s="170" t="str">
        <f t="shared" si="1"/>
        <v>Excl.</v>
      </c>
      <c r="G57" s="171">
        <v>7.1005917159763303</v>
      </c>
      <c r="H57" s="171" t="s">
        <v>16</v>
      </c>
      <c r="I57" s="172" t="str">
        <f t="shared" si="2"/>
        <v/>
      </c>
      <c r="J57" s="172" t="str">
        <f t="shared" si="3"/>
        <v/>
      </c>
    </row>
    <row r="58" spans="1:10" ht="16.5">
      <c r="A58" s="166" t="s">
        <v>3300</v>
      </c>
      <c r="B58" s="167" t="s">
        <v>3301</v>
      </c>
      <c r="C58" s="168">
        <v>25.863</v>
      </c>
      <c r="D58" s="167">
        <v>61.27</v>
      </c>
      <c r="E58" s="169" t="str">
        <f t="shared" si="0"/>
        <v>Excl.</v>
      </c>
      <c r="F58" s="170" t="str">
        <f t="shared" si="1"/>
        <v>Excl.</v>
      </c>
      <c r="G58" s="171">
        <v>2.2219683368695935</v>
      </c>
      <c r="H58" s="171" t="s">
        <v>16</v>
      </c>
      <c r="I58" s="172" t="str">
        <f t="shared" si="2"/>
        <v/>
      </c>
      <c r="J58" s="172" t="str">
        <f t="shared" si="3"/>
        <v/>
      </c>
    </row>
    <row r="59" spans="1:10" ht="16.5">
      <c r="A59" s="166" t="s">
        <v>129</v>
      </c>
      <c r="B59" s="167" t="s">
        <v>130</v>
      </c>
      <c r="C59" s="168">
        <v>143.93199999999999</v>
      </c>
      <c r="D59" s="167">
        <v>32.29</v>
      </c>
      <c r="E59" s="169">
        <f t="shared" si="0"/>
        <v>4647.5642799999996</v>
      </c>
      <c r="F59" s="170">
        <f t="shared" si="1"/>
        <v>2.7059362570700314E-3</v>
      </c>
      <c r="G59" s="171">
        <v>2.2607618457726848</v>
      </c>
      <c r="H59" s="171">
        <v>6.34</v>
      </c>
      <c r="I59" s="172">
        <f t="shared" si="2"/>
        <v>6.1174774470768747E-5</v>
      </c>
      <c r="J59" s="172">
        <f t="shared" si="3"/>
        <v>1.7155635869824001E-4</v>
      </c>
    </row>
    <row r="60" spans="1:10" ht="16.5">
      <c r="A60" s="166" t="s">
        <v>132</v>
      </c>
      <c r="B60" s="167" t="s">
        <v>133</v>
      </c>
      <c r="C60" s="168">
        <v>306.54899999999998</v>
      </c>
      <c r="D60" s="167">
        <v>158.30000000000001</v>
      </c>
      <c r="E60" s="169" t="str">
        <f t="shared" si="0"/>
        <v>Excl.</v>
      </c>
      <c r="F60" s="170" t="str">
        <f t="shared" si="1"/>
        <v>Excl.</v>
      </c>
      <c r="G60" s="171">
        <v>1.2962728995578017</v>
      </c>
      <c r="H60" s="171" t="s">
        <v>16</v>
      </c>
      <c r="I60" s="172" t="str">
        <f t="shared" si="2"/>
        <v/>
      </c>
      <c r="J60" s="172" t="str">
        <f t="shared" si="3"/>
        <v/>
      </c>
    </row>
    <row r="61" spans="1:10" ht="16.5">
      <c r="A61" s="166" t="s">
        <v>3302</v>
      </c>
      <c r="B61" s="167" t="s">
        <v>136</v>
      </c>
      <c r="C61" s="168">
        <v>227.00899999999999</v>
      </c>
      <c r="D61" s="167">
        <v>72.63</v>
      </c>
      <c r="E61" s="169" t="str">
        <f t="shared" si="0"/>
        <v>Excl.</v>
      </c>
      <c r="F61" s="170" t="str">
        <f t="shared" si="1"/>
        <v>Excl.</v>
      </c>
      <c r="G61" s="171">
        <v>1.8449676442241498</v>
      </c>
      <c r="H61" s="171" t="s">
        <v>16</v>
      </c>
      <c r="I61" s="172" t="str">
        <f t="shared" si="2"/>
        <v/>
      </c>
      <c r="J61" s="172" t="str">
        <f t="shared" si="3"/>
        <v/>
      </c>
    </row>
    <row r="62" spans="1:10" ht="16.5">
      <c r="A62" s="166" t="s">
        <v>138</v>
      </c>
      <c r="B62" s="167" t="s">
        <v>139</v>
      </c>
      <c r="C62" s="168">
        <v>351.65499999999997</v>
      </c>
      <c r="D62" s="167">
        <v>67.61</v>
      </c>
      <c r="E62" s="169" t="str">
        <f t="shared" si="0"/>
        <v>Excl.</v>
      </c>
      <c r="F62" s="170" t="str">
        <f t="shared" si="1"/>
        <v>Excl.</v>
      </c>
      <c r="G62" s="171">
        <v>1.893211063452152</v>
      </c>
      <c r="H62" s="171" t="s">
        <v>16</v>
      </c>
      <c r="I62" s="172" t="str">
        <f t="shared" si="2"/>
        <v/>
      </c>
      <c r="J62" s="172" t="str">
        <f t="shared" si="3"/>
        <v/>
      </c>
    </row>
    <row r="63" spans="1:10" ht="16.5">
      <c r="A63" s="166" t="s">
        <v>141</v>
      </c>
      <c r="B63" s="167" t="s">
        <v>142</v>
      </c>
      <c r="C63" s="168">
        <v>729.25300000000004</v>
      </c>
      <c r="D63" s="167">
        <v>121.55</v>
      </c>
      <c r="E63" s="169">
        <f t="shared" si="0"/>
        <v>88640.702149999997</v>
      </c>
      <c r="F63" s="170">
        <f t="shared" si="1"/>
        <v>5.1608988138584826E-2</v>
      </c>
      <c r="G63" s="171">
        <v>5.100781571369807</v>
      </c>
      <c r="H63" s="171">
        <v>3.22</v>
      </c>
      <c r="I63" s="172">
        <f t="shared" si="2"/>
        <v>2.6324617561433645E-3</v>
      </c>
      <c r="J63" s="172">
        <f t="shared" si="3"/>
        <v>1.6618094180624314E-3</v>
      </c>
    </row>
    <row r="64" spans="1:10" ht="16.5">
      <c r="A64" s="166" t="s">
        <v>144</v>
      </c>
      <c r="B64" s="167" t="s">
        <v>145</v>
      </c>
      <c r="C64" s="168">
        <v>1229.57</v>
      </c>
      <c r="D64" s="167">
        <v>64.52</v>
      </c>
      <c r="E64" s="169">
        <f t="shared" si="0"/>
        <v>79331.85639999999</v>
      </c>
      <c r="F64" s="170">
        <f t="shared" si="1"/>
        <v>4.6189129109459721E-2</v>
      </c>
      <c r="G64" s="171">
        <v>6.5716057036577817</v>
      </c>
      <c r="H64" s="171">
        <v>5.22</v>
      </c>
      <c r="I64" s="172">
        <f t="shared" si="2"/>
        <v>3.0353674430271117E-3</v>
      </c>
      <c r="J64" s="172">
        <f t="shared" si="3"/>
        <v>2.4110725395137976E-3</v>
      </c>
    </row>
    <row r="65" spans="1:10" ht="16.5">
      <c r="A65" s="166" t="s">
        <v>3303</v>
      </c>
      <c r="B65" s="167" t="s">
        <v>3304</v>
      </c>
      <c r="C65" s="168">
        <v>560.91700000000003</v>
      </c>
      <c r="D65" s="167">
        <v>10.62</v>
      </c>
      <c r="E65" s="169" t="str">
        <f t="shared" si="0"/>
        <v>Excl.</v>
      </c>
      <c r="F65" s="170" t="str">
        <f t="shared" si="1"/>
        <v>Excl.</v>
      </c>
      <c r="G65" s="171" t="s">
        <v>16</v>
      </c>
      <c r="H65" s="171" t="s">
        <v>16</v>
      </c>
      <c r="I65" s="172" t="str">
        <f t="shared" si="2"/>
        <v/>
      </c>
      <c r="J65" s="172" t="str">
        <f t="shared" si="3"/>
        <v/>
      </c>
    </row>
    <row r="66" spans="1:10" ht="16.5">
      <c r="A66" s="166" t="s">
        <v>3305</v>
      </c>
      <c r="B66" s="167" t="s">
        <v>148</v>
      </c>
      <c r="C66" s="168">
        <v>943.05100000000004</v>
      </c>
      <c r="D66" s="167">
        <v>67.58</v>
      </c>
      <c r="E66" s="169" t="str">
        <f t="shared" si="0"/>
        <v>Excl.</v>
      </c>
      <c r="F66" s="170" t="str">
        <f t="shared" si="1"/>
        <v>Excl.</v>
      </c>
      <c r="G66" s="171">
        <v>5.3270198283515837</v>
      </c>
      <c r="H66" s="171" t="s">
        <v>16</v>
      </c>
      <c r="I66" s="172" t="str">
        <f t="shared" si="2"/>
        <v/>
      </c>
      <c r="J66" s="172" t="str">
        <f t="shared" si="3"/>
        <v/>
      </c>
    </row>
    <row r="67" spans="1:10" ht="16.5">
      <c r="A67" s="166" t="s">
        <v>150</v>
      </c>
      <c r="B67" s="167" t="s">
        <v>151</v>
      </c>
      <c r="C67" s="168">
        <v>96.543000000000006</v>
      </c>
      <c r="D67" s="167">
        <v>25.33</v>
      </c>
      <c r="E67" s="169" t="str">
        <f t="shared" si="0"/>
        <v>Excl.</v>
      </c>
      <c r="F67" s="170" t="str">
        <f t="shared" si="1"/>
        <v>Excl.</v>
      </c>
      <c r="G67" s="171">
        <v>5.5270430319778923</v>
      </c>
      <c r="H67" s="171" t="s">
        <v>16</v>
      </c>
      <c r="I67" s="172" t="str">
        <f t="shared" si="2"/>
        <v/>
      </c>
      <c r="J67" s="172" t="str">
        <f t="shared" si="3"/>
        <v/>
      </c>
    </row>
    <row r="68" spans="1:10" ht="16.5">
      <c r="A68" s="166" t="s">
        <v>153</v>
      </c>
      <c r="B68" s="167" t="s">
        <v>154</v>
      </c>
      <c r="C68" s="168">
        <v>43.734000000000002</v>
      </c>
      <c r="D68" s="167">
        <v>24.95</v>
      </c>
      <c r="E68" s="169" t="str">
        <f t="shared" si="0"/>
        <v>Excl.</v>
      </c>
      <c r="F68" s="170" t="str">
        <f t="shared" si="1"/>
        <v>Excl.</v>
      </c>
      <c r="G68" s="171">
        <v>7.5350701402805615</v>
      </c>
      <c r="H68" s="171" t="s">
        <v>16</v>
      </c>
      <c r="I68" s="172" t="str">
        <f t="shared" si="2"/>
        <v/>
      </c>
      <c r="J68" s="172" t="str">
        <f t="shared" si="3"/>
        <v/>
      </c>
    </row>
    <row r="69" spans="1:10" ht="16.5">
      <c r="A69" s="166" t="s">
        <v>156</v>
      </c>
      <c r="B69" s="167" t="s">
        <v>157</v>
      </c>
      <c r="C69" s="168">
        <v>339.88499999999999</v>
      </c>
      <c r="D69" s="167">
        <v>116.49</v>
      </c>
      <c r="E69" s="169" t="str">
        <f t="shared" si="0"/>
        <v>Excl.</v>
      </c>
      <c r="F69" s="170" t="str">
        <f t="shared" si="1"/>
        <v>Excl.</v>
      </c>
      <c r="G69" s="171">
        <v>3.7771482530689333</v>
      </c>
      <c r="H69" s="171" t="s">
        <v>16</v>
      </c>
      <c r="I69" s="172" t="str">
        <f t="shared" si="2"/>
        <v/>
      </c>
      <c r="J69" s="172" t="str">
        <f t="shared" si="3"/>
        <v/>
      </c>
    </row>
    <row r="70" spans="1:10" ht="16.5">
      <c r="A70" s="166" t="s">
        <v>159</v>
      </c>
      <c r="B70" s="167" t="s">
        <v>160</v>
      </c>
      <c r="C70" s="168">
        <v>1759.5840000000001</v>
      </c>
      <c r="D70" s="167">
        <v>76.2</v>
      </c>
      <c r="E70" s="169">
        <f t="shared" si="0"/>
        <v>134080.3008</v>
      </c>
      <c r="F70" s="170">
        <f t="shared" si="1"/>
        <v>7.8065138088542152E-2</v>
      </c>
      <c r="G70" s="171">
        <v>5.3543307086614176</v>
      </c>
      <c r="H70" s="171">
        <v>5.42</v>
      </c>
      <c r="I70" s="172">
        <f t="shared" si="2"/>
        <v>4.1798656614337529E-3</v>
      </c>
      <c r="J70" s="172">
        <f t="shared" si="3"/>
        <v>4.2311304843989841E-3</v>
      </c>
    </row>
    <row r="71" spans="1:10" ht="16.5">
      <c r="A71" s="166" t="s">
        <v>3306</v>
      </c>
      <c r="B71" s="167" t="s">
        <v>3307</v>
      </c>
      <c r="C71" s="168">
        <v>38.209000000000003</v>
      </c>
      <c r="D71" s="167">
        <v>87.62</v>
      </c>
      <c r="E71" s="169" t="str">
        <f t="shared" si="0"/>
        <v>Excl.</v>
      </c>
      <c r="F71" s="170" t="str">
        <f t="shared" si="1"/>
        <v>Excl.</v>
      </c>
      <c r="G71" s="171">
        <v>2.054325496461995</v>
      </c>
      <c r="H71" s="171" t="s">
        <v>16</v>
      </c>
      <c r="I71" s="172" t="str">
        <f t="shared" si="2"/>
        <v/>
      </c>
      <c r="J71" s="172" t="str">
        <f t="shared" si="3"/>
        <v/>
      </c>
    </row>
    <row r="72" spans="1:10" ht="16.5">
      <c r="A72" s="166" t="s">
        <v>168</v>
      </c>
      <c r="B72" s="167" t="s">
        <v>169</v>
      </c>
      <c r="C72" s="168">
        <v>185.96600000000001</v>
      </c>
      <c r="D72" s="167">
        <v>22.88</v>
      </c>
      <c r="E72" s="169" t="str">
        <f t="shared" si="0"/>
        <v>Excl.</v>
      </c>
      <c r="F72" s="170" t="str">
        <f t="shared" si="1"/>
        <v>Excl.</v>
      </c>
      <c r="G72" s="171">
        <v>1.1363636363636365</v>
      </c>
      <c r="H72" s="171" t="s">
        <v>16</v>
      </c>
      <c r="I72" s="172" t="str">
        <f t="shared" si="2"/>
        <v/>
      </c>
      <c r="J72" s="172" t="str">
        <f t="shared" si="3"/>
        <v/>
      </c>
    </row>
    <row r="73" spans="1:10" ht="16.5">
      <c r="A73" s="166" t="s">
        <v>3308</v>
      </c>
      <c r="B73" s="167" t="s">
        <v>3309</v>
      </c>
      <c r="C73" s="168">
        <v>459.41300000000001</v>
      </c>
      <c r="D73" s="167">
        <v>2.61</v>
      </c>
      <c r="E73" s="169" t="str">
        <f t="shared" si="0"/>
        <v>Excl.</v>
      </c>
      <c r="F73" s="170" t="str">
        <f t="shared" si="1"/>
        <v>Excl.</v>
      </c>
      <c r="G73" s="171">
        <v>2.5823754789272035</v>
      </c>
      <c r="H73" s="171" t="s">
        <v>16</v>
      </c>
      <c r="I73" s="172" t="str">
        <f t="shared" si="2"/>
        <v/>
      </c>
      <c r="J73" s="172" t="str">
        <f t="shared" si="3"/>
        <v/>
      </c>
    </row>
    <row r="74" spans="1:10" ht="16.5">
      <c r="A74" s="166" t="s">
        <v>177</v>
      </c>
      <c r="B74" s="167" t="s">
        <v>178</v>
      </c>
      <c r="C74" s="168">
        <v>277.12900000000002</v>
      </c>
      <c r="D74" s="167">
        <v>36.58</v>
      </c>
      <c r="E74" s="169" t="str">
        <f t="shared" si="0"/>
        <v>Excl.</v>
      </c>
      <c r="F74" s="170" t="str">
        <f t="shared" si="1"/>
        <v>Excl.</v>
      </c>
      <c r="G74" s="171">
        <v>2.0776380535811918</v>
      </c>
      <c r="H74" s="171" t="s">
        <v>16</v>
      </c>
      <c r="I74" s="172" t="str">
        <f t="shared" si="2"/>
        <v/>
      </c>
      <c r="J74" s="172" t="str">
        <f t="shared" si="3"/>
        <v/>
      </c>
    </row>
    <row r="75" spans="1:10" ht="16.5">
      <c r="A75" s="166" t="s">
        <v>3310</v>
      </c>
      <c r="B75" s="167" t="s">
        <v>3311</v>
      </c>
      <c r="C75" s="168">
        <v>297.83</v>
      </c>
      <c r="D75" s="167">
        <v>7.69</v>
      </c>
      <c r="E75" s="169" t="str">
        <f t="shared" si="0"/>
        <v>Excl.</v>
      </c>
      <c r="F75" s="170" t="str">
        <f t="shared" si="1"/>
        <v>Excl.</v>
      </c>
      <c r="G75" s="171">
        <v>1.0403120936280885</v>
      </c>
      <c r="H75" s="171" t="s">
        <v>16</v>
      </c>
      <c r="I75" s="172" t="str">
        <f t="shared" si="2"/>
        <v/>
      </c>
      <c r="J75" s="172" t="str">
        <f t="shared" si="3"/>
        <v/>
      </c>
    </row>
    <row r="76" spans="1:10" ht="16.5">
      <c r="A76" s="166" t="s">
        <v>3312</v>
      </c>
      <c r="B76" s="167" t="s">
        <v>3313</v>
      </c>
      <c r="C76" s="168">
        <v>102.76900000000001</v>
      </c>
      <c r="D76" s="167">
        <v>29.02</v>
      </c>
      <c r="E76" s="169" t="str">
        <f t="shared" ref="E76:E139" si="4">IF(OR(H76="n/a", G76=0, G76="n/a"), "Excl.", D76*C76)</f>
        <v>Excl.</v>
      </c>
      <c r="F76" s="170" t="str">
        <f t="shared" ref="F76:F139" si="5">IF(E76="Excl.","Excl.",E76/(SUM($E$12:$E$517)))</f>
        <v>Excl.</v>
      </c>
      <c r="G76" s="171" t="s">
        <v>16</v>
      </c>
      <c r="H76" s="171" t="s">
        <v>16</v>
      </c>
      <c r="I76" s="172" t="str">
        <f t="shared" si="2"/>
        <v/>
      </c>
      <c r="J76" s="172" t="str">
        <f t="shared" si="3"/>
        <v/>
      </c>
    </row>
    <row r="77" spans="1:10" ht="16.5">
      <c r="A77" s="166" t="s">
        <v>183</v>
      </c>
      <c r="B77" s="167" t="s">
        <v>184</v>
      </c>
      <c r="C77" s="168">
        <v>102.474</v>
      </c>
      <c r="D77" s="167">
        <v>22.37</v>
      </c>
      <c r="E77" s="169" t="str">
        <f t="shared" si="4"/>
        <v>Excl.</v>
      </c>
      <c r="F77" s="170" t="str">
        <f t="shared" si="5"/>
        <v>Excl.</v>
      </c>
      <c r="G77" s="171">
        <v>6.8842199374161819</v>
      </c>
      <c r="H77" s="171" t="s">
        <v>16</v>
      </c>
      <c r="I77" s="172" t="str">
        <f t="shared" ref="I77:I140" si="6">IFERROR(G77*F77/100, "")</f>
        <v/>
      </c>
      <c r="J77" s="172" t="str">
        <f t="shared" ref="J77:J140" si="7">IFERROR(H77*F77/100, "")</f>
        <v/>
      </c>
    </row>
    <row r="78" spans="1:10" ht="16.5">
      <c r="A78" s="166" t="s">
        <v>3314</v>
      </c>
      <c r="B78" s="167" t="s">
        <v>3315</v>
      </c>
      <c r="C78" s="168">
        <v>102.76600000000001</v>
      </c>
      <c r="D78" s="167">
        <v>34.590000000000003</v>
      </c>
      <c r="E78" s="169" t="str">
        <f t="shared" si="4"/>
        <v>Excl.</v>
      </c>
      <c r="F78" s="170" t="str">
        <f t="shared" si="5"/>
        <v>Excl.</v>
      </c>
      <c r="G78" s="171">
        <v>1.9080659150043362</v>
      </c>
      <c r="H78" s="171" t="s">
        <v>16</v>
      </c>
      <c r="I78" s="172" t="str">
        <f t="shared" si="6"/>
        <v/>
      </c>
      <c r="J78" s="172" t="str">
        <f t="shared" si="7"/>
        <v/>
      </c>
    </row>
    <row r="79" spans="1:10" ht="16.5">
      <c r="A79" s="166" t="s">
        <v>3316</v>
      </c>
      <c r="B79" s="167" t="s">
        <v>3317</v>
      </c>
      <c r="C79" s="168">
        <v>41.44</v>
      </c>
      <c r="D79" s="167">
        <v>26.75</v>
      </c>
      <c r="E79" s="169" t="str">
        <f t="shared" si="4"/>
        <v>Excl.</v>
      </c>
      <c r="F79" s="170" t="str">
        <f t="shared" si="5"/>
        <v>Excl.</v>
      </c>
      <c r="G79" s="171">
        <v>2.8411214953271027</v>
      </c>
      <c r="H79" s="171" t="s">
        <v>16</v>
      </c>
      <c r="I79" s="172" t="str">
        <f t="shared" si="6"/>
        <v/>
      </c>
      <c r="J79" s="172" t="str">
        <f t="shared" si="7"/>
        <v/>
      </c>
    </row>
    <row r="80" spans="1:10" ht="16.5">
      <c r="A80" s="166" t="s">
        <v>201</v>
      </c>
      <c r="B80" s="167" t="s">
        <v>202</v>
      </c>
      <c r="C80" s="168">
        <v>67.387</v>
      </c>
      <c r="D80" s="167">
        <v>73.11</v>
      </c>
      <c r="E80" s="169" t="str">
        <f t="shared" si="4"/>
        <v>Excl.</v>
      </c>
      <c r="F80" s="170" t="str">
        <f t="shared" si="5"/>
        <v>Excl.</v>
      </c>
      <c r="G80" s="171">
        <v>1.3874982902475721</v>
      </c>
      <c r="H80" s="171" t="s">
        <v>16</v>
      </c>
      <c r="I80" s="172" t="str">
        <f t="shared" si="6"/>
        <v/>
      </c>
      <c r="J80" s="172" t="str">
        <f t="shared" si="7"/>
        <v/>
      </c>
    </row>
    <row r="81" spans="1:10" ht="16.5">
      <c r="A81" s="166" t="s">
        <v>204</v>
      </c>
      <c r="B81" s="167" t="s">
        <v>205</v>
      </c>
      <c r="C81" s="168">
        <v>316.39999999999998</v>
      </c>
      <c r="D81" s="167">
        <v>93.46</v>
      </c>
      <c r="E81" s="169">
        <f t="shared" si="4"/>
        <v>29570.743999999995</v>
      </c>
      <c r="F81" s="170">
        <f t="shared" si="5"/>
        <v>1.7216878243615404E-2</v>
      </c>
      <c r="G81" s="171">
        <v>3.4028461373849774</v>
      </c>
      <c r="H81" s="171">
        <v>9.23</v>
      </c>
      <c r="I81" s="172">
        <f t="shared" si="6"/>
        <v>5.8586387629114137E-4</v>
      </c>
      <c r="J81" s="172">
        <f t="shared" si="7"/>
        <v>1.5891178618857018E-3</v>
      </c>
    </row>
    <row r="82" spans="1:10" ht="16.5">
      <c r="A82" s="166" t="s">
        <v>207</v>
      </c>
      <c r="B82" s="167" t="s">
        <v>208</v>
      </c>
      <c r="C82" s="168">
        <v>21.192</v>
      </c>
      <c r="D82" s="167">
        <v>3791.07</v>
      </c>
      <c r="E82" s="169" t="str">
        <f t="shared" si="4"/>
        <v>Excl.</v>
      </c>
      <c r="F82" s="170" t="str">
        <f t="shared" si="5"/>
        <v>Excl.</v>
      </c>
      <c r="G82" s="171">
        <v>0.14463462821841855</v>
      </c>
      <c r="H82" s="171" t="s">
        <v>16</v>
      </c>
      <c r="I82" s="172" t="str">
        <f t="shared" si="6"/>
        <v/>
      </c>
      <c r="J82" s="172" t="str">
        <f t="shared" si="7"/>
        <v/>
      </c>
    </row>
    <row r="83" spans="1:10" ht="16.5">
      <c r="A83" s="166" t="s">
        <v>210</v>
      </c>
      <c r="B83" s="167" t="s">
        <v>211</v>
      </c>
      <c r="C83" s="168">
        <v>1285.838</v>
      </c>
      <c r="D83" s="167">
        <v>55.6</v>
      </c>
      <c r="E83" s="169" t="str">
        <f t="shared" si="4"/>
        <v>Excl.</v>
      </c>
      <c r="F83" s="170" t="str">
        <f t="shared" si="5"/>
        <v>Excl.</v>
      </c>
      <c r="G83" s="171">
        <v>3.920863309352518</v>
      </c>
      <c r="H83" s="171" t="s">
        <v>16</v>
      </c>
      <c r="I83" s="172" t="str">
        <f t="shared" si="6"/>
        <v/>
      </c>
      <c r="J83" s="172" t="str">
        <f t="shared" si="7"/>
        <v/>
      </c>
    </row>
    <row r="84" spans="1:10" ht="16.5">
      <c r="A84" s="166" t="s">
        <v>3318</v>
      </c>
      <c r="B84" s="167" t="s">
        <v>3319</v>
      </c>
      <c r="C84" s="168">
        <v>87.822000000000003</v>
      </c>
      <c r="D84" s="167">
        <v>21.6</v>
      </c>
      <c r="E84" s="169" t="str">
        <f t="shared" si="4"/>
        <v>Excl.</v>
      </c>
      <c r="F84" s="170" t="str">
        <f t="shared" si="5"/>
        <v>Excl.</v>
      </c>
      <c r="G84" s="171" t="s">
        <v>16</v>
      </c>
      <c r="H84" s="171" t="s">
        <v>16</v>
      </c>
      <c r="I84" s="172" t="str">
        <f t="shared" si="6"/>
        <v/>
      </c>
      <c r="J84" s="172" t="str">
        <f t="shared" si="7"/>
        <v/>
      </c>
    </row>
    <row r="85" spans="1:10" ht="16.5">
      <c r="A85" s="166" t="s">
        <v>3320</v>
      </c>
      <c r="B85" s="167" t="s">
        <v>214</v>
      </c>
      <c r="C85" s="168">
        <v>174.72800000000001</v>
      </c>
      <c r="D85" s="167">
        <v>39.33</v>
      </c>
      <c r="E85" s="169" t="str">
        <f t="shared" si="4"/>
        <v>Excl.</v>
      </c>
      <c r="F85" s="170" t="str">
        <f t="shared" si="5"/>
        <v>Excl.</v>
      </c>
      <c r="G85" s="171">
        <v>3.559623696923468</v>
      </c>
      <c r="H85" s="171" t="s">
        <v>16</v>
      </c>
      <c r="I85" s="172" t="str">
        <f t="shared" si="6"/>
        <v/>
      </c>
      <c r="J85" s="172" t="str">
        <f t="shared" si="7"/>
        <v/>
      </c>
    </row>
    <row r="86" spans="1:10" ht="16.5">
      <c r="A86" s="166" t="s">
        <v>3321</v>
      </c>
      <c r="B86" s="167" t="s">
        <v>3322</v>
      </c>
      <c r="C86" s="168">
        <v>45.585999999999999</v>
      </c>
      <c r="D86" s="167">
        <v>19.7</v>
      </c>
      <c r="E86" s="169" t="str">
        <f t="shared" si="4"/>
        <v>Excl.</v>
      </c>
      <c r="F86" s="170" t="str">
        <f t="shared" si="5"/>
        <v>Excl.</v>
      </c>
      <c r="G86" s="171" t="s">
        <v>16</v>
      </c>
      <c r="H86" s="171">
        <v>4</v>
      </c>
      <c r="I86" s="172" t="str">
        <f t="shared" si="6"/>
        <v/>
      </c>
      <c r="J86" s="172" t="str">
        <f t="shared" si="7"/>
        <v/>
      </c>
    </row>
    <row r="87" spans="1:10" ht="16.5">
      <c r="A87" s="166" t="s">
        <v>216</v>
      </c>
      <c r="B87" s="167" t="s">
        <v>217</v>
      </c>
      <c r="C87" s="168">
        <v>775.71900000000005</v>
      </c>
      <c r="D87" s="167">
        <v>15.67</v>
      </c>
      <c r="E87" s="169">
        <f t="shared" si="4"/>
        <v>12155.516730000001</v>
      </c>
      <c r="F87" s="170">
        <f t="shared" si="5"/>
        <v>7.0772670288119944E-3</v>
      </c>
      <c r="G87" s="171">
        <v>2.2973835354179961</v>
      </c>
      <c r="H87" s="171">
        <v>48.5</v>
      </c>
      <c r="I87" s="172">
        <f t="shared" si="6"/>
        <v>1.6259196747749318E-4</v>
      </c>
      <c r="J87" s="172">
        <f t="shared" si="7"/>
        <v>3.4324745089738175E-3</v>
      </c>
    </row>
    <row r="88" spans="1:10" ht="16.5">
      <c r="A88" s="166" t="s">
        <v>3323</v>
      </c>
      <c r="B88" s="167" t="s">
        <v>3324</v>
      </c>
      <c r="C88" s="168">
        <v>149.542</v>
      </c>
      <c r="D88" s="167">
        <v>11.12</v>
      </c>
      <c r="E88" s="169" t="str">
        <f t="shared" si="4"/>
        <v>Excl.</v>
      </c>
      <c r="F88" s="170" t="str">
        <f t="shared" si="5"/>
        <v>Excl.</v>
      </c>
      <c r="G88" s="171" t="s">
        <v>16</v>
      </c>
      <c r="H88" s="171" t="s">
        <v>16</v>
      </c>
      <c r="I88" s="172" t="str">
        <f t="shared" si="6"/>
        <v/>
      </c>
      <c r="J88" s="172" t="str">
        <f t="shared" si="7"/>
        <v/>
      </c>
    </row>
    <row r="89" spans="1:10" ht="16.5">
      <c r="A89" s="166" t="s">
        <v>3325</v>
      </c>
      <c r="B89" s="167" t="s">
        <v>3326</v>
      </c>
      <c r="C89" s="168">
        <v>21.472000000000001</v>
      </c>
      <c r="D89" s="167">
        <v>228.16</v>
      </c>
      <c r="E89" s="169" t="str">
        <f t="shared" si="4"/>
        <v>Excl.</v>
      </c>
      <c r="F89" s="170" t="str">
        <f t="shared" si="5"/>
        <v>Excl.</v>
      </c>
      <c r="G89" s="171">
        <v>0.26297335203366057</v>
      </c>
      <c r="H89" s="171" t="s">
        <v>16</v>
      </c>
      <c r="I89" s="172" t="str">
        <f t="shared" si="6"/>
        <v/>
      </c>
      <c r="J89" s="172" t="str">
        <f t="shared" si="7"/>
        <v/>
      </c>
    </row>
    <row r="90" spans="1:10" ht="16.5">
      <c r="A90" s="166" t="s">
        <v>3327</v>
      </c>
      <c r="B90" s="167" t="s">
        <v>220</v>
      </c>
      <c r="C90" s="168">
        <v>334.38400000000001</v>
      </c>
      <c r="D90" s="167">
        <v>5.39</v>
      </c>
      <c r="E90" s="169" t="str">
        <f t="shared" si="4"/>
        <v>Excl.</v>
      </c>
      <c r="F90" s="170" t="str">
        <f t="shared" si="5"/>
        <v>Excl.</v>
      </c>
      <c r="G90" s="171" t="s">
        <v>16</v>
      </c>
      <c r="H90" s="171" t="s">
        <v>16</v>
      </c>
      <c r="I90" s="172" t="str">
        <f t="shared" si="6"/>
        <v/>
      </c>
      <c r="J90" s="172" t="str">
        <f t="shared" si="7"/>
        <v/>
      </c>
    </row>
    <row r="91" spans="1:10" ht="16.5">
      <c r="A91" s="166" t="s">
        <v>3328</v>
      </c>
      <c r="B91" s="167" t="s">
        <v>3329</v>
      </c>
      <c r="C91" s="168">
        <v>364.65800000000002</v>
      </c>
      <c r="D91" s="167">
        <v>42.91</v>
      </c>
      <c r="E91" s="169">
        <f t="shared" si="4"/>
        <v>15647.474779999999</v>
      </c>
      <c r="F91" s="170">
        <f t="shared" si="5"/>
        <v>9.1103784235967399E-3</v>
      </c>
      <c r="G91" s="171">
        <v>0.1796783966441389</v>
      </c>
      <c r="H91" s="171">
        <v>115.44</v>
      </c>
      <c r="I91" s="172">
        <f t="shared" si="6"/>
        <v>1.6369381879732201E-5</v>
      </c>
      <c r="J91" s="172">
        <f t="shared" si="7"/>
        <v>1.0517020852200076E-2</v>
      </c>
    </row>
    <row r="92" spans="1:10" ht="16.5">
      <c r="A92" s="166" t="s">
        <v>3330</v>
      </c>
      <c r="B92" s="167" t="s">
        <v>3331</v>
      </c>
      <c r="C92" s="168">
        <v>47.673000000000002</v>
      </c>
      <c r="D92" s="167">
        <v>40.33</v>
      </c>
      <c r="E92" s="169" t="str">
        <f t="shared" si="4"/>
        <v>Excl.</v>
      </c>
      <c r="F92" s="170" t="str">
        <f t="shared" si="5"/>
        <v>Excl.</v>
      </c>
      <c r="G92" s="171" t="s">
        <v>16</v>
      </c>
      <c r="H92" s="171" t="s">
        <v>16</v>
      </c>
      <c r="I92" s="172" t="str">
        <f t="shared" si="6"/>
        <v/>
      </c>
      <c r="J92" s="172" t="str">
        <f t="shared" si="7"/>
        <v/>
      </c>
    </row>
    <row r="93" spans="1:10" ht="16.5">
      <c r="A93" s="166" t="s">
        <v>222</v>
      </c>
      <c r="B93" s="167" t="s">
        <v>223</v>
      </c>
      <c r="C93" s="168">
        <v>195.56100000000001</v>
      </c>
      <c r="D93" s="167">
        <v>6.3</v>
      </c>
      <c r="E93" s="169" t="str">
        <f t="shared" si="4"/>
        <v>Excl.</v>
      </c>
      <c r="F93" s="170" t="str">
        <f t="shared" si="5"/>
        <v>Excl.</v>
      </c>
      <c r="G93" s="171" t="s">
        <v>16</v>
      </c>
      <c r="H93" s="171" t="s">
        <v>16</v>
      </c>
      <c r="I93" s="172" t="str">
        <f t="shared" si="6"/>
        <v/>
      </c>
      <c r="J93" s="172" t="str">
        <f t="shared" si="7"/>
        <v/>
      </c>
    </row>
    <row r="94" spans="1:10" ht="16.5">
      <c r="A94" s="166" t="s">
        <v>3332</v>
      </c>
      <c r="B94" s="167" t="s">
        <v>3333</v>
      </c>
      <c r="C94" s="168">
        <v>153.56100000000001</v>
      </c>
      <c r="D94" s="167">
        <v>19.760000000000002</v>
      </c>
      <c r="E94" s="169" t="str">
        <f t="shared" si="4"/>
        <v>Excl.</v>
      </c>
      <c r="F94" s="170" t="str">
        <f t="shared" si="5"/>
        <v>Excl.</v>
      </c>
      <c r="G94" s="171" t="s">
        <v>16</v>
      </c>
      <c r="H94" s="171">
        <v>57.71</v>
      </c>
      <c r="I94" s="172" t="str">
        <f t="shared" si="6"/>
        <v/>
      </c>
      <c r="J94" s="172" t="str">
        <f t="shared" si="7"/>
        <v/>
      </c>
    </row>
    <row r="95" spans="1:10" ht="16.5">
      <c r="A95" s="166" t="s">
        <v>3334</v>
      </c>
      <c r="B95" s="167" t="s">
        <v>3335</v>
      </c>
      <c r="C95" s="168">
        <v>28.332999999999998</v>
      </c>
      <c r="D95" s="167">
        <v>146.44999999999999</v>
      </c>
      <c r="E95" s="169" t="str">
        <f t="shared" si="4"/>
        <v>Excl.</v>
      </c>
      <c r="F95" s="170" t="str">
        <f t="shared" si="5"/>
        <v>Excl.</v>
      </c>
      <c r="G95" s="171" t="s">
        <v>16</v>
      </c>
      <c r="H95" s="171" t="s">
        <v>16</v>
      </c>
      <c r="I95" s="172" t="str">
        <f t="shared" si="6"/>
        <v/>
      </c>
      <c r="J95" s="172" t="str">
        <f t="shared" si="7"/>
        <v/>
      </c>
    </row>
    <row r="96" spans="1:10" ht="16.5">
      <c r="A96" s="166" t="s">
        <v>3336</v>
      </c>
      <c r="B96" s="167" t="s">
        <v>3337</v>
      </c>
      <c r="C96" s="168">
        <v>548.87400000000002</v>
      </c>
      <c r="D96" s="167">
        <v>3.84</v>
      </c>
      <c r="E96" s="169" t="str">
        <f t="shared" si="4"/>
        <v>Excl.</v>
      </c>
      <c r="F96" s="170" t="str">
        <f t="shared" si="5"/>
        <v>Excl.</v>
      </c>
      <c r="G96" s="171">
        <v>3.90625</v>
      </c>
      <c r="H96" s="171" t="s">
        <v>16</v>
      </c>
      <c r="I96" s="172" t="str">
        <f t="shared" si="6"/>
        <v/>
      </c>
      <c r="J96" s="172" t="str">
        <f t="shared" si="7"/>
        <v/>
      </c>
    </row>
    <row r="97" spans="1:10" ht="16.5">
      <c r="A97" s="166" t="s">
        <v>228</v>
      </c>
      <c r="B97" s="167" t="s">
        <v>229</v>
      </c>
      <c r="C97" s="168">
        <v>99.733999999999995</v>
      </c>
      <c r="D97" s="167">
        <v>39.520000000000003</v>
      </c>
      <c r="E97" s="169" t="str">
        <f t="shared" si="4"/>
        <v>Excl.</v>
      </c>
      <c r="F97" s="170" t="str">
        <f t="shared" si="5"/>
        <v>Excl.</v>
      </c>
      <c r="G97" s="171">
        <v>4.9574898785425097</v>
      </c>
      <c r="H97" s="171" t="s">
        <v>16</v>
      </c>
      <c r="I97" s="172" t="str">
        <f t="shared" si="6"/>
        <v/>
      </c>
      <c r="J97" s="172" t="str">
        <f t="shared" si="7"/>
        <v/>
      </c>
    </row>
    <row r="98" spans="1:10" ht="16.5">
      <c r="A98" s="166" t="s">
        <v>3338</v>
      </c>
      <c r="B98" s="167" t="s">
        <v>3339</v>
      </c>
      <c r="C98" s="168">
        <v>181.42599999999999</v>
      </c>
      <c r="D98" s="167">
        <v>11.25</v>
      </c>
      <c r="E98" s="169" t="str">
        <f t="shared" si="4"/>
        <v>Excl.</v>
      </c>
      <c r="F98" s="170" t="str">
        <f t="shared" si="5"/>
        <v>Excl.</v>
      </c>
      <c r="G98" s="171">
        <v>1.9493333333333331</v>
      </c>
      <c r="H98" s="171" t="s">
        <v>16</v>
      </c>
      <c r="I98" s="172" t="str">
        <f t="shared" si="6"/>
        <v/>
      </c>
      <c r="J98" s="172" t="str">
        <f t="shared" si="7"/>
        <v/>
      </c>
    </row>
    <row r="99" spans="1:10" ht="16.5">
      <c r="A99" s="166" t="s">
        <v>3340</v>
      </c>
      <c r="B99" s="167" t="s">
        <v>3341</v>
      </c>
      <c r="C99" s="168">
        <v>84.555000000000007</v>
      </c>
      <c r="D99" s="167">
        <v>180.34</v>
      </c>
      <c r="E99" s="169">
        <f t="shared" si="4"/>
        <v>15248.648700000002</v>
      </c>
      <c r="F99" s="170">
        <f t="shared" si="5"/>
        <v>8.8781712102869101E-3</v>
      </c>
      <c r="G99" s="171">
        <v>1.2053898192303427</v>
      </c>
      <c r="H99" s="171">
        <v>13.83</v>
      </c>
      <c r="I99" s="172">
        <f t="shared" si="6"/>
        <v>1.0701657190263772E-4</v>
      </c>
      <c r="J99" s="172">
        <f t="shared" si="7"/>
        <v>1.2278510783826798E-3</v>
      </c>
    </row>
    <row r="100" spans="1:10" ht="16.5">
      <c r="A100" s="166" t="s">
        <v>3342</v>
      </c>
      <c r="B100" s="167" t="s">
        <v>3343</v>
      </c>
      <c r="C100" s="168">
        <v>56.628</v>
      </c>
      <c r="D100" s="167">
        <v>81.36</v>
      </c>
      <c r="E100" s="169" t="str">
        <f t="shared" si="4"/>
        <v>Excl.</v>
      </c>
      <c r="F100" s="170" t="str">
        <f t="shared" si="5"/>
        <v>Excl.</v>
      </c>
      <c r="G100" s="171">
        <v>1.3765978367748282</v>
      </c>
      <c r="H100" s="171" t="s">
        <v>16</v>
      </c>
      <c r="I100" s="172" t="str">
        <f t="shared" si="6"/>
        <v/>
      </c>
      <c r="J100" s="172" t="str">
        <f t="shared" si="7"/>
        <v/>
      </c>
    </row>
    <row r="101" spans="1:10" ht="16.5">
      <c r="A101" s="166" t="s">
        <v>246</v>
      </c>
      <c r="B101" s="167" t="s">
        <v>247</v>
      </c>
      <c r="C101" s="168">
        <v>1414.943</v>
      </c>
      <c r="D101" s="167">
        <v>148.97999999999999</v>
      </c>
      <c r="E101" s="169" t="str">
        <f t="shared" si="4"/>
        <v>Excl.</v>
      </c>
      <c r="F101" s="170" t="str">
        <f t="shared" si="5"/>
        <v>Excl.</v>
      </c>
      <c r="G101" s="171">
        <v>3.8125922942676866</v>
      </c>
      <c r="H101" s="171" t="s">
        <v>16</v>
      </c>
      <c r="I101" s="172" t="str">
        <f t="shared" si="6"/>
        <v/>
      </c>
      <c r="J101" s="172" t="str">
        <f t="shared" si="7"/>
        <v/>
      </c>
    </row>
    <row r="102" spans="1:10" ht="16.5">
      <c r="A102" s="166" t="s">
        <v>252</v>
      </c>
      <c r="B102" s="167" t="s">
        <v>253</v>
      </c>
      <c r="C102" s="168">
        <v>103.79900000000001</v>
      </c>
      <c r="D102" s="167">
        <v>12.62</v>
      </c>
      <c r="E102" s="169" t="str">
        <f t="shared" si="4"/>
        <v>Excl.</v>
      </c>
      <c r="F102" s="170" t="str">
        <f t="shared" si="5"/>
        <v>Excl.</v>
      </c>
      <c r="G102" s="171">
        <v>7.0522979397781311</v>
      </c>
      <c r="H102" s="171" t="s">
        <v>16</v>
      </c>
      <c r="I102" s="172" t="str">
        <f t="shared" si="6"/>
        <v/>
      </c>
      <c r="J102" s="172" t="str">
        <f t="shared" si="7"/>
        <v/>
      </c>
    </row>
    <row r="103" spans="1:10" ht="16.5">
      <c r="A103" s="166" t="s">
        <v>255</v>
      </c>
      <c r="B103" s="167" t="s">
        <v>256</v>
      </c>
      <c r="C103" s="168">
        <v>60.08</v>
      </c>
      <c r="D103" s="167">
        <v>36.57</v>
      </c>
      <c r="E103" s="169" t="str">
        <f t="shared" si="4"/>
        <v>Excl.</v>
      </c>
      <c r="F103" s="170" t="str">
        <f t="shared" si="5"/>
        <v>Excl.</v>
      </c>
      <c r="G103" s="171">
        <v>4.5939294503691546</v>
      </c>
      <c r="H103" s="171" t="s">
        <v>16</v>
      </c>
      <c r="I103" s="172" t="str">
        <f t="shared" si="6"/>
        <v/>
      </c>
      <c r="J103" s="172" t="str">
        <f t="shared" si="7"/>
        <v/>
      </c>
    </row>
    <row r="104" spans="1:10" ht="16.5">
      <c r="A104" s="166" t="s">
        <v>258</v>
      </c>
      <c r="B104" s="167" t="s">
        <v>259</v>
      </c>
      <c r="C104" s="168">
        <v>114.06699999999999</v>
      </c>
      <c r="D104" s="167">
        <v>110</v>
      </c>
      <c r="E104" s="169" t="str">
        <f t="shared" si="4"/>
        <v>Excl.</v>
      </c>
      <c r="F104" s="170" t="str">
        <f t="shared" si="5"/>
        <v>Excl.</v>
      </c>
      <c r="G104" s="171">
        <v>0.76363636363636367</v>
      </c>
      <c r="H104" s="171" t="s">
        <v>16</v>
      </c>
      <c r="I104" s="172" t="str">
        <f t="shared" si="6"/>
        <v/>
      </c>
      <c r="J104" s="172" t="str">
        <f t="shared" si="7"/>
        <v/>
      </c>
    </row>
    <row r="105" spans="1:10" ht="16.5">
      <c r="A105" s="166" t="s">
        <v>261</v>
      </c>
      <c r="B105" s="167" t="s">
        <v>262</v>
      </c>
      <c r="C105" s="168">
        <v>73.259</v>
      </c>
      <c r="D105" s="167">
        <v>13.69</v>
      </c>
      <c r="E105" s="169" t="str">
        <f t="shared" si="4"/>
        <v>Excl.</v>
      </c>
      <c r="F105" s="170" t="str">
        <f t="shared" si="5"/>
        <v>Excl.</v>
      </c>
      <c r="G105" s="171">
        <v>6.5741417092768444</v>
      </c>
      <c r="H105" s="171" t="s">
        <v>16</v>
      </c>
      <c r="I105" s="172" t="str">
        <f t="shared" si="6"/>
        <v/>
      </c>
      <c r="J105" s="172" t="str">
        <f t="shared" si="7"/>
        <v/>
      </c>
    </row>
    <row r="106" spans="1:10" ht="16.5">
      <c r="A106" s="166" t="s">
        <v>276</v>
      </c>
      <c r="B106" s="167" t="s">
        <v>277</v>
      </c>
      <c r="C106" s="168">
        <v>305.74400000000003</v>
      </c>
      <c r="D106" s="167">
        <v>8.5399999999999991</v>
      </c>
      <c r="E106" s="169" t="str">
        <f t="shared" si="4"/>
        <v>Excl.</v>
      </c>
      <c r="F106" s="170" t="str">
        <f t="shared" si="5"/>
        <v>Excl.</v>
      </c>
      <c r="G106" s="171" t="s">
        <v>16</v>
      </c>
      <c r="H106" s="171" t="s">
        <v>16</v>
      </c>
      <c r="I106" s="172" t="str">
        <f t="shared" si="6"/>
        <v/>
      </c>
      <c r="J106" s="172" t="str">
        <f t="shared" si="7"/>
        <v/>
      </c>
    </row>
    <row r="107" spans="1:10" ht="16.5">
      <c r="A107" s="166" t="s">
        <v>288</v>
      </c>
      <c r="B107" s="167" t="s">
        <v>289</v>
      </c>
      <c r="C107" s="168">
        <v>61.578000000000003</v>
      </c>
      <c r="D107" s="167">
        <v>71.010000000000005</v>
      </c>
      <c r="E107" s="169" t="str">
        <f t="shared" si="4"/>
        <v>Excl.</v>
      </c>
      <c r="F107" s="170" t="str">
        <f t="shared" si="5"/>
        <v>Excl.</v>
      </c>
      <c r="G107" s="171">
        <v>1.4082523588227009</v>
      </c>
      <c r="H107" s="171" t="s">
        <v>16</v>
      </c>
      <c r="I107" s="172" t="str">
        <f t="shared" si="6"/>
        <v/>
      </c>
      <c r="J107" s="172" t="str">
        <f t="shared" si="7"/>
        <v/>
      </c>
    </row>
    <row r="108" spans="1:10" ht="16.5">
      <c r="A108" s="166" t="s">
        <v>3344</v>
      </c>
      <c r="B108" s="167" t="s">
        <v>3345</v>
      </c>
      <c r="C108" s="168">
        <v>114.645</v>
      </c>
      <c r="D108" s="167">
        <v>17.25</v>
      </c>
      <c r="E108" s="169" t="str">
        <f t="shared" si="4"/>
        <v>Excl.</v>
      </c>
      <c r="F108" s="170" t="str">
        <f t="shared" si="5"/>
        <v>Excl.</v>
      </c>
      <c r="G108" s="171">
        <v>4.057971014492753</v>
      </c>
      <c r="H108" s="171" t="s">
        <v>16</v>
      </c>
      <c r="I108" s="172" t="str">
        <f t="shared" si="6"/>
        <v/>
      </c>
      <c r="J108" s="172" t="str">
        <f t="shared" si="7"/>
        <v/>
      </c>
    </row>
    <row r="109" spans="1:10" ht="16.5">
      <c r="A109" s="166" t="s">
        <v>294</v>
      </c>
      <c r="B109" s="167" t="s">
        <v>295</v>
      </c>
      <c r="C109" s="168">
        <v>47.725000000000001</v>
      </c>
      <c r="D109" s="167">
        <v>37.65</v>
      </c>
      <c r="E109" s="169" t="str">
        <f t="shared" si="4"/>
        <v>Excl.</v>
      </c>
      <c r="F109" s="170" t="str">
        <f t="shared" si="5"/>
        <v>Excl.</v>
      </c>
      <c r="G109" s="171">
        <v>4.143426294820717</v>
      </c>
      <c r="H109" s="171" t="s">
        <v>16</v>
      </c>
      <c r="I109" s="172" t="str">
        <f t="shared" si="6"/>
        <v/>
      </c>
      <c r="J109" s="172" t="str">
        <f t="shared" si="7"/>
        <v/>
      </c>
    </row>
    <row r="110" spans="1:10" ht="16.5">
      <c r="A110" s="166" t="s">
        <v>297</v>
      </c>
      <c r="B110" s="167" t="s">
        <v>298</v>
      </c>
      <c r="C110" s="168">
        <v>118.806</v>
      </c>
      <c r="D110" s="167">
        <v>76.19</v>
      </c>
      <c r="E110" s="169" t="str">
        <f t="shared" si="4"/>
        <v>Excl.</v>
      </c>
      <c r="F110" s="170" t="str">
        <f t="shared" si="5"/>
        <v>Excl.</v>
      </c>
      <c r="G110" s="171" t="s">
        <v>16</v>
      </c>
      <c r="H110" s="171" t="s">
        <v>16</v>
      </c>
      <c r="I110" s="172" t="str">
        <f t="shared" si="6"/>
        <v/>
      </c>
      <c r="J110" s="172" t="str">
        <f t="shared" si="7"/>
        <v/>
      </c>
    </row>
    <row r="111" spans="1:10" ht="16.5">
      <c r="A111" s="166" t="s">
        <v>3346</v>
      </c>
      <c r="B111" s="167" t="s">
        <v>3347</v>
      </c>
      <c r="C111" s="168">
        <v>66.346000000000004</v>
      </c>
      <c r="D111" s="167">
        <v>16.760000000000002</v>
      </c>
      <c r="E111" s="169" t="str">
        <f t="shared" si="4"/>
        <v>Excl.</v>
      </c>
      <c r="F111" s="170" t="str">
        <f t="shared" si="5"/>
        <v>Excl.</v>
      </c>
      <c r="G111" s="171" t="s">
        <v>16</v>
      </c>
      <c r="H111" s="171" t="s">
        <v>16</v>
      </c>
      <c r="I111" s="172" t="str">
        <f t="shared" si="6"/>
        <v/>
      </c>
      <c r="J111" s="172" t="str">
        <f t="shared" si="7"/>
        <v/>
      </c>
    </row>
    <row r="112" spans="1:10" ht="16.5">
      <c r="A112" s="166" t="s">
        <v>3348</v>
      </c>
      <c r="B112" s="167" t="s">
        <v>3349</v>
      </c>
      <c r="C112" s="168">
        <v>202.09</v>
      </c>
      <c r="D112" s="167">
        <v>7.27</v>
      </c>
      <c r="E112" s="169" t="str">
        <f t="shared" si="4"/>
        <v>Excl.</v>
      </c>
      <c r="F112" s="170" t="str">
        <f t="shared" si="5"/>
        <v>Excl.</v>
      </c>
      <c r="G112" s="171" t="s">
        <v>16</v>
      </c>
      <c r="H112" s="171">
        <v>-29.16</v>
      </c>
      <c r="I112" s="172" t="str">
        <f t="shared" si="6"/>
        <v/>
      </c>
      <c r="J112" s="172" t="str">
        <f t="shared" si="7"/>
        <v/>
      </c>
    </row>
    <row r="113" spans="1:10" ht="16.5">
      <c r="A113" s="166" t="s">
        <v>3350</v>
      </c>
      <c r="B113" s="167" t="s">
        <v>3351</v>
      </c>
      <c r="C113" s="168">
        <v>327.51600000000002</v>
      </c>
      <c r="D113" s="167">
        <v>12.7</v>
      </c>
      <c r="E113" s="169" t="str">
        <f t="shared" si="4"/>
        <v>Excl.</v>
      </c>
      <c r="F113" s="170" t="str">
        <f t="shared" si="5"/>
        <v>Excl.</v>
      </c>
      <c r="G113" s="171">
        <v>5.9842519685039379</v>
      </c>
      <c r="H113" s="171" t="s">
        <v>16</v>
      </c>
      <c r="I113" s="172" t="str">
        <f t="shared" si="6"/>
        <v/>
      </c>
      <c r="J113" s="172" t="str">
        <f t="shared" si="7"/>
        <v/>
      </c>
    </row>
    <row r="114" spans="1:10" ht="16.5">
      <c r="A114" s="166" t="s">
        <v>312</v>
      </c>
      <c r="B114" s="167" t="s">
        <v>313</v>
      </c>
      <c r="C114" s="168">
        <v>590.17100000000005</v>
      </c>
      <c r="D114" s="167">
        <v>3.8</v>
      </c>
      <c r="E114" s="169" t="str">
        <f t="shared" si="4"/>
        <v>Excl.</v>
      </c>
      <c r="F114" s="170" t="str">
        <f t="shared" si="5"/>
        <v>Excl.</v>
      </c>
      <c r="G114" s="171" t="s">
        <v>16</v>
      </c>
      <c r="H114" s="171" t="s">
        <v>16</v>
      </c>
      <c r="I114" s="172" t="str">
        <f t="shared" si="6"/>
        <v/>
      </c>
      <c r="J114" s="172" t="str">
        <f t="shared" si="7"/>
        <v/>
      </c>
    </row>
    <row r="115" spans="1:10" ht="16.5">
      <c r="A115" s="166" t="s">
        <v>315</v>
      </c>
      <c r="B115" s="167" t="s">
        <v>316</v>
      </c>
      <c r="C115" s="168">
        <v>63.356000000000002</v>
      </c>
      <c r="D115" s="167">
        <v>67.42</v>
      </c>
      <c r="E115" s="169" t="str">
        <f t="shared" si="4"/>
        <v>Excl.</v>
      </c>
      <c r="F115" s="170" t="str">
        <f t="shared" si="5"/>
        <v>Excl.</v>
      </c>
      <c r="G115" s="171">
        <v>4.8946900029664784</v>
      </c>
      <c r="H115" s="171" t="s">
        <v>16</v>
      </c>
      <c r="I115" s="172" t="str">
        <f t="shared" si="6"/>
        <v/>
      </c>
      <c r="J115" s="172" t="str">
        <f t="shared" si="7"/>
        <v/>
      </c>
    </row>
    <row r="116" spans="1:10" ht="16.5">
      <c r="A116" s="166" t="s">
        <v>318</v>
      </c>
      <c r="B116" s="167" t="s">
        <v>319</v>
      </c>
      <c r="C116" s="168">
        <v>82.212999999999994</v>
      </c>
      <c r="D116" s="167">
        <v>119.04</v>
      </c>
      <c r="E116" s="169" t="str">
        <f t="shared" si="4"/>
        <v>Excl.</v>
      </c>
      <c r="F116" s="170" t="str">
        <f t="shared" si="5"/>
        <v>Excl.</v>
      </c>
      <c r="G116" s="171">
        <v>1.6129032258064515</v>
      </c>
      <c r="H116" s="171" t="s">
        <v>16</v>
      </c>
      <c r="I116" s="172" t="str">
        <f t="shared" si="6"/>
        <v/>
      </c>
      <c r="J116" s="172" t="str">
        <f t="shared" si="7"/>
        <v/>
      </c>
    </row>
    <row r="117" spans="1:10" ht="16.5">
      <c r="A117" s="166" t="s">
        <v>321</v>
      </c>
      <c r="B117" s="167" t="s">
        <v>322</v>
      </c>
      <c r="C117" s="168">
        <v>287.24599999999998</v>
      </c>
      <c r="D117" s="167">
        <v>9.76</v>
      </c>
      <c r="E117" s="169" t="str">
        <f t="shared" si="4"/>
        <v>Excl.</v>
      </c>
      <c r="F117" s="170" t="str">
        <f t="shared" si="5"/>
        <v>Excl.</v>
      </c>
      <c r="G117" s="171">
        <v>0.20696721311475411</v>
      </c>
      <c r="H117" s="171" t="s">
        <v>16</v>
      </c>
      <c r="I117" s="172" t="str">
        <f t="shared" si="6"/>
        <v/>
      </c>
      <c r="J117" s="172" t="str">
        <f t="shared" si="7"/>
        <v/>
      </c>
    </row>
    <row r="118" spans="1:10" ht="16.5">
      <c r="A118" s="166" t="s">
        <v>3352</v>
      </c>
      <c r="B118" s="167" t="s">
        <v>325</v>
      </c>
      <c r="C118" s="168">
        <v>161.06200000000001</v>
      </c>
      <c r="D118" s="167">
        <v>11.59</v>
      </c>
      <c r="E118" s="169" t="str">
        <f t="shared" si="4"/>
        <v>Excl.</v>
      </c>
      <c r="F118" s="170" t="str">
        <f t="shared" si="5"/>
        <v>Excl.</v>
      </c>
      <c r="G118" s="171" t="s">
        <v>16</v>
      </c>
      <c r="H118" s="171" t="s">
        <v>16</v>
      </c>
      <c r="I118" s="172" t="str">
        <f t="shared" si="6"/>
        <v/>
      </c>
      <c r="J118" s="172" t="str">
        <f t="shared" si="7"/>
        <v/>
      </c>
    </row>
    <row r="119" spans="1:10" ht="16.5">
      <c r="A119" s="166" t="s">
        <v>3353</v>
      </c>
      <c r="B119" s="167" t="s">
        <v>3354</v>
      </c>
      <c r="C119" s="168">
        <v>48.905999999999999</v>
      </c>
      <c r="D119" s="167">
        <v>152.83000000000001</v>
      </c>
      <c r="E119" s="169" t="str">
        <f t="shared" si="4"/>
        <v>Excl.</v>
      </c>
      <c r="F119" s="170" t="str">
        <f t="shared" si="5"/>
        <v>Excl.</v>
      </c>
      <c r="G119" s="171">
        <v>0.26905712229274359</v>
      </c>
      <c r="H119" s="171" t="s">
        <v>16</v>
      </c>
      <c r="I119" s="172" t="str">
        <f t="shared" si="6"/>
        <v/>
      </c>
      <c r="J119" s="172" t="str">
        <f t="shared" si="7"/>
        <v/>
      </c>
    </row>
    <row r="120" spans="1:10" ht="16.5">
      <c r="A120" s="166" t="s">
        <v>3355</v>
      </c>
      <c r="B120" s="167" t="s">
        <v>334</v>
      </c>
      <c r="C120" s="168">
        <v>30.221</v>
      </c>
      <c r="D120" s="167">
        <v>52.31</v>
      </c>
      <c r="E120" s="169">
        <f t="shared" si="4"/>
        <v>1580.86051</v>
      </c>
      <c r="F120" s="170">
        <f t="shared" si="5"/>
        <v>9.2041928065150324E-4</v>
      </c>
      <c r="G120" s="171">
        <v>6.530300133817625</v>
      </c>
      <c r="H120" s="171">
        <v>-6.74</v>
      </c>
      <c r="I120" s="172">
        <f t="shared" si="6"/>
        <v>6.0106141516068338E-5</v>
      </c>
      <c r="J120" s="172">
        <f t="shared" si="7"/>
        <v>-6.2036259515911324E-5</v>
      </c>
    </row>
    <row r="121" spans="1:10" ht="16.5">
      <c r="A121" s="166" t="s">
        <v>3356</v>
      </c>
      <c r="B121" s="167" t="s">
        <v>3357</v>
      </c>
      <c r="C121" s="168">
        <v>212.399</v>
      </c>
      <c r="D121" s="167">
        <v>14.37</v>
      </c>
      <c r="E121" s="169" t="str">
        <f t="shared" si="4"/>
        <v>Excl.</v>
      </c>
      <c r="F121" s="170" t="str">
        <f t="shared" si="5"/>
        <v>Excl.</v>
      </c>
      <c r="G121" s="171">
        <v>6.0125260960334037</v>
      </c>
      <c r="H121" s="171" t="s">
        <v>16</v>
      </c>
      <c r="I121" s="172" t="str">
        <f t="shared" si="6"/>
        <v/>
      </c>
      <c r="J121" s="172" t="str">
        <f t="shared" si="7"/>
        <v/>
      </c>
    </row>
    <row r="122" spans="1:10" ht="16.5">
      <c r="A122" s="166" t="s">
        <v>342</v>
      </c>
      <c r="B122" s="167" t="s">
        <v>343</v>
      </c>
      <c r="C122" s="168">
        <v>833.53099999999995</v>
      </c>
      <c r="D122" s="167">
        <v>17.510000000000002</v>
      </c>
      <c r="E122" s="169" t="str">
        <f t="shared" si="4"/>
        <v>Excl.</v>
      </c>
      <c r="F122" s="170" t="str">
        <f t="shared" si="5"/>
        <v>Excl.</v>
      </c>
      <c r="G122" s="171" t="s">
        <v>16</v>
      </c>
      <c r="H122" s="171">
        <v>42.52</v>
      </c>
      <c r="I122" s="172" t="str">
        <f t="shared" si="6"/>
        <v/>
      </c>
      <c r="J122" s="172" t="str">
        <f t="shared" si="7"/>
        <v/>
      </c>
    </row>
    <row r="123" spans="1:10" ht="16.5">
      <c r="A123" s="166" t="s">
        <v>345</v>
      </c>
      <c r="B123" s="167" t="s">
        <v>346</v>
      </c>
      <c r="C123" s="168">
        <v>79.584999999999994</v>
      </c>
      <c r="D123" s="167">
        <v>16.489999999999998</v>
      </c>
      <c r="E123" s="169" t="str">
        <f t="shared" si="4"/>
        <v>Excl.</v>
      </c>
      <c r="F123" s="170" t="str">
        <f t="shared" si="5"/>
        <v>Excl.</v>
      </c>
      <c r="G123" s="171">
        <v>3.1534263189812015</v>
      </c>
      <c r="H123" s="171" t="s">
        <v>16</v>
      </c>
      <c r="I123" s="172" t="str">
        <f t="shared" si="6"/>
        <v/>
      </c>
      <c r="J123" s="172" t="str">
        <f t="shared" si="7"/>
        <v/>
      </c>
    </row>
    <row r="124" spans="1:10" ht="16.5">
      <c r="A124" s="166" t="s">
        <v>3358</v>
      </c>
      <c r="B124" s="167" t="s">
        <v>3359</v>
      </c>
      <c r="C124" s="168">
        <v>71.463999999999999</v>
      </c>
      <c r="D124" s="167">
        <v>26.88</v>
      </c>
      <c r="E124" s="169" t="str">
        <f t="shared" si="4"/>
        <v>Excl.</v>
      </c>
      <c r="F124" s="170" t="str">
        <f t="shared" si="5"/>
        <v>Excl.</v>
      </c>
      <c r="G124" s="171">
        <v>1.6369047619047621</v>
      </c>
      <c r="H124" s="171" t="s">
        <v>16</v>
      </c>
      <c r="I124" s="172" t="str">
        <f t="shared" si="6"/>
        <v/>
      </c>
      <c r="J124" s="172" t="str">
        <f t="shared" si="7"/>
        <v/>
      </c>
    </row>
    <row r="125" spans="1:10" ht="16.5">
      <c r="A125" s="166" t="s">
        <v>348</v>
      </c>
      <c r="B125" s="167" t="s">
        <v>349</v>
      </c>
      <c r="C125" s="168">
        <v>421.66399999999999</v>
      </c>
      <c r="D125" s="167">
        <v>55.07</v>
      </c>
      <c r="E125" s="169">
        <f t="shared" si="4"/>
        <v>23221.036479999999</v>
      </c>
      <c r="F125" s="170">
        <f t="shared" si="5"/>
        <v>1.3519908655890148E-2</v>
      </c>
      <c r="G125" s="171">
        <v>3.6317414200108948</v>
      </c>
      <c r="H125" s="171">
        <v>14.66</v>
      </c>
      <c r="I125" s="172">
        <f t="shared" si="6"/>
        <v>4.9100812260360069E-4</v>
      </c>
      <c r="J125" s="172">
        <f t="shared" si="7"/>
        <v>1.9820186089534956E-3</v>
      </c>
    </row>
    <row r="126" spans="1:10" ht="16.5">
      <c r="A126" s="166" t="s">
        <v>3360</v>
      </c>
      <c r="B126" s="167" t="s">
        <v>3361</v>
      </c>
      <c r="C126" s="168">
        <v>1209.3969999999999</v>
      </c>
      <c r="D126" s="167">
        <v>80.66</v>
      </c>
      <c r="E126" s="169" t="str">
        <f t="shared" si="4"/>
        <v>Excl.</v>
      </c>
      <c r="F126" s="170" t="str">
        <f t="shared" si="5"/>
        <v>Excl.</v>
      </c>
      <c r="G126" s="171" t="s">
        <v>16</v>
      </c>
      <c r="H126" s="171">
        <v>39</v>
      </c>
      <c r="I126" s="172" t="str">
        <f t="shared" si="6"/>
        <v/>
      </c>
      <c r="J126" s="172" t="str">
        <f t="shared" si="7"/>
        <v/>
      </c>
    </row>
    <row r="127" spans="1:10" ht="16.5">
      <c r="A127" s="166" t="s">
        <v>357</v>
      </c>
      <c r="B127" s="167" t="s">
        <v>358</v>
      </c>
      <c r="C127" s="168">
        <v>88.05</v>
      </c>
      <c r="D127" s="167">
        <v>13.01</v>
      </c>
      <c r="E127" s="169" t="str">
        <f t="shared" si="4"/>
        <v>Excl.</v>
      </c>
      <c r="F127" s="170" t="str">
        <f t="shared" si="5"/>
        <v>Excl.</v>
      </c>
      <c r="G127" s="171">
        <v>5.534204458109147</v>
      </c>
      <c r="H127" s="171" t="s">
        <v>16</v>
      </c>
      <c r="I127" s="172" t="str">
        <f t="shared" si="6"/>
        <v/>
      </c>
      <c r="J127" s="172" t="str">
        <f t="shared" si="7"/>
        <v/>
      </c>
    </row>
    <row r="128" spans="1:10" ht="16.5">
      <c r="A128" s="166" t="s">
        <v>360</v>
      </c>
      <c r="B128" s="167" t="s">
        <v>361</v>
      </c>
      <c r="C128" s="168">
        <v>122.943</v>
      </c>
      <c r="D128" s="167">
        <v>22.6</v>
      </c>
      <c r="E128" s="169" t="str">
        <f t="shared" si="4"/>
        <v>Excl.</v>
      </c>
      <c r="F128" s="170" t="str">
        <f t="shared" si="5"/>
        <v>Excl.</v>
      </c>
      <c r="G128" s="171">
        <v>3.8938053097345131</v>
      </c>
      <c r="H128" s="171" t="s">
        <v>16</v>
      </c>
      <c r="I128" s="172" t="str">
        <f t="shared" si="6"/>
        <v/>
      </c>
      <c r="J128" s="172" t="str">
        <f t="shared" si="7"/>
        <v/>
      </c>
    </row>
    <row r="129" spans="1:10" ht="16.5">
      <c r="A129" s="166" t="s">
        <v>3362</v>
      </c>
      <c r="B129" s="167" t="s">
        <v>364</v>
      </c>
      <c r="C129" s="168">
        <v>393.423</v>
      </c>
      <c r="D129" s="167">
        <v>13.3</v>
      </c>
      <c r="E129" s="169">
        <f t="shared" si="4"/>
        <v>5232.5259000000005</v>
      </c>
      <c r="F129" s="170">
        <f t="shared" si="5"/>
        <v>3.0465165613304873E-3</v>
      </c>
      <c r="G129" s="171">
        <v>0.15037593984962405</v>
      </c>
      <c r="H129" s="171">
        <v>74.569999999999993</v>
      </c>
      <c r="I129" s="172">
        <f t="shared" si="6"/>
        <v>4.5812279117751685E-6</v>
      </c>
      <c r="J129" s="172">
        <f t="shared" si="7"/>
        <v>2.2717873997841441E-3</v>
      </c>
    </row>
    <row r="130" spans="1:10" ht="16.5">
      <c r="A130" s="166" t="s">
        <v>3363</v>
      </c>
      <c r="B130" s="167" t="s">
        <v>3364</v>
      </c>
      <c r="C130" s="168">
        <v>54.966999999999999</v>
      </c>
      <c r="D130" s="167">
        <v>40.76</v>
      </c>
      <c r="E130" s="169" t="str">
        <f t="shared" si="4"/>
        <v>Excl.</v>
      </c>
      <c r="F130" s="170" t="str">
        <f t="shared" si="5"/>
        <v>Excl.</v>
      </c>
      <c r="G130" s="171">
        <v>4.9067713444553487</v>
      </c>
      <c r="H130" s="171" t="s">
        <v>16</v>
      </c>
      <c r="I130" s="172" t="str">
        <f t="shared" si="6"/>
        <v/>
      </c>
      <c r="J130" s="172" t="str">
        <f t="shared" si="7"/>
        <v/>
      </c>
    </row>
    <row r="131" spans="1:10" ht="16.5">
      <c r="A131" s="166" t="s">
        <v>366</v>
      </c>
      <c r="B131" s="167" t="s">
        <v>367</v>
      </c>
      <c r="C131" s="168">
        <v>64</v>
      </c>
      <c r="D131" s="167">
        <v>30.2</v>
      </c>
      <c r="E131" s="169" t="str">
        <f t="shared" si="4"/>
        <v>Excl.</v>
      </c>
      <c r="F131" s="170" t="str">
        <f t="shared" si="5"/>
        <v>Excl.</v>
      </c>
      <c r="G131" s="171">
        <v>5.9602649006622519</v>
      </c>
      <c r="H131" s="171" t="s">
        <v>16</v>
      </c>
      <c r="I131" s="172" t="str">
        <f t="shared" si="6"/>
        <v/>
      </c>
      <c r="J131" s="172" t="str">
        <f t="shared" si="7"/>
        <v/>
      </c>
    </row>
    <row r="132" spans="1:10" ht="16.5">
      <c r="A132" s="166" t="s">
        <v>372</v>
      </c>
      <c r="B132" s="167" t="s">
        <v>373</v>
      </c>
      <c r="C132" s="168">
        <v>167.58600000000001</v>
      </c>
      <c r="D132" s="167">
        <v>70.25</v>
      </c>
      <c r="E132" s="169" t="str">
        <f t="shared" si="4"/>
        <v>Excl.</v>
      </c>
      <c r="F132" s="170" t="str">
        <f t="shared" si="5"/>
        <v>Excl.</v>
      </c>
      <c r="G132" s="171">
        <v>1.6512455516014233</v>
      </c>
      <c r="H132" s="171" t="s">
        <v>16</v>
      </c>
      <c r="I132" s="172" t="str">
        <f t="shared" si="6"/>
        <v/>
      </c>
      <c r="J132" s="172" t="str">
        <f t="shared" si="7"/>
        <v/>
      </c>
    </row>
    <row r="133" spans="1:10" ht="16.5">
      <c r="A133" s="166" t="s">
        <v>3365</v>
      </c>
      <c r="B133" s="167" t="s">
        <v>3366</v>
      </c>
      <c r="C133" s="168">
        <v>374.37</v>
      </c>
      <c r="D133" s="167">
        <v>4.51</v>
      </c>
      <c r="E133" s="169" t="str">
        <f t="shared" si="4"/>
        <v>Excl.</v>
      </c>
      <c r="F133" s="170" t="str">
        <f t="shared" si="5"/>
        <v>Excl.</v>
      </c>
      <c r="G133" s="171">
        <v>0.25720620842572062</v>
      </c>
      <c r="H133" s="171" t="s">
        <v>16</v>
      </c>
      <c r="I133" s="172" t="str">
        <f t="shared" si="6"/>
        <v/>
      </c>
      <c r="J133" s="172" t="str">
        <f t="shared" si="7"/>
        <v/>
      </c>
    </row>
    <row r="134" spans="1:10" ht="16.5">
      <c r="A134" s="166" t="s">
        <v>384</v>
      </c>
      <c r="B134" s="167" t="s">
        <v>385</v>
      </c>
      <c r="C134" s="168">
        <v>249.31700000000001</v>
      </c>
      <c r="D134" s="167">
        <v>9.4</v>
      </c>
      <c r="E134" s="169" t="str">
        <f t="shared" si="4"/>
        <v>Excl.</v>
      </c>
      <c r="F134" s="170" t="str">
        <f t="shared" si="5"/>
        <v>Excl.</v>
      </c>
      <c r="G134" s="171">
        <v>7.6595744680851059</v>
      </c>
      <c r="H134" s="171" t="s">
        <v>16</v>
      </c>
      <c r="I134" s="172" t="str">
        <f t="shared" si="6"/>
        <v/>
      </c>
      <c r="J134" s="172" t="str">
        <f t="shared" si="7"/>
        <v/>
      </c>
    </row>
    <row r="135" spans="1:10" ht="16.5">
      <c r="A135" s="166" t="s">
        <v>387</v>
      </c>
      <c r="B135" s="167" t="s">
        <v>388</v>
      </c>
      <c r="C135" s="168">
        <v>150.55699999999999</v>
      </c>
      <c r="D135" s="167">
        <v>14.47</v>
      </c>
      <c r="E135" s="169" t="str">
        <f t="shared" si="4"/>
        <v>Excl.</v>
      </c>
      <c r="F135" s="170" t="str">
        <f t="shared" si="5"/>
        <v>Excl.</v>
      </c>
      <c r="G135" s="171">
        <v>7.463718037318591</v>
      </c>
      <c r="H135" s="171" t="s">
        <v>16</v>
      </c>
      <c r="I135" s="172" t="str">
        <f t="shared" si="6"/>
        <v/>
      </c>
      <c r="J135" s="172" t="str">
        <f t="shared" si="7"/>
        <v/>
      </c>
    </row>
    <row r="136" spans="1:10" ht="16.5">
      <c r="A136" s="166" t="s">
        <v>393</v>
      </c>
      <c r="B136" s="167" t="s">
        <v>394</v>
      </c>
      <c r="C136" s="168">
        <v>63.258000000000003</v>
      </c>
      <c r="D136" s="167">
        <v>23.08</v>
      </c>
      <c r="E136" s="169" t="str">
        <f t="shared" si="4"/>
        <v>Excl.</v>
      </c>
      <c r="F136" s="170" t="str">
        <f t="shared" si="5"/>
        <v>Excl.</v>
      </c>
      <c r="G136" s="171">
        <v>6.4991334488734847</v>
      </c>
      <c r="H136" s="171" t="s">
        <v>16</v>
      </c>
      <c r="I136" s="172" t="str">
        <f t="shared" si="6"/>
        <v/>
      </c>
      <c r="J136" s="172" t="str">
        <f t="shared" si="7"/>
        <v/>
      </c>
    </row>
    <row r="137" spans="1:10" ht="16.5">
      <c r="A137" s="166" t="s">
        <v>3367</v>
      </c>
      <c r="B137" s="167" t="s">
        <v>3368</v>
      </c>
      <c r="C137" s="168">
        <v>318.25900000000001</v>
      </c>
      <c r="D137" s="167">
        <v>5.79</v>
      </c>
      <c r="E137" s="169" t="str">
        <f t="shared" si="4"/>
        <v>Excl.</v>
      </c>
      <c r="F137" s="170" t="str">
        <f t="shared" si="5"/>
        <v>Excl.</v>
      </c>
      <c r="G137" s="171" t="s">
        <v>16</v>
      </c>
      <c r="H137" s="171" t="s">
        <v>16</v>
      </c>
      <c r="I137" s="172" t="str">
        <f t="shared" si="6"/>
        <v/>
      </c>
      <c r="J137" s="172" t="str">
        <f t="shared" si="7"/>
        <v/>
      </c>
    </row>
    <row r="138" spans="1:10" ht="16.5">
      <c r="A138" s="166" t="s">
        <v>396</v>
      </c>
      <c r="B138" s="167" t="s">
        <v>397</v>
      </c>
      <c r="C138" s="168">
        <v>256.44400000000002</v>
      </c>
      <c r="D138" s="167">
        <v>23.3</v>
      </c>
      <c r="E138" s="169" t="str">
        <f t="shared" si="4"/>
        <v>Excl.</v>
      </c>
      <c r="F138" s="170" t="str">
        <f t="shared" si="5"/>
        <v>Excl.</v>
      </c>
      <c r="G138" s="171">
        <v>5.1502145922746783</v>
      </c>
      <c r="H138" s="171" t="s">
        <v>16</v>
      </c>
      <c r="I138" s="172" t="str">
        <f t="shared" si="6"/>
        <v/>
      </c>
      <c r="J138" s="172" t="str">
        <f t="shared" si="7"/>
        <v/>
      </c>
    </row>
    <row r="139" spans="1:10" ht="16.5">
      <c r="A139" s="166" t="s">
        <v>3369</v>
      </c>
      <c r="B139" s="167" t="s">
        <v>3370</v>
      </c>
      <c r="C139" s="168">
        <v>892.22299999999996</v>
      </c>
      <c r="D139" s="167">
        <v>3.29</v>
      </c>
      <c r="E139" s="169" t="str">
        <f t="shared" si="4"/>
        <v>Excl.</v>
      </c>
      <c r="F139" s="170" t="str">
        <f t="shared" si="5"/>
        <v>Excl.</v>
      </c>
      <c r="G139" s="171" t="s">
        <v>16</v>
      </c>
      <c r="H139" s="171" t="s">
        <v>16</v>
      </c>
      <c r="I139" s="172" t="str">
        <f t="shared" si="6"/>
        <v/>
      </c>
      <c r="J139" s="172" t="str">
        <f t="shared" si="7"/>
        <v/>
      </c>
    </row>
    <row r="140" spans="1:10" ht="16.5">
      <c r="A140" s="166" t="s">
        <v>399</v>
      </c>
      <c r="B140" s="167" t="s">
        <v>400</v>
      </c>
      <c r="C140" s="168">
        <v>167.56399999999999</v>
      </c>
      <c r="D140" s="167">
        <v>44.6</v>
      </c>
      <c r="E140" s="169" t="str">
        <f t="shared" ref="E140:E203" si="8">IF(OR(H140="n/a", G140=0, G140="n/a"), "Excl.", D140*C140)</f>
        <v>Excl.</v>
      </c>
      <c r="F140" s="170" t="str">
        <f t="shared" ref="F140:F203" si="9">IF(E140="Excl.","Excl.",E140/(SUM($E$12:$E$517)))</f>
        <v>Excl.</v>
      </c>
      <c r="G140" s="171">
        <v>3.2511210762331837</v>
      </c>
      <c r="H140" s="171" t="s">
        <v>16</v>
      </c>
      <c r="I140" s="172" t="str">
        <f t="shared" si="6"/>
        <v/>
      </c>
      <c r="J140" s="172" t="str">
        <f t="shared" si="7"/>
        <v/>
      </c>
    </row>
    <row r="141" spans="1:10" ht="16.5">
      <c r="A141" s="166" t="s">
        <v>405</v>
      </c>
      <c r="B141" s="167" t="s">
        <v>406</v>
      </c>
      <c r="C141" s="168">
        <v>194.54400000000001</v>
      </c>
      <c r="D141" s="167">
        <v>15.29</v>
      </c>
      <c r="E141" s="169" t="str">
        <f t="shared" si="8"/>
        <v>Excl.</v>
      </c>
      <c r="F141" s="170" t="str">
        <f t="shared" si="9"/>
        <v>Excl.</v>
      </c>
      <c r="G141" s="171">
        <v>8.6330935251798557</v>
      </c>
      <c r="H141" s="171" t="s">
        <v>16</v>
      </c>
      <c r="I141" s="172" t="str">
        <f t="shared" ref="I141:I204" si="10">IFERROR(G141*F141/100, "")</f>
        <v/>
      </c>
      <c r="J141" s="172" t="str">
        <f t="shared" ref="J141:J204" si="11">IFERROR(H141*F141/100, "")</f>
        <v/>
      </c>
    </row>
    <row r="142" spans="1:10" ht="16.5">
      <c r="A142" s="166" t="s">
        <v>411</v>
      </c>
      <c r="B142" s="167" t="s">
        <v>412</v>
      </c>
      <c r="C142" s="168">
        <v>689.44</v>
      </c>
      <c r="D142" s="167">
        <v>8.57</v>
      </c>
      <c r="E142" s="169">
        <f t="shared" si="8"/>
        <v>5908.5008000000007</v>
      </c>
      <c r="F142" s="170">
        <f t="shared" si="9"/>
        <v>3.4400872320258236E-3</v>
      </c>
      <c r="G142" s="171">
        <v>6.941656942823804</v>
      </c>
      <c r="H142" s="171">
        <v>9</v>
      </c>
      <c r="I142" s="172">
        <f t="shared" si="10"/>
        <v>2.387990541811158E-4</v>
      </c>
      <c r="J142" s="172">
        <f t="shared" si="11"/>
        <v>3.0960785088232412E-4</v>
      </c>
    </row>
    <row r="143" spans="1:10" ht="16.5">
      <c r="A143" s="166" t="s">
        <v>3371</v>
      </c>
      <c r="B143" s="167" t="s">
        <v>3372</v>
      </c>
      <c r="C143" s="168">
        <v>144.03800000000001</v>
      </c>
      <c r="D143" s="167">
        <v>22.36</v>
      </c>
      <c r="E143" s="169" t="str">
        <f t="shared" si="8"/>
        <v>Excl.</v>
      </c>
      <c r="F143" s="170" t="str">
        <f t="shared" si="9"/>
        <v>Excl.</v>
      </c>
      <c r="G143" s="171">
        <v>8.273703041144902</v>
      </c>
      <c r="H143" s="171" t="s">
        <v>16</v>
      </c>
      <c r="I143" s="172" t="str">
        <f t="shared" si="10"/>
        <v/>
      </c>
      <c r="J143" s="172" t="str">
        <f t="shared" si="11"/>
        <v/>
      </c>
    </row>
    <row r="144" spans="1:10" ht="16.5">
      <c r="A144" s="166" t="s">
        <v>426</v>
      </c>
      <c r="B144" s="167" t="s">
        <v>3373</v>
      </c>
      <c r="C144" s="168">
        <v>362.947</v>
      </c>
      <c r="D144" s="167">
        <v>30.01</v>
      </c>
      <c r="E144" s="169" t="str">
        <f t="shared" si="8"/>
        <v>Excl.</v>
      </c>
      <c r="F144" s="170" t="str">
        <f t="shared" si="9"/>
        <v>Excl.</v>
      </c>
      <c r="G144" s="171">
        <v>1.8147284238587136</v>
      </c>
      <c r="H144" s="171" t="s">
        <v>16</v>
      </c>
      <c r="I144" s="172" t="str">
        <f t="shared" si="10"/>
        <v/>
      </c>
      <c r="J144" s="172" t="str">
        <f t="shared" si="11"/>
        <v/>
      </c>
    </row>
    <row r="145" spans="1:10" ht="16.5">
      <c r="A145" s="166" t="s">
        <v>429</v>
      </c>
      <c r="B145" s="167" t="s">
        <v>430</v>
      </c>
      <c r="C145" s="168">
        <v>296.20400000000001</v>
      </c>
      <c r="D145" s="167">
        <v>30.75</v>
      </c>
      <c r="E145" s="169" t="str">
        <f t="shared" si="8"/>
        <v>Excl.</v>
      </c>
      <c r="F145" s="170" t="str">
        <f t="shared" si="9"/>
        <v>Excl.</v>
      </c>
      <c r="G145" s="171">
        <v>3.8699186991869916</v>
      </c>
      <c r="H145" s="171" t="s">
        <v>16</v>
      </c>
      <c r="I145" s="172" t="str">
        <f t="shared" si="10"/>
        <v/>
      </c>
      <c r="J145" s="172" t="str">
        <f t="shared" si="11"/>
        <v/>
      </c>
    </row>
    <row r="146" spans="1:10" ht="16.5">
      <c r="A146" s="166" t="s">
        <v>3374</v>
      </c>
      <c r="B146" s="167" t="s">
        <v>3375</v>
      </c>
      <c r="C146" s="168">
        <v>46.142000000000003</v>
      </c>
      <c r="D146" s="167">
        <v>46.98</v>
      </c>
      <c r="E146" s="169" t="str">
        <f t="shared" si="8"/>
        <v>Excl.</v>
      </c>
      <c r="F146" s="170" t="str">
        <f t="shared" si="9"/>
        <v>Excl.</v>
      </c>
      <c r="G146" s="171">
        <v>1.277139208173691</v>
      </c>
      <c r="H146" s="171" t="s">
        <v>16</v>
      </c>
      <c r="I146" s="172" t="str">
        <f t="shared" si="10"/>
        <v/>
      </c>
      <c r="J146" s="172" t="str">
        <f t="shared" si="11"/>
        <v/>
      </c>
    </row>
    <row r="147" spans="1:10" ht="16.5">
      <c r="A147" s="166" t="s">
        <v>3376</v>
      </c>
      <c r="B147" s="167" t="s">
        <v>3377</v>
      </c>
      <c r="C147" s="168">
        <v>237.38399999999999</v>
      </c>
      <c r="D147" s="167">
        <v>7.63</v>
      </c>
      <c r="E147" s="169" t="str">
        <f t="shared" si="8"/>
        <v>Excl.</v>
      </c>
      <c r="F147" s="170" t="str">
        <f t="shared" si="9"/>
        <v>Excl.</v>
      </c>
      <c r="G147" s="171">
        <v>5.2424639580602888</v>
      </c>
      <c r="H147" s="171" t="s">
        <v>16</v>
      </c>
      <c r="I147" s="172" t="str">
        <f t="shared" si="10"/>
        <v/>
      </c>
      <c r="J147" s="172" t="str">
        <f t="shared" si="11"/>
        <v/>
      </c>
    </row>
    <row r="148" spans="1:10" ht="16.5">
      <c r="A148" s="166" t="s">
        <v>444</v>
      </c>
      <c r="B148" s="167" t="s">
        <v>445</v>
      </c>
      <c r="C148" s="168">
        <v>286.553</v>
      </c>
      <c r="D148" s="167">
        <v>47.46</v>
      </c>
      <c r="E148" s="169">
        <f t="shared" si="8"/>
        <v>13599.80538</v>
      </c>
      <c r="F148" s="170">
        <f t="shared" si="9"/>
        <v>7.9181705189536582E-3</v>
      </c>
      <c r="G148" s="171">
        <v>6.0471976401179939</v>
      </c>
      <c r="H148" s="171">
        <v>6</v>
      </c>
      <c r="I148" s="172">
        <f t="shared" si="10"/>
        <v>4.7882742076268433E-4</v>
      </c>
      <c r="J148" s="172">
        <f t="shared" si="11"/>
        <v>4.7509023113721945E-4</v>
      </c>
    </row>
    <row r="149" spans="1:10" ht="16.5">
      <c r="A149" s="166" t="s">
        <v>447</v>
      </c>
      <c r="B149" s="167" t="s">
        <v>448</v>
      </c>
      <c r="C149" s="168">
        <v>268.86500000000001</v>
      </c>
      <c r="D149" s="167">
        <v>6.21</v>
      </c>
      <c r="E149" s="169" t="str">
        <f t="shared" si="8"/>
        <v>Excl.</v>
      </c>
      <c r="F149" s="170" t="str">
        <f t="shared" si="9"/>
        <v>Excl.</v>
      </c>
      <c r="G149" s="171">
        <v>6.4412238325281814</v>
      </c>
      <c r="H149" s="171" t="s">
        <v>16</v>
      </c>
      <c r="I149" s="172" t="str">
        <f t="shared" si="10"/>
        <v/>
      </c>
      <c r="J149" s="172" t="str">
        <f t="shared" si="11"/>
        <v/>
      </c>
    </row>
    <row r="150" spans="1:10" ht="16.5">
      <c r="A150" s="166" t="s">
        <v>3378</v>
      </c>
      <c r="B150" s="167" t="s">
        <v>3379</v>
      </c>
      <c r="C150" s="168">
        <v>95.475999999999999</v>
      </c>
      <c r="D150" s="167">
        <v>13.25</v>
      </c>
      <c r="E150" s="169" t="str">
        <f t="shared" si="8"/>
        <v>Excl.</v>
      </c>
      <c r="F150" s="170" t="str">
        <f t="shared" si="9"/>
        <v>Excl.</v>
      </c>
      <c r="G150" s="171">
        <v>6.3396226415094334</v>
      </c>
      <c r="H150" s="171" t="s">
        <v>16</v>
      </c>
      <c r="I150" s="172" t="str">
        <f t="shared" si="10"/>
        <v/>
      </c>
      <c r="J150" s="172" t="str">
        <f t="shared" si="11"/>
        <v/>
      </c>
    </row>
    <row r="151" spans="1:10" ht="16.5">
      <c r="A151" s="166" t="s">
        <v>453</v>
      </c>
      <c r="B151" s="167" t="s">
        <v>454</v>
      </c>
      <c r="C151" s="168">
        <v>85.984999999999999</v>
      </c>
      <c r="D151" s="167">
        <v>21.45</v>
      </c>
      <c r="E151" s="169" t="str">
        <f t="shared" si="8"/>
        <v>Excl.</v>
      </c>
      <c r="F151" s="170" t="str">
        <f t="shared" si="9"/>
        <v>Excl.</v>
      </c>
      <c r="G151" s="171" t="s">
        <v>16</v>
      </c>
      <c r="H151" s="171" t="s">
        <v>16</v>
      </c>
      <c r="I151" s="172" t="str">
        <f t="shared" si="10"/>
        <v/>
      </c>
      <c r="J151" s="172" t="str">
        <f t="shared" si="11"/>
        <v/>
      </c>
    </row>
    <row r="152" spans="1:10" ht="16.5">
      <c r="A152" s="166" t="s">
        <v>3380</v>
      </c>
      <c r="B152" s="167" t="s">
        <v>3381</v>
      </c>
      <c r="C152" s="168">
        <v>258.02100000000002</v>
      </c>
      <c r="D152" s="167">
        <v>223.82</v>
      </c>
      <c r="E152" s="169">
        <f t="shared" si="8"/>
        <v>57750.260220000004</v>
      </c>
      <c r="F152" s="170">
        <f t="shared" si="9"/>
        <v>3.3623746455105977E-2</v>
      </c>
      <c r="G152" s="171">
        <v>0.69846305066571346</v>
      </c>
      <c r="H152" s="171">
        <v>15.58</v>
      </c>
      <c r="I152" s="172">
        <f t="shared" si="10"/>
        <v>2.3484944523843789E-4</v>
      </c>
      <c r="J152" s="172">
        <f t="shared" si="11"/>
        <v>5.2385796977055107E-3</v>
      </c>
    </row>
    <row r="153" spans="1:10" ht="16.5">
      <c r="A153" s="166" t="s">
        <v>471</v>
      </c>
      <c r="B153" s="167" t="s">
        <v>472</v>
      </c>
      <c r="C153" s="168">
        <v>127.956</v>
      </c>
      <c r="D153" s="167">
        <v>16.89</v>
      </c>
      <c r="E153" s="169" t="str">
        <f t="shared" si="8"/>
        <v>Excl.</v>
      </c>
      <c r="F153" s="170" t="str">
        <f t="shared" si="9"/>
        <v>Excl.</v>
      </c>
      <c r="G153" s="171">
        <v>10.657193605683837</v>
      </c>
      <c r="H153" s="171" t="s">
        <v>16</v>
      </c>
      <c r="I153" s="172" t="str">
        <f t="shared" si="10"/>
        <v/>
      </c>
      <c r="J153" s="172" t="str">
        <f t="shared" si="11"/>
        <v/>
      </c>
    </row>
    <row r="154" spans="1:10" ht="16.5">
      <c r="A154" s="166" t="s">
        <v>477</v>
      </c>
      <c r="B154" s="167" t="s">
        <v>478</v>
      </c>
      <c r="C154" s="168">
        <v>229.15299999999999</v>
      </c>
      <c r="D154" s="167">
        <v>36.090000000000003</v>
      </c>
      <c r="E154" s="169">
        <f t="shared" si="8"/>
        <v>8270.13177</v>
      </c>
      <c r="F154" s="170">
        <f t="shared" si="9"/>
        <v>4.8150919619318871E-3</v>
      </c>
      <c r="G154" s="171">
        <v>5.5417013022998054</v>
      </c>
      <c r="H154" s="171">
        <v>2</v>
      </c>
      <c r="I154" s="172">
        <f t="shared" si="10"/>
        <v>2.6683801396131261E-4</v>
      </c>
      <c r="J154" s="172">
        <f t="shared" si="11"/>
        <v>9.6301839238637743E-5</v>
      </c>
    </row>
    <row r="155" spans="1:10" ht="16.5">
      <c r="A155" s="166" t="s">
        <v>483</v>
      </c>
      <c r="B155" s="167" t="s">
        <v>484</v>
      </c>
      <c r="C155" s="168">
        <v>206.36600000000001</v>
      </c>
      <c r="D155" s="167">
        <v>13.66</v>
      </c>
      <c r="E155" s="169" t="str">
        <f t="shared" si="8"/>
        <v>Excl.</v>
      </c>
      <c r="F155" s="170" t="str">
        <f t="shared" si="9"/>
        <v>Excl.</v>
      </c>
      <c r="G155" s="171" t="s">
        <v>16</v>
      </c>
      <c r="H155" s="171" t="s">
        <v>16</v>
      </c>
      <c r="I155" s="172" t="str">
        <f t="shared" si="10"/>
        <v/>
      </c>
      <c r="J155" s="172" t="str">
        <f t="shared" si="11"/>
        <v/>
      </c>
    </row>
    <row r="156" spans="1:10" ht="16.5">
      <c r="A156" s="166" t="s">
        <v>489</v>
      </c>
      <c r="B156" s="167" t="s">
        <v>490</v>
      </c>
      <c r="C156" s="168">
        <v>1755.636</v>
      </c>
      <c r="D156" s="167">
        <v>23.25</v>
      </c>
      <c r="E156" s="169">
        <f t="shared" si="8"/>
        <v>40818.536999999997</v>
      </c>
      <c r="F156" s="170">
        <f t="shared" si="9"/>
        <v>2.3765644233080859E-2</v>
      </c>
      <c r="G156" s="171">
        <v>2.347096774193548</v>
      </c>
      <c r="H156" s="171">
        <v>38.049999999999997</v>
      </c>
      <c r="I156" s="172">
        <f t="shared" si="10"/>
        <v>5.5780266916095585E-4</v>
      </c>
      <c r="J156" s="172">
        <f t="shared" si="11"/>
        <v>9.0428276306872661E-3</v>
      </c>
    </row>
    <row r="157" spans="1:10" ht="16.5">
      <c r="A157" s="166" t="s">
        <v>498</v>
      </c>
      <c r="B157" s="167" t="s">
        <v>499</v>
      </c>
      <c r="C157" s="168">
        <v>912.279</v>
      </c>
      <c r="D157" s="167">
        <v>46.62</v>
      </c>
      <c r="E157" s="169">
        <f t="shared" si="8"/>
        <v>42530.446980000001</v>
      </c>
      <c r="F157" s="170">
        <f t="shared" si="9"/>
        <v>2.4762364021047308E-2</v>
      </c>
      <c r="G157" s="171">
        <v>8.5585585585585591</v>
      </c>
      <c r="H157" s="171">
        <v>1.74</v>
      </c>
      <c r="I157" s="172">
        <f t="shared" si="10"/>
        <v>2.1193014252247695E-3</v>
      </c>
      <c r="J157" s="172">
        <f t="shared" si="11"/>
        <v>4.3086513396622321E-4</v>
      </c>
    </row>
    <row r="158" spans="1:10" ht="16.5">
      <c r="A158" s="166" t="s">
        <v>501</v>
      </c>
      <c r="B158" s="167" t="s">
        <v>502</v>
      </c>
      <c r="C158" s="168">
        <v>232.03399999999999</v>
      </c>
      <c r="D158" s="167">
        <v>12.47</v>
      </c>
      <c r="E158" s="169" t="str">
        <f t="shared" si="8"/>
        <v>Excl.</v>
      </c>
      <c r="F158" s="170" t="str">
        <f t="shared" si="9"/>
        <v>Excl.</v>
      </c>
      <c r="G158" s="171">
        <v>4.9077786688051326</v>
      </c>
      <c r="H158" s="171" t="s">
        <v>16</v>
      </c>
      <c r="I158" s="172" t="str">
        <f t="shared" si="10"/>
        <v/>
      </c>
      <c r="J158" s="172" t="str">
        <f t="shared" si="11"/>
        <v/>
      </c>
    </row>
    <row r="159" spans="1:10" ht="16.5">
      <c r="A159" s="166" t="s">
        <v>3382</v>
      </c>
      <c r="B159" s="167" t="s">
        <v>3383</v>
      </c>
      <c r="C159" s="168">
        <v>44.628999999999998</v>
      </c>
      <c r="D159" s="167">
        <v>89.4</v>
      </c>
      <c r="E159" s="169" t="str">
        <f t="shared" si="8"/>
        <v>Excl.</v>
      </c>
      <c r="F159" s="170" t="str">
        <f t="shared" si="9"/>
        <v>Excl.</v>
      </c>
      <c r="G159" s="171">
        <v>3.8031319910514538</v>
      </c>
      <c r="H159" s="171" t="s">
        <v>16</v>
      </c>
      <c r="I159" s="172" t="str">
        <f t="shared" si="10"/>
        <v/>
      </c>
      <c r="J159" s="172" t="str">
        <f t="shared" si="11"/>
        <v/>
      </c>
    </row>
    <row r="160" spans="1:10" ht="16.5">
      <c r="A160" s="166" t="s">
        <v>3384</v>
      </c>
      <c r="B160" s="167" t="s">
        <v>3385</v>
      </c>
      <c r="C160" s="168">
        <v>428.22199999999998</v>
      </c>
      <c r="D160" s="167">
        <v>7.4</v>
      </c>
      <c r="E160" s="169" t="str">
        <f t="shared" si="8"/>
        <v>Excl.</v>
      </c>
      <c r="F160" s="170" t="str">
        <f t="shared" si="9"/>
        <v>Excl.</v>
      </c>
      <c r="G160" s="171" t="s">
        <v>16</v>
      </c>
      <c r="H160" s="171" t="s">
        <v>16</v>
      </c>
      <c r="I160" s="172" t="str">
        <f t="shared" si="10"/>
        <v/>
      </c>
      <c r="J160" s="172" t="str">
        <f t="shared" si="11"/>
        <v/>
      </c>
    </row>
    <row r="161" spans="1:10" ht="16.5">
      <c r="A161" s="166" t="s">
        <v>3386</v>
      </c>
      <c r="B161" s="167" t="s">
        <v>529</v>
      </c>
      <c r="C161" s="168">
        <v>1037.4880000000001</v>
      </c>
      <c r="D161" s="167">
        <v>52.56</v>
      </c>
      <c r="E161" s="169">
        <f t="shared" si="8"/>
        <v>54530.369280000006</v>
      </c>
      <c r="F161" s="170">
        <f t="shared" si="9"/>
        <v>3.1749039810197069E-2</v>
      </c>
      <c r="G161" s="171">
        <v>7.3059360730593603</v>
      </c>
      <c r="H161" s="171">
        <v>6</v>
      </c>
      <c r="I161" s="172">
        <f t="shared" si="10"/>
        <v>2.3195645523431648E-3</v>
      </c>
      <c r="J161" s="172">
        <f t="shared" si="11"/>
        <v>1.9049423886118241E-3</v>
      </c>
    </row>
    <row r="162" spans="1:10" ht="16.5">
      <c r="A162" s="166" t="s">
        <v>531</v>
      </c>
      <c r="B162" s="167" t="s">
        <v>532</v>
      </c>
      <c r="C162" s="168">
        <v>711.19299999999998</v>
      </c>
      <c r="D162" s="167">
        <v>3.13</v>
      </c>
      <c r="E162" s="169" t="str">
        <f t="shared" si="8"/>
        <v>Excl.</v>
      </c>
      <c r="F162" s="170" t="str">
        <f t="shared" si="9"/>
        <v>Excl.</v>
      </c>
      <c r="G162" s="171">
        <v>0.86261980830670926</v>
      </c>
      <c r="H162" s="171" t="s">
        <v>16</v>
      </c>
      <c r="I162" s="172" t="str">
        <f t="shared" si="10"/>
        <v/>
      </c>
      <c r="J162" s="172" t="str">
        <f t="shared" si="11"/>
        <v/>
      </c>
    </row>
    <row r="163" spans="1:10" ht="16.5">
      <c r="A163" s="166" t="s">
        <v>537</v>
      </c>
      <c r="B163" s="167" t="s">
        <v>538</v>
      </c>
      <c r="C163" s="168">
        <v>1307.6379999999999</v>
      </c>
      <c r="D163" s="167">
        <v>3.84</v>
      </c>
      <c r="E163" s="169">
        <f t="shared" si="8"/>
        <v>5021.3299199999992</v>
      </c>
      <c r="F163" s="170">
        <f t="shared" si="9"/>
        <v>2.9235526117862669E-3</v>
      </c>
      <c r="G163" s="171">
        <v>5.7109375</v>
      </c>
      <c r="H163" s="171">
        <v>23.52</v>
      </c>
      <c r="I163" s="172">
        <f t="shared" si="10"/>
        <v>1.6696226243873136E-4</v>
      </c>
      <c r="J163" s="172">
        <f t="shared" si="11"/>
        <v>6.8761957429213001E-4</v>
      </c>
    </row>
    <row r="164" spans="1:10" ht="16.5">
      <c r="A164" s="166" t="s">
        <v>3387</v>
      </c>
      <c r="B164" s="167" t="s">
        <v>3388</v>
      </c>
      <c r="C164" s="168">
        <v>366.79700000000003</v>
      </c>
      <c r="D164" s="167">
        <v>8.9499999999999993</v>
      </c>
      <c r="E164" s="169" t="str">
        <f t="shared" si="8"/>
        <v>Excl.</v>
      </c>
      <c r="F164" s="170" t="str">
        <f t="shared" si="9"/>
        <v>Excl.</v>
      </c>
      <c r="G164" s="171" t="s">
        <v>16</v>
      </c>
      <c r="H164" s="171">
        <v>-0.84</v>
      </c>
      <c r="I164" s="172" t="str">
        <f t="shared" si="10"/>
        <v/>
      </c>
      <c r="J164" s="172" t="str">
        <f t="shared" si="11"/>
        <v/>
      </c>
    </row>
    <row r="165" spans="1:10" ht="16.5">
      <c r="A165" s="166" t="s">
        <v>543</v>
      </c>
      <c r="B165" s="167" t="s">
        <v>544</v>
      </c>
      <c r="C165" s="168">
        <v>277.721</v>
      </c>
      <c r="D165" s="167">
        <v>129</v>
      </c>
      <c r="E165" s="169">
        <f t="shared" si="8"/>
        <v>35826.008999999998</v>
      </c>
      <c r="F165" s="170">
        <f t="shared" si="9"/>
        <v>2.0858860869637563E-2</v>
      </c>
      <c r="G165" s="171">
        <v>0.28527131782945736</v>
      </c>
      <c r="H165" s="171">
        <v>22</v>
      </c>
      <c r="I165" s="172">
        <f t="shared" si="10"/>
        <v>5.9504347287028086E-5</v>
      </c>
      <c r="J165" s="172">
        <f t="shared" si="11"/>
        <v>4.5889493913202637E-3</v>
      </c>
    </row>
    <row r="166" spans="1:10" ht="16.5">
      <c r="A166" s="166" t="s">
        <v>546</v>
      </c>
      <c r="B166" s="167" t="s">
        <v>547</v>
      </c>
      <c r="C166" s="168">
        <v>129.62799999999999</v>
      </c>
      <c r="D166" s="167">
        <v>39.33</v>
      </c>
      <c r="E166" s="169" t="str">
        <f t="shared" si="8"/>
        <v>Excl.</v>
      </c>
      <c r="F166" s="170" t="str">
        <f t="shared" si="9"/>
        <v>Excl.</v>
      </c>
      <c r="G166" s="171">
        <v>6.2547673531655228</v>
      </c>
      <c r="H166" s="171" t="s">
        <v>16</v>
      </c>
      <c r="I166" s="172" t="str">
        <f t="shared" si="10"/>
        <v/>
      </c>
      <c r="J166" s="172" t="str">
        <f t="shared" si="11"/>
        <v/>
      </c>
    </row>
    <row r="167" spans="1:10" ht="16.5">
      <c r="A167" s="166" t="s">
        <v>549</v>
      </c>
      <c r="B167" s="167" t="s">
        <v>550</v>
      </c>
      <c r="C167" s="168">
        <v>203.964</v>
      </c>
      <c r="D167" s="167">
        <v>22.04</v>
      </c>
      <c r="E167" s="169" t="str">
        <f t="shared" si="8"/>
        <v>Excl.</v>
      </c>
      <c r="F167" s="170" t="str">
        <f t="shared" si="9"/>
        <v>Excl.</v>
      </c>
      <c r="G167" s="171" t="s">
        <v>16</v>
      </c>
      <c r="H167" s="171">
        <v>41.445</v>
      </c>
      <c r="I167" s="172" t="str">
        <f t="shared" si="10"/>
        <v/>
      </c>
      <c r="J167" s="172" t="str">
        <f t="shared" si="11"/>
        <v/>
      </c>
    </row>
    <row r="168" spans="1:10" ht="16.5">
      <c r="A168" s="166" t="s">
        <v>555</v>
      </c>
      <c r="B168" s="167" t="s">
        <v>3389</v>
      </c>
      <c r="C168" s="168">
        <v>76.805999999999997</v>
      </c>
      <c r="D168" s="167">
        <v>96.62</v>
      </c>
      <c r="E168" s="169" t="str">
        <f t="shared" si="8"/>
        <v>Excl.</v>
      </c>
      <c r="F168" s="170" t="str">
        <f t="shared" si="9"/>
        <v>Excl.</v>
      </c>
      <c r="G168" s="171">
        <v>0.41399296211964393</v>
      </c>
      <c r="H168" s="171" t="s">
        <v>16</v>
      </c>
      <c r="I168" s="172" t="str">
        <f t="shared" si="10"/>
        <v/>
      </c>
      <c r="J168" s="172" t="str">
        <f t="shared" si="11"/>
        <v/>
      </c>
    </row>
    <row r="169" spans="1:10" ht="16.5">
      <c r="A169" s="166" t="s">
        <v>558</v>
      </c>
      <c r="B169" s="167" t="s">
        <v>559</v>
      </c>
      <c r="C169" s="168">
        <v>535.83699999999999</v>
      </c>
      <c r="D169" s="167">
        <v>96.3</v>
      </c>
      <c r="E169" s="169" t="str">
        <f t="shared" si="8"/>
        <v>Excl.</v>
      </c>
      <c r="F169" s="170" t="str">
        <f t="shared" si="9"/>
        <v>Excl.</v>
      </c>
      <c r="G169" s="171">
        <v>2.4922118380062304</v>
      </c>
      <c r="H169" s="171" t="s">
        <v>16</v>
      </c>
      <c r="I169" s="172" t="str">
        <f t="shared" si="10"/>
        <v/>
      </c>
      <c r="J169" s="172" t="str">
        <f t="shared" si="11"/>
        <v/>
      </c>
    </row>
    <row r="170" spans="1:10" ht="16.5">
      <c r="A170" s="166" t="s">
        <v>564</v>
      </c>
      <c r="B170" s="167" t="s">
        <v>565</v>
      </c>
      <c r="C170" s="168">
        <v>358.49299999999999</v>
      </c>
      <c r="D170" s="167">
        <v>18.2</v>
      </c>
      <c r="E170" s="169" t="str">
        <f t="shared" si="8"/>
        <v>Excl.</v>
      </c>
      <c r="F170" s="170" t="str">
        <f t="shared" si="9"/>
        <v>Excl.</v>
      </c>
      <c r="G170" s="171" t="s">
        <v>16</v>
      </c>
      <c r="H170" s="171">
        <v>-2.5299999999999998</v>
      </c>
      <c r="I170" s="172" t="str">
        <f t="shared" si="10"/>
        <v/>
      </c>
      <c r="J170" s="172" t="str">
        <f t="shared" si="11"/>
        <v/>
      </c>
    </row>
    <row r="171" spans="1:10" ht="16.5">
      <c r="A171" s="166" t="s">
        <v>3390</v>
      </c>
      <c r="B171" s="167" t="s">
        <v>3391</v>
      </c>
      <c r="C171" s="168">
        <v>98.034000000000006</v>
      </c>
      <c r="D171" s="167">
        <v>43.42</v>
      </c>
      <c r="E171" s="169" t="str">
        <f t="shared" si="8"/>
        <v>Excl.</v>
      </c>
      <c r="F171" s="170" t="str">
        <f t="shared" si="9"/>
        <v>Excl.</v>
      </c>
      <c r="G171" s="171" t="s">
        <v>16</v>
      </c>
      <c r="H171" s="171" t="s">
        <v>16</v>
      </c>
      <c r="I171" s="172" t="str">
        <f t="shared" si="10"/>
        <v/>
      </c>
      <c r="J171" s="172" t="str">
        <f t="shared" si="11"/>
        <v/>
      </c>
    </row>
    <row r="172" spans="1:10" ht="16.5">
      <c r="A172" s="166" t="s">
        <v>3392</v>
      </c>
      <c r="B172" s="167" t="s">
        <v>568</v>
      </c>
      <c r="C172" s="168">
        <v>285.16800000000001</v>
      </c>
      <c r="D172" s="167">
        <v>38.049999999999997</v>
      </c>
      <c r="E172" s="169" t="str">
        <f t="shared" si="8"/>
        <v>Excl.</v>
      </c>
      <c r="F172" s="170" t="str">
        <f t="shared" si="9"/>
        <v>Excl.</v>
      </c>
      <c r="G172" s="171">
        <v>5.0914586070959267</v>
      </c>
      <c r="H172" s="171" t="s">
        <v>16</v>
      </c>
      <c r="I172" s="172" t="str">
        <f t="shared" si="10"/>
        <v/>
      </c>
      <c r="J172" s="172" t="str">
        <f t="shared" si="11"/>
        <v/>
      </c>
    </row>
    <row r="173" spans="1:10" ht="16.5">
      <c r="A173" s="166" t="s">
        <v>3393</v>
      </c>
      <c r="B173" s="167" t="s">
        <v>3394</v>
      </c>
      <c r="C173" s="168">
        <v>47.137</v>
      </c>
      <c r="D173" s="167">
        <v>44.32</v>
      </c>
      <c r="E173" s="169" t="str">
        <f t="shared" si="8"/>
        <v>Excl.</v>
      </c>
      <c r="F173" s="170" t="str">
        <f t="shared" si="9"/>
        <v>Excl.</v>
      </c>
      <c r="G173" s="171">
        <v>5.9566787003610111</v>
      </c>
      <c r="H173" s="171" t="s">
        <v>16</v>
      </c>
      <c r="I173" s="172" t="str">
        <f t="shared" si="10"/>
        <v/>
      </c>
      <c r="J173" s="172" t="str">
        <f t="shared" si="11"/>
        <v/>
      </c>
    </row>
    <row r="174" spans="1:10" ht="16.5">
      <c r="A174" s="166" t="s">
        <v>579</v>
      </c>
      <c r="B174" s="167" t="s">
        <v>580</v>
      </c>
      <c r="C174" s="168">
        <v>499.404</v>
      </c>
      <c r="D174" s="167">
        <v>92.95</v>
      </c>
      <c r="E174" s="169">
        <f t="shared" si="8"/>
        <v>46419.601800000004</v>
      </c>
      <c r="F174" s="170">
        <f t="shared" si="9"/>
        <v>2.7026734001272021E-2</v>
      </c>
      <c r="G174" s="171">
        <v>2.3596557288864979</v>
      </c>
      <c r="H174" s="171">
        <v>30.16</v>
      </c>
      <c r="I174" s="172">
        <f t="shared" si="10"/>
        <v>6.3773787719193019E-4</v>
      </c>
      <c r="J174" s="172">
        <f t="shared" si="11"/>
        <v>8.1512629747836421E-3</v>
      </c>
    </row>
    <row r="175" spans="1:10" ht="16.5">
      <c r="A175" s="166" t="s">
        <v>582</v>
      </c>
      <c r="B175" s="167" t="s">
        <v>583</v>
      </c>
      <c r="C175" s="168">
        <v>87.301000000000002</v>
      </c>
      <c r="D175" s="167">
        <v>91.75</v>
      </c>
      <c r="E175" s="169" t="str">
        <f t="shared" si="8"/>
        <v>Excl.</v>
      </c>
      <c r="F175" s="170" t="str">
        <f t="shared" si="9"/>
        <v>Excl.</v>
      </c>
      <c r="G175" s="171" t="s">
        <v>16</v>
      </c>
      <c r="H175" s="171" t="s">
        <v>16</v>
      </c>
      <c r="I175" s="172" t="str">
        <f t="shared" si="10"/>
        <v/>
      </c>
      <c r="J175" s="172" t="str">
        <f t="shared" si="11"/>
        <v/>
      </c>
    </row>
    <row r="176" spans="1:10" ht="16.5">
      <c r="A176" s="166" t="s">
        <v>588</v>
      </c>
      <c r="B176" s="167" t="s">
        <v>589</v>
      </c>
      <c r="C176" s="168">
        <v>1482.2070000000001</v>
      </c>
      <c r="D176" s="167">
        <v>22.41</v>
      </c>
      <c r="E176" s="169">
        <f t="shared" si="8"/>
        <v>33216.258870000005</v>
      </c>
      <c r="F176" s="170">
        <f t="shared" si="9"/>
        <v>1.9339394527009546E-2</v>
      </c>
      <c r="G176" s="171">
        <v>6.9451137884872827</v>
      </c>
      <c r="H176" s="171">
        <v>12.26</v>
      </c>
      <c r="I176" s="172">
        <f t="shared" si="10"/>
        <v>1.3431429559052949E-3</v>
      </c>
      <c r="J176" s="172">
        <f t="shared" si="11"/>
        <v>2.3710097690113705E-3</v>
      </c>
    </row>
    <row r="177" spans="1:10" ht="16.5">
      <c r="A177" s="166" t="s">
        <v>3395</v>
      </c>
      <c r="B177" s="167" t="s">
        <v>3396</v>
      </c>
      <c r="C177" s="168">
        <v>144.364</v>
      </c>
      <c r="D177" s="167">
        <v>22.92</v>
      </c>
      <c r="E177" s="169" t="str">
        <f t="shared" si="8"/>
        <v>Excl.</v>
      </c>
      <c r="F177" s="170" t="str">
        <f t="shared" si="9"/>
        <v>Excl.</v>
      </c>
      <c r="G177" s="171">
        <v>5.5846422338568926</v>
      </c>
      <c r="H177" s="171" t="s">
        <v>16</v>
      </c>
      <c r="I177" s="172" t="str">
        <f t="shared" si="10"/>
        <v/>
      </c>
      <c r="J177" s="172" t="str">
        <f t="shared" si="11"/>
        <v/>
      </c>
    </row>
    <row r="178" spans="1:10" ht="16.5">
      <c r="A178" s="166" t="s">
        <v>3397</v>
      </c>
      <c r="B178" s="167" t="s">
        <v>3398</v>
      </c>
      <c r="C178" s="168">
        <v>90.941999999999993</v>
      </c>
      <c r="D178" s="167">
        <v>34.049999999999997</v>
      </c>
      <c r="E178" s="169" t="str">
        <f t="shared" si="8"/>
        <v>Excl.</v>
      </c>
      <c r="F178" s="170" t="str">
        <f t="shared" si="9"/>
        <v>Excl.</v>
      </c>
      <c r="G178" s="171" t="s">
        <v>16</v>
      </c>
      <c r="H178" s="171" t="s">
        <v>16</v>
      </c>
      <c r="I178" s="172" t="str">
        <f t="shared" si="10"/>
        <v/>
      </c>
      <c r="J178" s="172" t="str">
        <f t="shared" si="11"/>
        <v/>
      </c>
    </row>
    <row r="179" spans="1:10" ht="16.5">
      <c r="A179" s="166" t="s">
        <v>3399</v>
      </c>
      <c r="B179" s="167" t="s">
        <v>3400</v>
      </c>
      <c r="C179" s="168">
        <v>144.78299999999999</v>
      </c>
      <c r="D179" s="167">
        <v>11.96</v>
      </c>
      <c r="E179" s="169" t="str">
        <f t="shared" si="8"/>
        <v>Excl.</v>
      </c>
      <c r="F179" s="170" t="str">
        <f t="shared" si="9"/>
        <v>Excl.</v>
      </c>
      <c r="G179" s="171">
        <v>3.1605351170568561</v>
      </c>
      <c r="H179" s="171" t="s">
        <v>16</v>
      </c>
      <c r="I179" s="172" t="str">
        <f t="shared" si="10"/>
        <v/>
      </c>
      <c r="J179" s="172" t="str">
        <f t="shared" si="11"/>
        <v/>
      </c>
    </row>
    <row r="180" spans="1:10" ht="16.5">
      <c r="A180" s="166" t="s">
        <v>594</v>
      </c>
      <c r="B180" s="167" t="s">
        <v>595</v>
      </c>
      <c r="C180" s="168">
        <v>318.38099999999997</v>
      </c>
      <c r="D180" s="167">
        <v>25.59</v>
      </c>
      <c r="E180" s="169" t="str">
        <f t="shared" si="8"/>
        <v>Excl.</v>
      </c>
      <c r="F180" s="170" t="str">
        <f t="shared" si="9"/>
        <v>Excl.</v>
      </c>
      <c r="G180" s="171" t="s">
        <v>16</v>
      </c>
      <c r="H180" s="171" t="s">
        <v>16</v>
      </c>
      <c r="I180" s="172" t="str">
        <f t="shared" si="10"/>
        <v/>
      </c>
      <c r="J180" s="172" t="str">
        <f t="shared" si="11"/>
        <v/>
      </c>
    </row>
    <row r="181" spans="1:10" ht="16.5">
      <c r="A181" s="166" t="s">
        <v>597</v>
      </c>
      <c r="B181" s="167" t="s">
        <v>598</v>
      </c>
      <c r="C181" s="168">
        <v>1072.1379999999999</v>
      </c>
      <c r="D181" s="167">
        <v>104.7</v>
      </c>
      <c r="E181" s="169">
        <f t="shared" si="8"/>
        <v>112252.8486</v>
      </c>
      <c r="F181" s="170">
        <f t="shared" si="9"/>
        <v>6.5356611482118743E-2</v>
      </c>
      <c r="G181" s="171">
        <v>2.005730659025788</v>
      </c>
      <c r="H181" s="171">
        <v>12</v>
      </c>
      <c r="I181" s="172">
        <f t="shared" si="10"/>
        <v>1.310877594197224E-3</v>
      </c>
      <c r="J181" s="172">
        <f t="shared" si="11"/>
        <v>7.8427933778542486E-3</v>
      </c>
    </row>
    <row r="182" spans="1:10" ht="16.5">
      <c r="A182" s="166" t="s">
        <v>603</v>
      </c>
      <c r="B182" s="167" t="s">
        <v>604</v>
      </c>
      <c r="C182" s="168">
        <v>52.198</v>
      </c>
      <c r="D182" s="167">
        <v>136.04</v>
      </c>
      <c r="E182" s="169">
        <f t="shared" si="8"/>
        <v>7101.0159199999998</v>
      </c>
      <c r="F182" s="170">
        <f t="shared" si="9"/>
        <v>4.1344014374685547E-3</v>
      </c>
      <c r="G182" s="171">
        <v>5.1455454278153487</v>
      </c>
      <c r="H182" s="171">
        <v>12.82</v>
      </c>
      <c r="I182" s="172">
        <f t="shared" si="10"/>
        <v>2.1273750413319527E-4</v>
      </c>
      <c r="J182" s="172">
        <f t="shared" si="11"/>
        <v>5.3003026428346872E-4</v>
      </c>
    </row>
    <row r="183" spans="1:10" ht="16.5">
      <c r="A183" s="166" t="s">
        <v>3401</v>
      </c>
      <c r="B183" s="167" t="s">
        <v>3402</v>
      </c>
      <c r="C183" s="168">
        <v>104.123</v>
      </c>
      <c r="D183" s="167">
        <v>10.49</v>
      </c>
      <c r="E183" s="169" t="str">
        <f t="shared" si="8"/>
        <v>Excl.</v>
      </c>
      <c r="F183" s="170" t="str">
        <f t="shared" si="9"/>
        <v>Excl.</v>
      </c>
      <c r="G183" s="171">
        <v>2.5872259294566251</v>
      </c>
      <c r="H183" s="171" t="s">
        <v>16</v>
      </c>
      <c r="I183" s="172" t="str">
        <f t="shared" si="10"/>
        <v/>
      </c>
      <c r="J183" s="172" t="str">
        <f t="shared" si="11"/>
        <v/>
      </c>
    </row>
    <row r="184" spans="1:10" ht="16.5">
      <c r="A184" s="166" t="s">
        <v>609</v>
      </c>
      <c r="B184" s="167" t="s">
        <v>610</v>
      </c>
      <c r="C184" s="168">
        <v>204.66499999999999</v>
      </c>
      <c r="D184" s="167">
        <v>31.08</v>
      </c>
      <c r="E184" s="169" t="str">
        <f t="shared" si="8"/>
        <v>Excl.</v>
      </c>
      <c r="F184" s="170" t="str">
        <f t="shared" si="9"/>
        <v>Excl.</v>
      </c>
      <c r="G184" s="171">
        <v>5.8314028314028317</v>
      </c>
      <c r="H184" s="171" t="s">
        <v>16</v>
      </c>
      <c r="I184" s="172" t="str">
        <f t="shared" si="10"/>
        <v/>
      </c>
      <c r="J184" s="172" t="str">
        <f t="shared" si="11"/>
        <v/>
      </c>
    </row>
    <row r="185" spans="1:10" ht="16.5">
      <c r="A185" s="166" t="s">
        <v>3403</v>
      </c>
      <c r="B185" s="167" t="s">
        <v>3404</v>
      </c>
      <c r="C185" s="168">
        <v>35.058</v>
      </c>
      <c r="D185" s="167">
        <v>29.06</v>
      </c>
      <c r="E185" s="169" t="str">
        <f t="shared" si="8"/>
        <v>Excl.</v>
      </c>
      <c r="F185" s="170" t="str">
        <f t="shared" si="9"/>
        <v>Excl.</v>
      </c>
      <c r="G185" s="171">
        <v>1.6517549896765313</v>
      </c>
      <c r="H185" s="171" t="s">
        <v>16</v>
      </c>
      <c r="I185" s="172" t="str">
        <f t="shared" si="10"/>
        <v/>
      </c>
      <c r="J185" s="172" t="str">
        <f t="shared" si="11"/>
        <v/>
      </c>
    </row>
    <row r="186" spans="1:10" ht="16.5">
      <c r="A186" s="166" t="s">
        <v>3405</v>
      </c>
      <c r="B186" s="167" t="s">
        <v>616</v>
      </c>
      <c r="C186" s="168">
        <v>205.744</v>
      </c>
      <c r="D186" s="167">
        <v>134.59</v>
      </c>
      <c r="E186" s="169" t="str">
        <f t="shared" si="8"/>
        <v>Excl.</v>
      </c>
      <c r="F186" s="170" t="str">
        <f t="shared" si="9"/>
        <v>Excl.</v>
      </c>
      <c r="G186" s="171" t="s">
        <v>16</v>
      </c>
      <c r="H186" s="171">
        <v>6.5</v>
      </c>
      <c r="I186" s="172" t="str">
        <f t="shared" si="10"/>
        <v/>
      </c>
      <c r="J186" s="172" t="str">
        <f t="shared" si="11"/>
        <v/>
      </c>
    </row>
    <row r="187" spans="1:10" ht="16.5">
      <c r="A187" s="166" t="s">
        <v>3406</v>
      </c>
      <c r="B187" s="167" t="s">
        <v>3407</v>
      </c>
      <c r="C187" s="168">
        <v>74.281999999999996</v>
      </c>
      <c r="D187" s="167">
        <v>24.51</v>
      </c>
      <c r="E187" s="169" t="str">
        <f t="shared" si="8"/>
        <v>Excl.</v>
      </c>
      <c r="F187" s="170" t="str">
        <f t="shared" si="9"/>
        <v>Excl.</v>
      </c>
      <c r="G187" s="171">
        <v>1.3916768665850672</v>
      </c>
      <c r="H187" s="171" t="s">
        <v>16</v>
      </c>
      <c r="I187" s="172" t="str">
        <f t="shared" si="10"/>
        <v/>
      </c>
      <c r="J187" s="172" t="str">
        <f t="shared" si="11"/>
        <v/>
      </c>
    </row>
    <row r="188" spans="1:10" ht="16.5">
      <c r="A188" s="166" t="s">
        <v>621</v>
      </c>
      <c r="B188" s="167" t="s">
        <v>622</v>
      </c>
      <c r="C188" s="168">
        <v>790.47500000000002</v>
      </c>
      <c r="D188" s="167">
        <v>2.98</v>
      </c>
      <c r="E188" s="169" t="str">
        <f t="shared" si="8"/>
        <v>Excl.</v>
      </c>
      <c r="F188" s="170" t="str">
        <f t="shared" si="9"/>
        <v>Excl.</v>
      </c>
      <c r="G188" s="171" t="s">
        <v>16</v>
      </c>
      <c r="H188" s="171">
        <v>90.28</v>
      </c>
      <c r="I188" s="172" t="str">
        <f t="shared" si="10"/>
        <v/>
      </c>
      <c r="J188" s="172" t="str">
        <f t="shared" si="11"/>
        <v/>
      </c>
    </row>
    <row r="189" spans="1:10" ht="16.5">
      <c r="A189" s="166" t="s">
        <v>624</v>
      </c>
      <c r="B189" s="167" t="s">
        <v>625</v>
      </c>
      <c r="C189" s="168">
        <v>24.050999999999998</v>
      </c>
      <c r="D189" s="167">
        <v>1534.31</v>
      </c>
      <c r="E189" s="169" t="str">
        <f t="shared" si="8"/>
        <v>Excl.</v>
      </c>
      <c r="F189" s="170" t="str">
        <f t="shared" si="9"/>
        <v>Excl.</v>
      </c>
      <c r="G189" s="171">
        <v>1.3224511343861411</v>
      </c>
      <c r="H189" s="171" t="s">
        <v>16</v>
      </c>
      <c r="I189" s="172" t="str">
        <f t="shared" si="10"/>
        <v/>
      </c>
      <c r="J189" s="172" t="str">
        <f t="shared" si="11"/>
        <v/>
      </c>
    </row>
    <row r="190" spans="1:10" ht="16.5">
      <c r="A190" s="166" t="s">
        <v>627</v>
      </c>
      <c r="B190" s="167" t="s">
        <v>628</v>
      </c>
      <c r="C190" s="168">
        <v>142.17500000000001</v>
      </c>
      <c r="D190" s="167">
        <v>40.71</v>
      </c>
      <c r="E190" s="169">
        <f t="shared" si="8"/>
        <v>5787.9442500000005</v>
      </c>
      <c r="F190" s="170">
        <f t="shared" si="9"/>
        <v>3.3698959834451204E-3</v>
      </c>
      <c r="G190" s="171">
        <v>2.7020388111029234</v>
      </c>
      <c r="H190" s="171">
        <v>5.57</v>
      </c>
      <c r="I190" s="172">
        <f t="shared" si="10"/>
        <v>9.1055897366485686E-5</v>
      </c>
      <c r="J190" s="172">
        <f t="shared" si="11"/>
        <v>1.8770320627789321E-4</v>
      </c>
    </row>
    <row r="191" spans="1:10" ht="16.5">
      <c r="A191" s="166" t="s">
        <v>3408</v>
      </c>
      <c r="B191" s="167" t="s">
        <v>3409</v>
      </c>
      <c r="C191" s="168">
        <v>441.97500000000002</v>
      </c>
      <c r="D191" s="167">
        <v>53.5</v>
      </c>
      <c r="E191" s="169">
        <f t="shared" si="8"/>
        <v>23645.662500000002</v>
      </c>
      <c r="F191" s="170">
        <f t="shared" si="9"/>
        <v>1.3767137284476939E-2</v>
      </c>
      <c r="G191" s="171">
        <v>3.8760747663551407</v>
      </c>
      <c r="H191" s="171">
        <v>14.01</v>
      </c>
      <c r="I191" s="172">
        <f t="shared" si="10"/>
        <v>5.3362453433308094E-4</v>
      </c>
      <c r="J191" s="172">
        <f t="shared" si="11"/>
        <v>1.928775933555219E-3</v>
      </c>
    </row>
    <row r="192" spans="1:10" ht="16.5">
      <c r="A192" s="166" t="s">
        <v>636</v>
      </c>
      <c r="B192" s="167" t="s">
        <v>637</v>
      </c>
      <c r="C192" s="168">
        <v>493.01299999999998</v>
      </c>
      <c r="D192" s="167">
        <v>54.51</v>
      </c>
      <c r="E192" s="169">
        <f t="shared" si="8"/>
        <v>26874.138629999998</v>
      </c>
      <c r="F192" s="170">
        <f t="shared" si="9"/>
        <v>1.5646842456677832E-2</v>
      </c>
      <c r="G192" s="171">
        <v>4.3294808292056501</v>
      </c>
      <c r="H192" s="171">
        <v>7</v>
      </c>
      <c r="I192" s="172">
        <f t="shared" si="10"/>
        <v>6.7742704453787716E-4</v>
      </c>
      <c r="J192" s="172">
        <f t="shared" si="11"/>
        <v>1.0952789719674482E-3</v>
      </c>
    </row>
    <row r="193" spans="1:10" ht="16.5">
      <c r="A193" s="166" t="s">
        <v>3410</v>
      </c>
      <c r="B193" s="167" t="s">
        <v>3411</v>
      </c>
      <c r="C193" s="168">
        <v>34.472999999999999</v>
      </c>
      <c r="D193" s="167">
        <v>40.93</v>
      </c>
      <c r="E193" s="169" t="str">
        <f t="shared" si="8"/>
        <v>Excl.</v>
      </c>
      <c r="F193" s="170" t="str">
        <f t="shared" si="9"/>
        <v>Excl.</v>
      </c>
      <c r="G193" s="171">
        <v>1.759100903982409</v>
      </c>
      <c r="H193" s="171" t="s">
        <v>16</v>
      </c>
      <c r="I193" s="172" t="str">
        <f t="shared" si="10"/>
        <v/>
      </c>
      <c r="J193" s="172" t="str">
        <f t="shared" si="11"/>
        <v/>
      </c>
    </row>
    <row r="194" spans="1:10" ht="16.5">
      <c r="A194" s="166" t="s">
        <v>642</v>
      </c>
      <c r="B194" s="167" t="s">
        <v>643</v>
      </c>
      <c r="C194" s="168">
        <v>932.85699999999997</v>
      </c>
      <c r="D194" s="167">
        <v>40.880000000000003</v>
      </c>
      <c r="E194" s="169" t="str">
        <f t="shared" si="8"/>
        <v>Excl.</v>
      </c>
      <c r="F194" s="170" t="str">
        <f t="shared" si="9"/>
        <v>Excl.</v>
      </c>
      <c r="G194" s="171">
        <v>5.4305283757338554</v>
      </c>
      <c r="H194" s="171" t="s">
        <v>16</v>
      </c>
      <c r="I194" s="172" t="str">
        <f t="shared" si="10"/>
        <v/>
      </c>
      <c r="J194" s="172" t="str">
        <f t="shared" si="11"/>
        <v/>
      </c>
    </row>
    <row r="195" spans="1:10" ht="16.5">
      <c r="A195" s="166" t="s">
        <v>3412</v>
      </c>
      <c r="B195" s="167" t="s">
        <v>646</v>
      </c>
      <c r="C195" s="168">
        <v>36.194000000000003</v>
      </c>
      <c r="D195" s="167">
        <v>85.16</v>
      </c>
      <c r="E195" s="169" t="str">
        <f t="shared" si="8"/>
        <v>Excl.</v>
      </c>
      <c r="F195" s="170" t="str">
        <f t="shared" si="9"/>
        <v>Excl.</v>
      </c>
      <c r="G195" s="171">
        <v>0.98637858149365898</v>
      </c>
      <c r="H195" s="171" t="s">
        <v>16</v>
      </c>
      <c r="I195" s="172" t="str">
        <f t="shared" si="10"/>
        <v/>
      </c>
      <c r="J195" s="172" t="str">
        <f t="shared" si="11"/>
        <v/>
      </c>
    </row>
    <row r="196" spans="1:10" ht="16.5">
      <c r="A196" s="166" t="s">
        <v>651</v>
      </c>
      <c r="B196" s="167" t="s">
        <v>652</v>
      </c>
      <c r="C196" s="168">
        <v>2126.0909999999999</v>
      </c>
      <c r="D196" s="167">
        <v>49.83</v>
      </c>
      <c r="E196" s="169">
        <f t="shared" si="8"/>
        <v>105943.11452999999</v>
      </c>
      <c r="F196" s="170">
        <f t="shared" si="9"/>
        <v>6.1682915506367106E-2</v>
      </c>
      <c r="G196" s="171">
        <v>7.3449729078868149</v>
      </c>
      <c r="H196" s="171">
        <v>7</v>
      </c>
      <c r="I196" s="172">
        <f t="shared" si="10"/>
        <v>4.5305934327373792E-3</v>
      </c>
      <c r="J196" s="172">
        <f t="shared" si="11"/>
        <v>4.3178040854456971E-3</v>
      </c>
    </row>
    <row r="197" spans="1:10" ht="16.5">
      <c r="A197" s="166" t="s">
        <v>654</v>
      </c>
      <c r="B197" s="167" t="s">
        <v>655</v>
      </c>
      <c r="C197" s="168">
        <v>237.357</v>
      </c>
      <c r="D197" s="167">
        <v>36.409999999999997</v>
      </c>
      <c r="E197" s="169" t="str">
        <f t="shared" si="8"/>
        <v>Excl.</v>
      </c>
      <c r="F197" s="170" t="str">
        <f t="shared" si="9"/>
        <v>Excl.</v>
      </c>
      <c r="G197" s="171">
        <v>6.1796209832463616</v>
      </c>
      <c r="H197" s="171" t="s">
        <v>16</v>
      </c>
      <c r="I197" s="172" t="str">
        <f t="shared" si="10"/>
        <v/>
      </c>
      <c r="J197" s="172" t="str">
        <f t="shared" si="11"/>
        <v/>
      </c>
    </row>
    <row r="198" spans="1:10" ht="16.5">
      <c r="A198" s="166" t="s">
        <v>657</v>
      </c>
      <c r="B198" s="167" t="s">
        <v>658</v>
      </c>
      <c r="C198" s="168">
        <v>287.27999999999997</v>
      </c>
      <c r="D198" s="167">
        <v>61.66</v>
      </c>
      <c r="E198" s="169">
        <f t="shared" si="8"/>
        <v>17713.684799999999</v>
      </c>
      <c r="F198" s="170">
        <f t="shared" si="9"/>
        <v>1.031338117320893E-2</v>
      </c>
      <c r="G198" s="171">
        <v>4.1959130716834254</v>
      </c>
      <c r="H198" s="171">
        <v>12.42</v>
      </c>
      <c r="I198" s="172">
        <f t="shared" si="10"/>
        <v>4.3274050877921091E-4</v>
      </c>
      <c r="J198" s="172">
        <f t="shared" si="11"/>
        <v>1.2809219417125493E-3</v>
      </c>
    </row>
    <row r="199" spans="1:10" ht="16.5">
      <c r="A199" s="166" t="s">
        <v>663</v>
      </c>
      <c r="B199" s="167" t="s">
        <v>664</v>
      </c>
      <c r="C199" s="168">
        <v>146.173</v>
      </c>
      <c r="D199" s="167">
        <v>32.79</v>
      </c>
      <c r="E199" s="169" t="str">
        <f t="shared" si="8"/>
        <v>Excl.</v>
      </c>
      <c r="F199" s="170" t="str">
        <f t="shared" si="9"/>
        <v>Excl.</v>
      </c>
      <c r="G199" s="171">
        <v>5.4894784995425443</v>
      </c>
      <c r="H199" s="171" t="s">
        <v>16</v>
      </c>
      <c r="I199" s="172" t="str">
        <f t="shared" si="10"/>
        <v/>
      </c>
      <c r="J199" s="172" t="str">
        <f t="shared" si="11"/>
        <v/>
      </c>
    </row>
    <row r="200" spans="1:10" ht="16.5">
      <c r="A200" s="166" t="s">
        <v>666</v>
      </c>
      <c r="B200" s="167" t="s">
        <v>667</v>
      </c>
      <c r="C200" s="168">
        <v>14.468999999999999</v>
      </c>
      <c r="D200" s="167">
        <v>101.47</v>
      </c>
      <c r="E200" s="169" t="str">
        <f t="shared" si="8"/>
        <v>Excl.</v>
      </c>
      <c r="F200" s="170" t="str">
        <f t="shared" si="9"/>
        <v>Excl.</v>
      </c>
      <c r="G200" s="171" t="s">
        <v>16</v>
      </c>
      <c r="H200" s="171" t="s">
        <v>16</v>
      </c>
      <c r="I200" s="172" t="str">
        <f t="shared" si="10"/>
        <v/>
      </c>
      <c r="J200" s="172" t="str">
        <f t="shared" si="11"/>
        <v/>
      </c>
    </row>
    <row r="201" spans="1:10" ht="16.5">
      <c r="A201" s="166" t="s">
        <v>3413</v>
      </c>
      <c r="B201" s="167" t="s">
        <v>3414</v>
      </c>
      <c r="C201" s="168">
        <v>175.46600000000001</v>
      </c>
      <c r="D201" s="167">
        <v>53.34</v>
      </c>
      <c r="E201" s="169" t="str">
        <f t="shared" si="8"/>
        <v>Excl.</v>
      </c>
      <c r="F201" s="170" t="str">
        <f t="shared" si="9"/>
        <v>Excl.</v>
      </c>
      <c r="G201" s="171">
        <v>0.14998125234345705</v>
      </c>
      <c r="H201" s="171" t="s">
        <v>16</v>
      </c>
      <c r="I201" s="172" t="str">
        <f t="shared" si="10"/>
        <v/>
      </c>
      <c r="J201" s="172" t="str">
        <f t="shared" si="11"/>
        <v/>
      </c>
    </row>
    <row r="202" spans="1:10" ht="16.5">
      <c r="A202" s="166" t="s">
        <v>681</v>
      </c>
      <c r="B202" s="167" t="s">
        <v>3415</v>
      </c>
      <c r="C202" s="168">
        <v>511.49</v>
      </c>
      <c r="D202" s="167">
        <v>70.89</v>
      </c>
      <c r="E202" s="169">
        <f t="shared" si="8"/>
        <v>36259.526100000003</v>
      </c>
      <c r="F202" s="170">
        <f t="shared" si="9"/>
        <v>2.1111266122857613E-2</v>
      </c>
      <c r="G202" s="171">
        <v>0.70531809846240656</v>
      </c>
      <c r="H202" s="171">
        <v>-9.16</v>
      </c>
      <c r="I202" s="172">
        <f t="shared" si="10"/>
        <v>1.4890158077907753E-4</v>
      </c>
      <c r="J202" s="172">
        <f t="shared" si="11"/>
        <v>-1.9337919768537574E-3</v>
      </c>
    </row>
    <row r="203" spans="1:10" ht="16.5">
      <c r="A203" s="166" t="s">
        <v>678</v>
      </c>
      <c r="B203" s="167" t="s">
        <v>679</v>
      </c>
      <c r="C203" s="168">
        <v>50.198</v>
      </c>
      <c r="D203" s="167">
        <v>70.37</v>
      </c>
      <c r="E203" s="169" t="str">
        <f t="shared" si="8"/>
        <v>Excl.</v>
      </c>
      <c r="F203" s="170" t="str">
        <f t="shared" si="9"/>
        <v>Excl.</v>
      </c>
      <c r="G203" s="171">
        <v>2.0463265596134717</v>
      </c>
      <c r="H203" s="171" t="s">
        <v>16</v>
      </c>
      <c r="I203" s="172" t="str">
        <f t="shared" si="10"/>
        <v/>
      </c>
      <c r="J203" s="172" t="str">
        <f t="shared" si="11"/>
        <v/>
      </c>
    </row>
    <row r="204" spans="1:10" ht="16.5">
      <c r="A204" s="166" t="s">
        <v>684</v>
      </c>
      <c r="B204" s="167" t="s">
        <v>685</v>
      </c>
      <c r="C204" s="168">
        <v>450.58100000000002</v>
      </c>
      <c r="D204" s="167">
        <v>234.54</v>
      </c>
      <c r="E204" s="169">
        <f t="shared" ref="E204:E233" si="12">IF(OR(H204="n/a", G204=0, G204="n/a"), "Excl.", D204*C204)</f>
        <v>105679.26774</v>
      </c>
      <c r="F204" s="170">
        <f t="shared" ref="F204:F233" si="13">IF(E204="Excl.","Excl.",E204/(SUM($E$12:$E$517)))</f>
        <v>6.1529296846708131E-2</v>
      </c>
      <c r="G204" s="171">
        <v>1.2525795173531167</v>
      </c>
      <c r="H204" s="171">
        <v>6.27</v>
      </c>
      <c r="I204" s="172">
        <f t="shared" si="10"/>
        <v>7.7070336947326315E-4</v>
      </c>
      <c r="J204" s="172">
        <f t="shared" si="11"/>
        <v>3.8578869122885993E-3</v>
      </c>
    </row>
    <row r="205" spans="1:10" ht="16.5">
      <c r="A205" s="166" t="s">
        <v>687</v>
      </c>
      <c r="B205" s="167" t="s">
        <v>688</v>
      </c>
      <c r="C205" s="168">
        <v>597.98099999999999</v>
      </c>
      <c r="D205" s="167">
        <v>10.67</v>
      </c>
      <c r="E205" s="169" t="str">
        <f t="shared" si="12"/>
        <v>Excl.</v>
      </c>
      <c r="F205" s="170" t="str">
        <f t="shared" si="13"/>
        <v>Excl.</v>
      </c>
      <c r="G205" s="171">
        <v>6.8378631677600747</v>
      </c>
      <c r="H205" s="171" t="s">
        <v>16</v>
      </c>
      <c r="I205" s="172" t="str">
        <f t="shared" ref="I205:I233" si="14">IFERROR(G205*F205/100, "")</f>
        <v/>
      </c>
      <c r="J205" s="172" t="str">
        <f t="shared" ref="J205:J233" si="15">IFERROR(H205*F205/100, "")</f>
        <v/>
      </c>
    </row>
    <row r="206" spans="1:10" ht="16.5">
      <c r="A206" s="166" t="s">
        <v>699</v>
      </c>
      <c r="B206" s="167" t="s">
        <v>700</v>
      </c>
      <c r="C206" s="168">
        <v>1228.9829999999999</v>
      </c>
      <c r="D206" s="167">
        <v>11.07</v>
      </c>
      <c r="E206" s="169">
        <f t="shared" si="12"/>
        <v>13604.84181</v>
      </c>
      <c r="F206" s="170">
        <f t="shared" si="13"/>
        <v>7.921102863235982E-3</v>
      </c>
      <c r="G206" s="171">
        <v>1.4814814814814816</v>
      </c>
      <c r="H206" s="171">
        <v>32.35</v>
      </c>
      <c r="I206" s="172">
        <f t="shared" si="14"/>
        <v>1.1734967204794048E-4</v>
      </c>
      <c r="J206" s="172">
        <f t="shared" si="15"/>
        <v>2.5624767762568402E-3</v>
      </c>
    </row>
    <row r="207" spans="1:10" ht="16.5">
      <c r="A207" s="166" t="s">
        <v>702</v>
      </c>
      <c r="B207" s="167" t="s">
        <v>703</v>
      </c>
      <c r="C207" s="168">
        <v>300.35899999999998</v>
      </c>
      <c r="D207" s="167">
        <v>17.29</v>
      </c>
      <c r="E207" s="169" t="str">
        <f t="shared" si="12"/>
        <v>Excl.</v>
      </c>
      <c r="F207" s="170" t="str">
        <f t="shared" si="13"/>
        <v>Excl.</v>
      </c>
      <c r="G207" s="171">
        <v>6.4198958935801045</v>
      </c>
      <c r="H207" s="171" t="s">
        <v>16</v>
      </c>
      <c r="I207" s="172" t="str">
        <f t="shared" si="14"/>
        <v/>
      </c>
      <c r="J207" s="172" t="str">
        <f t="shared" si="15"/>
        <v/>
      </c>
    </row>
    <row r="208" spans="1:10" ht="16.5">
      <c r="A208" s="166" t="s">
        <v>705</v>
      </c>
      <c r="B208" s="167" t="s">
        <v>706</v>
      </c>
      <c r="C208" s="168">
        <v>303.53399999999999</v>
      </c>
      <c r="D208" s="167">
        <v>9.7899999999999991</v>
      </c>
      <c r="E208" s="169" t="str">
        <f t="shared" si="12"/>
        <v>Excl.</v>
      </c>
      <c r="F208" s="170" t="str">
        <f t="shared" si="13"/>
        <v>Excl.</v>
      </c>
      <c r="G208" s="171">
        <v>2.4514811031664965</v>
      </c>
      <c r="H208" s="171" t="s">
        <v>16</v>
      </c>
      <c r="I208" s="172" t="str">
        <f t="shared" si="14"/>
        <v/>
      </c>
      <c r="J208" s="172" t="str">
        <f t="shared" si="15"/>
        <v/>
      </c>
    </row>
    <row r="209" spans="1:10" ht="16.5">
      <c r="A209" s="166" t="s">
        <v>3416</v>
      </c>
      <c r="B209" s="167" t="s">
        <v>3417</v>
      </c>
      <c r="C209" s="168">
        <v>103.143</v>
      </c>
      <c r="D209" s="167">
        <v>18.239999999999998</v>
      </c>
      <c r="E209" s="169" t="str">
        <f t="shared" si="12"/>
        <v>Excl.</v>
      </c>
      <c r="F209" s="170" t="str">
        <f t="shared" si="13"/>
        <v>Excl.</v>
      </c>
      <c r="G209" s="171" t="s">
        <v>16</v>
      </c>
      <c r="H209" s="171" t="s">
        <v>16</v>
      </c>
      <c r="I209" s="172" t="str">
        <f t="shared" si="14"/>
        <v/>
      </c>
      <c r="J209" s="172" t="str">
        <f t="shared" si="15"/>
        <v/>
      </c>
    </row>
    <row r="210" spans="1:10" ht="16.5">
      <c r="A210" s="166" t="s">
        <v>3418</v>
      </c>
      <c r="B210" s="167" t="s">
        <v>3419</v>
      </c>
      <c r="C210" s="168">
        <v>16.867000000000001</v>
      </c>
      <c r="D210" s="167">
        <v>111.04</v>
      </c>
      <c r="E210" s="169" t="str">
        <f t="shared" si="12"/>
        <v>Excl.</v>
      </c>
      <c r="F210" s="170" t="str">
        <f t="shared" si="13"/>
        <v>Excl.</v>
      </c>
      <c r="G210" s="171">
        <v>1.1332853025936598</v>
      </c>
      <c r="H210" s="171" t="s">
        <v>16</v>
      </c>
      <c r="I210" s="172" t="str">
        <f t="shared" si="14"/>
        <v/>
      </c>
      <c r="J210" s="172" t="str">
        <f t="shared" si="15"/>
        <v/>
      </c>
    </row>
    <row r="211" spans="1:10" ht="16.5">
      <c r="A211" s="166" t="s">
        <v>3420</v>
      </c>
      <c r="B211" s="167" t="s">
        <v>3421</v>
      </c>
      <c r="C211" s="168">
        <v>125.152</v>
      </c>
      <c r="D211" s="167">
        <v>18.21</v>
      </c>
      <c r="E211" s="169" t="str">
        <f t="shared" si="12"/>
        <v>Excl.</v>
      </c>
      <c r="F211" s="170" t="str">
        <f t="shared" si="13"/>
        <v>Excl.</v>
      </c>
      <c r="G211" s="171" t="s">
        <v>16</v>
      </c>
      <c r="H211" s="171" t="s">
        <v>16</v>
      </c>
      <c r="I211" s="172" t="str">
        <f t="shared" si="14"/>
        <v/>
      </c>
      <c r="J211" s="172" t="str">
        <f t="shared" si="15"/>
        <v/>
      </c>
    </row>
    <row r="212" spans="1:10" ht="16.5">
      <c r="A212" s="166" t="s">
        <v>711</v>
      </c>
      <c r="B212" s="167" t="s">
        <v>712</v>
      </c>
      <c r="C212" s="168">
        <v>162.54400000000001</v>
      </c>
      <c r="D212" s="167">
        <v>22.78</v>
      </c>
      <c r="E212" s="169">
        <f t="shared" si="12"/>
        <v>3702.7523200000005</v>
      </c>
      <c r="F212" s="170">
        <f t="shared" si="13"/>
        <v>2.1558414580202809E-3</v>
      </c>
      <c r="G212" s="171">
        <v>7.1992976294995596</v>
      </c>
      <c r="H212" s="171">
        <v>7</v>
      </c>
      <c r="I212" s="172">
        <f t="shared" si="14"/>
        <v>1.5520544298302282E-4</v>
      </c>
      <c r="J212" s="172">
        <f t="shared" si="15"/>
        <v>1.5090890206141967E-4</v>
      </c>
    </row>
    <row r="213" spans="1:10" ht="16.5">
      <c r="A213" s="166" t="s">
        <v>714</v>
      </c>
      <c r="B213" s="167" t="s">
        <v>715</v>
      </c>
      <c r="C213" s="168">
        <v>160.21600000000001</v>
      </c>
      <c r="D213" s="167">
        <v>16.86</v>
      </c>
      <c r="E213" s="169" t="str">
        <f t="shared" si="12"/>
        <v>Excl.</v>
      </c>
      <c r="F213" s="170" t="str">
        <f t="shared" si="13"/>
        <v>Excl.</v>
      </c>
      <c r="G213" s="171">
        <v>2.8469750889679712</v>
      </c>
      <c r="H213" s="171" t="s">
        <v>16</v>
      </c>
      <c r="I213" s="172" t="str">
        <f t="shared" si="14"/>
        <v/>
      </c>
      <c r="J213" s="172" t="str">
        <f t="shared" si="15"/>
        <v/>
      </c>
    </row>
    <row r="214" spans="1:10" ht="16.5">
      <c r="A214" s="166" t="s">
        <v>3422</v>
      </c>
      <c r="B214" s="167" t="s">
        <v>3423</v>
      </c>
      <c r="C214" s="168">
        <v>108.521</v>
      </c>
      <c r="D214" s="167">
        <v>13.56</v>
      </c>
      <c r="E214" s="169" t="str">
        <f t="shared" si="12"/>
        <v>Excl.</v>
      </c>
      <c r="F214" s="170" t="str">
        <f t="shared" si="13"/>
        <v>Excl.</v>
      </c>
      <c r="G214" s="171">
        <v>6.823008849557521</v>
      </c>
      <c r="H214" s="171" t="s">
        <v>16</v>
      </c>
      <c r="I214" s="172" t="str">
        <f t="shared" si="14"/>
        <v/>
      </c>
      <c r="J214" s="172" t="str">
        <f t="shared" si="15"/>
        <v/>
      </c>
    </row>
    <row r="215" spans="1:10" ht="16.5">
      <c r="A215" s="166" t="s">
        <v>717</v>
      </c>
      <c r="B215" s="167" t="s">
        <v>718</v>
      </c>
      <c r="C215" s="168">
        <v>156.24</v>
      </c>
      <c r="D215" s="167">
        <v>14.63</v>
      </c>
      <c r="E215" s="169" t="str">
        <f t="shared" si="12"/>
        <v>Excl.</v>
      </c>
      <c r="F215" s="170" t="str">
        <f t="shared" si="13"/>
        <v>Excl.</v>
      </c>
      <c r="G215" s="171">
        <v>5.4682159945317839</v>
      </c>
      <c r="H215" s="171" t="s">
        <v>16</v>
      </c>
      <c r="I215" s="172" t="str">
        <f t="shared" si="14"/>
        <v/>
      </c>
      <c r="J215" s="172" t="str">
        <f t="shared" si="15"/>
        <v/>
      </c>
    </row>
    <row r="216" spans="1:10" ht="16.5">
      <c r="A216" s="166" t="s">
        <v>3424</v>
      </c>
      <c r="B216" s="167" t="s">
        <v>3425</v>
      </c>
      <c r="C216" s="168">
        <v>365.86799999999999</v>
      </c>
      <c r="D216" s="167">
        <v>3.09</v>
      </c>
      <c r="E216" s="169" t="str">
        <f t="shared" si="12"/>
        <v>Excl.</v>
      </c>
      <c r="F216" s="170" t="str">
        <f t="shared" si="13"/>
        <v>Excl.</v>
      </c>
      <c r="G216" s="171" t="s">
        <v>16</v>
      </c>
      <c r="H216" s="171" t="s">
        <v>16</v>
      </c>
      <c r="I216" s="172" t="str">
        <f t="shared" si="14"/>
        <v/>
      </c>
      <c r="J216" s="172" t="str">
        <f t="shared" si="15"/>
        <v/>
      </c>
    </row>
    <row r="217" spans="1:10" ht="16.5">
      <c r="A217" s="166" t="s">
        <v>3426</v>
      </c>
      <c r="B217" s="167" t="s">
        <v>451</v>
      </c>
      <c r="C217" s="168">
        <v>119.934</v>
      </c>
      <c r="D217" s="167">
        <v>11.78</v>
      </c>
      <c r="E217" s="169" t="str">
        <f t="shared" si="12"/>
        <v>Excl.</v>
      </c>
      <c r="F217" s="170" t="str">
        <f t="shared" si="13"/>
        <v>Excl.</v>
      </c>
      <c r="G217" s="171" t="s">
        <v>16</v>
      </c>
      <c r="H217" s="171" t="s">
        <v>16</v>
      </c>
      <c r="I217" s="172" t="str">
        <f t="shared" si="14"/>
        <v/>
      </c>
      <c r="J217" s="172" t="str">
        <f t="shared" si="15"/>
        <v/>
      </c>
    </row>
    <row r="218" spans="1:10" ht="16.5">
      <c r="A218" s="166" t="s">
        <v>3427</v>
      </c>
      <c r="B218" s="167" t="s">
        <v>3428</v>
      </c>
      <c r="C218" s="168">
        <v>453.31599999999997</v>
      </c>
      <c r="D218" s="167">
        <v>74.650000000000006</v>
      </c>
      <c r="E218" s="169">
        <f t="shared" si="12"/>
        <v>33840.039400000001</v>
      </c>
      <c r="F218" s="170">
        <f t="shared" si="13"/>
        <v>1.9702576239168962E-2</v>
      </c>
      <c r="G218" s="171">
        <v>1.1383791024782315</v>
      </c>
      <c r="H218" s="171">
        <v>21.57</v>
      </c>
      <c r="I218" s="172">
        <f t="shared" si="14"/>
        <v>2.2429001055654092E-4</v>
      </c>
      <c r="J218" s="172">
        <f t="shared" si="15"/>
        <v>4.2498456947887451E-3</v>
      </c>
    </row>
    <row r="219" spans="1:10" ht="16.5">
      <c r="A219" s="166" t="s">
        <v>3429</v>
      </c>
      <c r="B219" s="167" t="s">
        <v>3430</v>
      </c>
      <c r="C219" s="168">
        <v>273.58100000000002</v>
      </c>
      <c r="D219" s="167">
        <v>12.27</v>
      </c>
      <c r="E219" s="169" t="str">
        <f t="shared" si="12"/>
        <v>Excl.</v>
      </c>
      <c r="F219" s="170" t="str">
        <f t="shared" si="13"/>
        <v>Excl.</v>
      </c>
      <c r="G219" s="171">
        <v>5.7049714751426244</v>
      </c>
      <c r="H219" s="171" t="s">
        <v>16</v>
      </c>
      <c r="I219" s="172" t="str">
        <f t="shared" si="14"/>
        <v/>
      </c>
      <c r="J219" s="172" t="str">
        <f t="shared" si="15"/>
        <v/>
      </c>
    </row>
    <row r="220" spans="1:10" ht="16.5">
      <c r="A220" s="166" t="s">
        <v>3431</v>
      </c>
      <c r="B220" s="167" t="s">
        <v>3432</v>
      </c>
      <c r="C220" s="168">
        <v>147.261</v>
      </c>
      <c r="D220" s="167">
        <v>12.19</v>
      </c>
      <c r="E220" s="169" t="str">
        <f t="shared" si="12"/>
        <v>Excl.</v>
      </c>
      <c r="F220" s="170" t="str">
        <f t="shared" si="13"/>
        <v>Excl.</v>
      </c>
      <c r="G220" s="171" t="s">
        <v>16</v>
      </c>
      <c r="H220" s="171" t="s">
        <v>16</v>
      </c>
      <c r="I220" s="172" t="str">
        <f t="shared" si="14"/>
        <v/>
      </c>
      <c r="J220" s="172" t="str">
        <f t="shared" si="15"/>
        <v/>
      </c>
    </row>
    <row r="221" spans="1:10" ht="16.5">
      <c r="A221" s="166" t="s">
        <v>570</v>
      </c>
      <c r="B221" s="167" t="s">
        <v>3433</v>
      </c>
      <c r="C221" s="168">
        <v>956.67200000000003</v>
      </c>
      <c r="D221" s="167">
        <v>79.55</v>
      </c>
      <c r="E221" s="169">
        <f t="shared" si="12"/>
        <v>76103.257599999997</v>
      </c>
      <c r="F221" s="170">
        <f t="shared" si="13"/>
        <v>4.4309352515503123E-2</v>
      </c>
      <c r="G221" s="171">
        <v>0.87994971715901948</v>
      </c>
      <c r="H221" s="171">
        <v>12</v>
      </c>
      <c r="I221" s="172">
        <f t="shared" si="14"/>
        <v>3.8990002213516262E-4</v>
      </c>
      <c r="J221" s="172">
        <f t="shared" si="15"/>
        <v>5.3171223018603749E-3</v>
      </c>
    </row>
    <row r="222" spans="1:10" ht="16.5">
      <c r="A222" s="166" t="s">
        <v>726</v>
      </c>
      <c r="B222" s="167" t="s">
        <v>727</v>
      </c>
      <c r="C222" s="168">
        <v>124.688</v>
      </c>
      <c r="D222" s="167">
        <v>205</v>
      </c>
      <c r="E222" s="169" t="str">
        <f t="shared" si="12"/>
        <v>Excl.</v>
      </c>
      <c r="F222" s="170" t="str">
        <f t="shared" si="13"/>
        <v>Excl.</v>
      </c>
      <c r="G222" s="171">
        <v>0.73170731707317083</v>
      </c>
      <c r="H222" s="171" t="s">
        <v>16</v>
      </c>
      <c r="I222" s="172" t="str">
        <f t="shared" si="14"/>
        <v/>
      </c>
      <c r="J222" s="172" t="str">
        <f t="shared" si="15"/>
        <v/>
      </c>
    </row>
    <row r="223" spans="1:10" ht="16.5">
      <c r="A223" s="166" t="s">
        <v>729</v>
      </c>
      <c r="B223" s="167" t="s">
        <v>730</v>
      </c>
      <c r="C223" s="168">
        <v>153.983</v>
      </c>
      <c r="D223" s="167">
        <v>28.75</v>
      </c>
      <c r="E223" s="169">
        <f t="shared" si="12"/>
        <v>4427.0112500000005</v>
      </c>
      <c r="F223" s="170">
        <f t="shared" si="13"/>
        <v>2.5775243826927606E-3</v>
      </c>
      <c r="G223" s="171">
        <v>4.5217391304347831</v>
      </c>
      <c r="H223" s="171">
        <v>9.59</v>
      </c>
      <c r="I223" s="172">
        <f t="shared" si="14"/>
        <v>1.1654892860871615E-4</v>
      </c>
      <c r="J223" s="172">
        <f t="shared" si="15"/>
        <v>2.4718458830023574E-4</v>
      </c>
    </row>
    <row r="224" spans="1:10" ht="16.5">
      <c r="A224" s="166" t="s">
        <v>735</v>
      </c>
      <c r="B224" s="167" t="s">
        <v>736</v>
      </c>
      <c r="C224" s="168">
        <v>594.51599999999996</v>
      </c>
      <c r="D224" s="167">
        <v>39.57</v>
      </c>
      <c r="E224" s="169" t="str">
        <f t="shared" si="12"/>
        <v>Excl.</v>
      </c>
      <c r="F224" s="170" t="str">
        <f t="shared" si="13"/>
        <v>Excl.</v>
      </c>
      <c r="G224" s="171">
        <v>5.6861258529188783</v>
      </c>
      <c r="H224" s="171" t="s">
        <v>16</v>
      </c>
      <c r="I224" s="172" t="str">
        <f t="shared" si="14"/>
        <v/>
      </c>
      <c r="J224" s="172" t="str">
        <f t="shared" si="15"/>
        <v/>
      </c>
    </row>
    <row r="225" spans="1:10" ht="16.5">
      <c r="A225" s="166" t="s">
        <v>738</v>
      </c>
      <c r="B225" s="167" t="s">
        <v>3434</v>
      </c>
      <c r="C225" s="168">
        <v>272.86900000000003</v>
      </c>
      <c r="D225" s="167">
        <v>39.880000000000003</v>
      </c>
      <c r="E225" s="169" t="str">
        <f t="shared" si="12"/>
        <v>Excl.</v>
      </c>
      <c r="F225" s="170" t="str">
        <f t="shared" si="13"/>
        <v>Excl.</v>
      </c>
      <c r="G225" s="171">
        <v>3.4210130391173523</v>
      </c>
      <c r="H225" s="171" t="s">
        <v>16</v>
      </c>
      <c r="I225" s="172" t="str">
        <f t="shared" si="14"/>
        <v/>
      </c>
      <c r="J225" s="172" t="str">
        <f t="shared" si="15"/>
        <v/>
      </c>
    </row>
    <row r="226" spans="1:10" ht="16.5">
      <c r="A226" s="166" t="s">
        <v>474</v>
      </c>
      <c r="B226" s="167" t="s">
        <v>475</v>
      </c>
      <c r="C226" s="168">
        <v>397.97300000000001</v>
      </c>
      <c r="D226" s="167">
        <v>22.79</v>
      </c>
      <c r="E226" s="169">
        <f t="shared" si="12"/>
        <v>9069.8046699999995</v>
      </c>
      <c r="F226" s="170">
        <f t="shared" si="13"/>
        <v>5.2806829174390875E-3</v>
      </c>
      <c r="G226" s="171">
        <v>0.60157964019306709</v>
      </c>
      <c r="H226" s="171">
        <v>31.31</v>
      </c>
      <c r="I226" s="172">
        <f t="shared" si="14"/>
        <v>3.1767513294466822E-5</v>
      </c>
      <c r="J226" s="172">
        <f t="shared" si="15"/>
        <v>1.6533818214501783E-3</v>
      </c>
    </row>
    <row r="227" spans="1:10" ht="16.5">
      <c r="A227" s="166" t="s">
        <v>3435</v>
      </c>
      <c r="B227" s="167" t="s">
        <v>3436</v>
      </c>
      <c r="C227" s="168">
        <v>24.11</v>
      </c>
      <c r="D227" s="167">
        <v>44</v>
      </c>
      <c r="E227" s="169" t="str">
        <f t="shared" si="12"/>
        <v>Excl.</v>
      </c>
      <c r="F227" s="170" t="str">
        <f t="shared" si="13"/>
        <v>Excl.</v>
      </c>
      <c r="G227" s="171">
        <v>2.5454545454545454</v>
      </c>
      <c r="H227" s="171" t="s">
        <v>16</v>
      </c>
      <c r="I227" s="172" t="str">
        <f t="shared" si="14"/>
        <v/>
      </c>
      <c r="J227" s="172" t="str">
        <f t="shared" si="15"/>
        <v/>
      </c>
    </row>
    <row r="228" spans="1:10" ht="16.5">
      <c r="A228" s="166" t="s">
        <v>3437</v>
      </c>
      <c r="B228" s="167" t="s">
        <v>3438</v>
      </c>
      <c r="C228" s="168">
        <v>115.893</v>
      </c>
      <c r="D228" s="167">
        <v>43.23</v>
      </c>
      <c r="E228" s="169" t="str">
        <f t="shared" si="12"/>
        <v>Excl.</v>
      </c>
      <c r="F228" s="170" t="str">
        <f t="shared" si="13"/>
        <v>Excl.</v>
      </c>
      <c r="G228" s="171">
        <v>1.4804533888503355</v>
      </c>
      <c r="H228" s="171" t="s">
        <v>16</v>
      </c>
      <c r="I228" s="172" t="str">
        <f t="shared" si="14"/>
        <v/>
      </c>
      <c r="J228" s="172" t="str">
        <f t="shared" si="15"/>
        <v/>
      </c>
    </row>
    <row r="229" spans="1:10" ht="16.5">
      <c r="A229" s="166" t="s">
        <v>741</v>
      </c>
      <c r="B229" s="167" t="s">
        <v>742</v>
      </c>
      <c r="C229" s="168">
        <v>636.68200000000002</v>
      </c>
      <c r="D229" s="167">
        <v>173.5</v>
      </c>
      <c r="E229" s="169">
        <f t="shared" si="12"/>
        <v>110464.327</v>
      </c>
      <c r="F229" s="170">
        <f t="shared" si="13"/>
        <v>6.4315286359447638E-2</v>
      </c>
      <c r="G229" s="171">
        <v>1.9481268011527375</v>
      </c>
      <c r="H229" s="171">
        <v>11.35</v>
      </c>
      <c r="I229" s="172">
        <f t="shared" si="14"/>
        <v>1.2529433308065302E-3</v>
      </c>
      <c r="J229" s="172">
        <f t="shared" si="15"/>
        <v>7.2997850017973067E-3</v>
      </c>
    </row>
    <row r="230" spans="1:10" ht="16.5">
      <c r="A230" s="166" t="s">
        <v>3439</v>
      </c>
      <c r="B230" s="167" t="s">
        <v>3440</v>
      </c>
      <c r="C230" s="168">
        <v>16.73</v>
      </c>
      <c r="D230" s="167">
        <v>182.54</v>
      </c>
      <c r="E230" s="169" t="str">
        <f t="shared" si="12"/>
        <v>Excl.</v>
      </c>
      <c r="F230" s="170" t="str">
        <f t="shared" si="13"/>
        <v>Excl.</v>
      </c>
      <c r="G230" s="171">
        <v>2.5638216281362989</v>
      </c>
      <c r="H230" s="171" t="s">
        <v>16</v>
      </c>
      <c r="I230" s="172" t="str">
        <f t="shared" si="14"/>
        <v/>
      </c>
      <c r="J230" s="172" t="str">
        <f t="shared" si="15"/>
        <v/>
      </c>
    </row>
    <row r="231" spans="1:10" ht="16.5">
      <c r="A231" s="166" t="s">
        <v>747</v>
      </c>
      <c r="B231" s="167" t="s">
        <v>748</v>
      </c>
      <c r="C231" s="168">
        <v>568.95000000000005</v>
      </c>
      <c r="D231" s="167">
        <v>5.36</v>
      </c>
      <c r="E231" s="169" t="str">
        <f t="shared" si="12"/>
        <v>Excl.</v>
      </c>
      <c r="F231" s="170" t="str">
        <f t="shared" si="13"/>
        <v>Excl.</v>
      </c>
      <c r="G231" s="171" t="s">
        <v>16</v>
      </c>
      <c r="H231" s="171">
        <v>65.77</v>
      </c>
      <c r="I231" s="172" t="str">
        <f t="shared" si="14"/>
        <v/>
      </c>
      <c r="J231" s="172" t="str">
        <f t="shared" si="15"/>
        <v/>
      </c>
    </row>
    <row r="232" spans="1:10" ht="16.5">
      <c r="A232" s="166" t="s">
        <v>753</v>
      </c>
      <c r="B232" s="167" t="s">
        <v>754</v>
      </c>
      <c r="C232" s="168">
        <v>597.56799999999998</v>
      </c>
      <c r="D232" s="167">
        <v>25.79</v>
      </c>
      <c r="E232" s="169" t="str">
        <f t="shared" si="12"/>
        <v>Excl.</v>
      </c>
      <c r="F232" s="170" t="str">
        <f t="shared" si="13"/>
        <v>Excl.</v>
      </c>
      <c r="G232" s="171">
        <v>2.6366808840635905</v>
      </c>
      <c r="H232" s="171" t="s">
        <v>16</v>
      </c>
      <c r="I232" s="172" t="str">
        <f t="shared" si="14"/>
        <v/>
      </c>
      <c r="J232" s="172" t="str">
        <f t="shared" si="15"/>
        <v/>
      </c>
    </row>
    <row r="233" spans="1:10" ht="16.5">
      <c r="A233" s="166" t="s">
        <v>3441</v>
      </c>
      <c r="B233" s="167" t="s">
        <v>3442</v>
      </c>
      <c r="C233" s="168">
        <v>236.52799999999999</v>
      </c>
      <c r="D233" s="167">
        <v>7.62</v>
      </c>
      <c r="E233" s="169" t="str">
        <f t="shared" si="12"/>
        <v>Excl.</v>
      </c>
      <c r="F233" s="170" t="str">
        <f t="shared" si="13"/>
        <v>Excl.</v>
      </c>
      <c r="G233" s="171" t="s">
        <v>16</v>
      </c>
      <c r="H233" s="171" t="s">
        <v>16</v>
      </c>
      <c r="I233" s="172" t="str">
        <f t="shared" si="14"/>
        <v/>
      </c>
      <c r="J233" s="172" t="str">
        <f t="shared" si="15"/>
        <v/>
      </c>
    </row>
    <row r="234" spans="1:10" ht="16.5">
      <c r="A234" s="166"/>
      <c r="B234" s="167"/>
      <c r="C234" s="168"/>
      <c r="D234" s="167"/>
      <c r="E234" s="169"/>
      <c r="F234" s="170"/>
      <c r="G234" s="171"/>
      <c r="H234" s="171"/>
      <c r="I234" s="172"/>
      <c r="J234" s="172"/>
    </row>
    <row r="235" spans="1:10" ht="16.5">
      <c r="B235" s="160"/>
      <c r="C235" s="173"/>
      <c r="D235" s="173"/>
      <c r="E235" s="174"/>
      <c r="F235" s="172"/>
      <c r="G235" s="170"/>
      <c r="H235" s="170"/>
      <c r="I235" s="172"/>
      <c r="J235" s="172"/>
    </row>
    <row r="236" spans="1:10">
      <c r="A236" s="175" t="s">
        <v>3239</v>
      </c>
      <c r="F236" s="176">
        <f>SUM(F12:F233)</f>
        <v>1.0000000000000002</v>
      </c>
      <c r="G236" s="164"/>
      <c r="H236" s="164"/>
      <c r="I236" s="164">
        <f>SUM(I12:I233)</f>
        <v>3.4015748954578075E-2</v>
      </c>
      <c r="J236" s="164">
        <f>SUM(J12:J233)</f>
        <v>0.11950379372405914</v>
      </c>
    </row>
    <row r="238" spans="1:10" ht="16.5">
      <c r="A238" s="177" t="s">
        <v>2505</v>
      </c>
    </row>
    <row r="239" spans="1:10" ht="16.5">
      <c r="A239" s="119" t="s">
        <v>3240</v>
      </c>
    </row>
    <row r="240" spans="1:10" ht="16.5">
      <c r="A240" s="119" t="s">
        <v>3443</v>
      </c>
    </row>
    <row r="241" spans="1:11" ht="16.5">
      <c r="A241" s="119" t="s">
        <v>3242</v>
      </c>
    </row>
    <row r="242" spans="1:11" ht="16.5">
      <c r="A242" s="119" t="s">
        <v>3444</v>
      </c>
    </row>
    <row r="243" spans="1:11" ht="16.5">
      <c r="A243" s="119" t="s">
        <v>3244</v>
      </c>
    </row>
    <row r="244" spans="1:11" ht="16.5">
      <c r="A244" s="119" t="s">
        <v>3245</v>
      </c>
    </row>
    <row r="245" spans="1:11" ht="16.5">
      <c r="A245" s="119" t="s">
        <v>3246</v>
      </c>
    </row>
    <row r="246" spans="1:11" ht="16.5">
      <c r="A246" s="119" t="s">
        <v>3247</v>
      </c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</row>
    <row r="247" spans="1:11" ht="16.5">
      <c r="A247" s="119" t="s">
        <v>3248</v>
      </c>
    </row>
    <row r="248" spans="1:11" ht="16.5">
      <c r="A248" s="119" t="s">
        <v>3248</v>
      </c>
    </row>
    <row r="249" spans="1:11" ht="16.5">
      <c r="A249" s="119" t="s">
        <v>3250</v>
      </c>
    </row>
    <row r="250" spans="1:11" ht="16.5">
      <c r="A250" s="119" t="s">
        <v>3251</v>
      </c>
    </row>
    <row r="251" spans="1:11" ht="16.5">
      <c r="A251" s="245" t="s">
        <v>3252</v>
      </c>
    </row>
    <row r="252" spans="1:11" ht="16.5">
      <c r="A252" s="243" t="s">
        <v>3253</v>
      </c>
    </row>
    <row r="253" spans="1:11" ht="16.5">
      <c r="A253" s="119" t="s">
        <v>3445</v>
      </c>
    </row>
  </sheetData>
  <phoneticPr fontId="93" type="noConversion"/>
  <printOptions horizontalCentered="1"/>
  <pageMargins left="0.25" right="0.25" top="0.75" bottom="0.75" header="0.3" footer="0.3"/>
  <pageSetup scale="42" orientation="portrait" useFirstPageNumber="1" horizontalDpi="300" verticalDpi="300" r:id="rId1"/>
  <headerFooter>
    <oddHeader>&amp;R&amp;"Century Gothic,Regular"&amp;11Ontario Energy Assn.
Exhibit CEA-6.1
Page &amp;P of 3</oddHeader>
  </headerFooter>
  <rowBreaks count="2" manualBreakCount="2">
    <brk id="89" max="9" man="1"/>
    <brk id="179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F409-8CB3-4F14-BFDA-BAF8A9B08AD6}">
  <sheetPr>
    <tabColor theme="9" tint="0.79998168889431442"/>
  </sheetPr>
  <dimension ref="A1:N120"/>
  <sheetViews>
    <sheetView topLeftCell="A80" zoomScale="90" zoomScaleNormal="90" zoomScaleSheetLayoutView="85" zoomScalePageLayoutView="64" workbookViewId="0">
      <selection activeCell="J103" sqref="J103"/>
    </sheetView>
  </sheetViews>
  <sheetFormatPr defaultColWidth="9" defaultRowHeight="16.5"/>
  <cols>
    <col min="1" max="1" width="40.5" style="123" customWidth="1"/>
    <col min="2" max="10" width="14.5" style="146" customWidth="1"/>
    <col min="11" max="11" width="22.25" style="341" customWidth="1"/>
    <col min="12" max="14" width="9" style="146"/>
    <col min="15" max="16384" width="9" style="123"/>
  </cols>
  <sheetData>
    <row r="1" spans="1:14" ht="18">
      <c r="A1" s="370" t="s">
        <v>3446</v>
      </c>
      <c r="B1" s="370"/>
      <c r="C1" s="370"/>
      <c r="D1" s="370"/>
      <c r="E1" s="370"/>
      <c r="F1" s="370"/>
      <c r="G1" s="370"/>
      <c r="H1" s="370"/>
      <c r="I1" s="370"/>
      <c r="J1" s="370"/>
      <c r="L1" s="89"/>
      <c r="M1" s="89"/>
      <c r="N1" s="89"/>
    </row>
    <row r="2" spans="1:14">
      <c r="A2" s="151"/>
      <c r="B2" s="144"/>
      <c r="C2" s="144"/>
      <c r="D2" s="144"/>
      <c r="E2" s="144"/>
      <c r="F2" s="144"/>
      <c r="G2" s="144"/>
      <c r="H2" s="144"/>
      <c r="I2" s="144"/>
      <c r="J2" s="144"/>
      <c r="L2" s="89"/>
      <c r="M2" s="89"/>
      <c r="N2" s="89"/>
    </row>
    <row r="3" spans="1:14" ht="17.25" thickBot="1">
      <c r="A3" s="88"/>
      <c r="B3" s="89"/>
      <c r="C3" s="89" t="s">
        <v>2466</v>
      </c>
      <c r="D3" s="89" t="s">
        <v>2467</v>
      </c>
      <c r="E3" s="89" t="s">
        <v>2468</v>
      </c>
      <c r="F3" s="89" t="s">
        <v>2469</v>
      </c>
      <c r="G3" s="89" t="s">
        <v>2470</v>
      </c>
      <c r="H3" s="89" t="s">
        <v>2471</v>
      </c>
      <c r="I3" s="89" t="s">
        <v>2472</v>
      </c>
      <c r="J3" s="89" t="s">
        <v>2473</v>
      </c>
      <c r="L3" s="89"/>
      <c r="M3" s="89"/>
      <c r="N3" s="89"/>
    </row>
    <row r="4" spans="1:14" ht="49.5">
      <c r="A4" s="152" t="s">
        <v>3447</v>
      </c>
      <c r="B4" s="153" t="s">
        <v>1</v>
      </c>
      <c r="C4" s="120" t="s">
        <v>3448</v>
      </c>
      <c r="D4" s="120" t="s">
        <v>3449</v>
      </c>
      <c r="E4" s="120" t="s">
        <v>3450</v>
      </c>
      <c r="F4" s="120" t="s">
        <v>3451</v>
      </c>
      <c r="G4" s="120" t="s">
        <v>3452</v>
      </c>
      <c r="H4" s="120" t="s">
        <v>3453</v>
      </c>
      <c r="I4" s="120" t="s">
        <v>3454</v>
      </c>
      <c r="J4" s="120" t="s">
        <v>3455</v>
      </c>
      <c r="K4" s="345" t="s">
        <v>3749</v>
      </c>
      <c r="L4" s="89"/>
      <c r="M4" s="89"/>
      <c r="N4" s="89"/>
    </row>
    <row r="5" spans="1:14">
      <c r="A5" s="114" t="str">
        <f>'CEA-4 Constant DCF'!A5</f>
        <v>AltaGas Limited</v>
      </c>
      <c r="B5" s="90" t="str">
        <f>'CEA-4 Constant DCF'!B5</f>
        <v>ALA</v>
      </c>
      <c r="C5" s="125">
        <v>1.15571</v>
      </c>
      <c r="D5" s="125" t="s">
        <v>16</v>
      </c>
      <c r="E5" s="125">
        <f>AVERAGE(C5,D5)</f>
        <v>1.15571</v>
      </c>
      <c r="F5" s="126">
        <f>AVERAGE(3.1%, 3.1%, 3.2%) + 0.3300245398773%</f>
        <v>3.4633578732106332E-2</v>
      </c>
      <c r="G5" s="126">
        <f>AVERAGE(5.68%,7.17%,'CEA-6.1 Canada Forward MRP'!J6,'CEA-6.2 US Forward MRP'!J6)</f>
        <v>9.0615988334979553E-2</v>
      </c>
      <c r="H5" s="126">
        <f>F5+(E5*G5)</f>
        <v>0.13935938261072556</v>
      </c>
      <c r="I5" s="126">
        <v>5.0000000000000001E-3</v>
      </c>
      <c r="J5" s="126">
        <f>H5+I5</f>
        <v>0.14435938261072556</v>
      </c>
      <c r="K5" s="344" t="str">
        <f>'CEA-5 Multi-Stage DCF'!M6</f>
        <v>Excl.</v>
      </c>
      <c r="L5" s="246"/>
      <c r="M5" s="229"/>
      <c r="N5" s="229"/>
    </row>
    <row r="6" spans="1:14">
      <c r="A6" s="114" t="str">
        <f>'CEA-4 Constant DCF'!A6</f>
        <v>Canadian Utilities Limited</v>
      </c>
      <c r="B6" s="90" t="str">
        <f>'CEA-4 Constant DCF'!B6</f>
        <v>CU</v>
      </c>
      <c r="C6" s="125">
        <v>0.85877409999999998</v>
      </c>
      <c r="D6" s="125" t="s">
        <v>16</v>
      </c>
      <c r="E6" s="125">
        <f t="shared" ref="E6:E10" si="0">AVERAGE(C6,D6)</f>
        <v>0.85877409999999998</v>
      </c>
      <c r="F6" s="126">
        <f>$F$5</f>
        <v>3.4633578732106332E-2</v>
      </c>
      <c r="G6" s="126">
        <f>$G$5</f>
        <v>9.0615988334979553E-2</v>
      </c>
      <c r="H6" s="126">
        <f t="shared" ref="H6:H10" si="1">F6+(E6*G6)</f>
        <v>0.1124522425600889</v>
      </c>
      <c r="I6" s="126">
        <f>I5</f>
        <v>5.0000000000000001E-3</v>
      </c>
      <c r="J6" s="126">
        <f t="shared" ref="J6:J10" si="2">H6+I6</f>
        <v>0.1174522425600889</v>
      </c>
      <c r="K6" s="344" t="str">
        <f>'CEA-5 Multi-Stage DCF'!M7</f>
        <v/>
      </c>
      <c r="L6" s="246"/>
      <c r="M6" s="229"/>
      <c r="N6" s="229"/>
    </row>
    <row r="7" spans="1:14">
      <c r="A7" s="114" t="str">
        <f>'CEA-4 Constant DCF'!A7</f>
        <v>Emera Inc.</v>
      </c>
      <c r="B7" s="90" t="str">
        <f>'CEA-4 Constant DCF'!B7</f>
        <v>EMA</v>
      </c>
      <c r="C7" s="125">
        <v>0.71881010000000001</v>
      </c>
      <c r="D7" s="125">
        <v>0.75</v>
      </c>
      <c r="E7" s="125">
        <f t="shared" si="0"/>
        <v>0.73440505</v>
      </c>
      <c r="F7" s="126">
        <f t="shared" ref="F7:F10" si="3">$F$5</f>
        <v>3.4633578732106332E-2</v>
      </c>
      <c r="G7" s="126">
        <f>$G$5</f>
        <v>9.0615988334979553E-2</v>
      </c>
      <c r="H7" s="126">
        <f t="shared" si="1"/>
        <v>0.1011824181760564</v>
      </c>
      <c r="I7" s="126">
        <f t="shared" ref="I7:I10" si="4">I6</f>
        <v>5.0000000000000001E-3</v>
      </c>
      <c r="J7" s="126">
        <f t="shared" si="2"/>
        <v>0.10618241817605641</v>
      </c>
      <c r="K7" s="344" t="str">
        <f>'CEA-5 Multi-Stage DCF'!M8</f>
        <v>Excl.</v>
      </c>
      <c r="L7" s="246"/>
      <c r="M7" s="229"/>
      <c r="N7" s="229"/>
    </row>
    <row r="8" spans="1:14">
      <c r="A8" s="114" t="str">
        <f>'CEA-4 Constant DCF'!A8</f>
        <v>Enbridge Inc.</v>
      </c>
      <c r="B8" s="90" t="str">
        <f>'CEA-4 Constant DCF'!B8</f>
        <v>ENB</v>
      </c>
      <c r="C8" s="125">
        <v>0.93412499999999998</v>
      </c>
      <c r="D8" s="125">
        <v>0.85</v>
      </c>
      <c r="E8" s="125">
        <f t="shared" si="0"/>
        <v>0.89206249999999998</v>
      </c>
      <c r="F8" s="126">
        <f t="shared" si="3"/>
        <v>3.4633578732106332E-2</v>
      </c>
      <c r="G8" s="126">
        <f>$G$5</f>
        <v>9.0615988334979553E-2</v>
      </c>
      <c r="H8" s="126">
        <f t="shared" si="1"/>
        <v>0.11546870382617903</v>
      </c>
      <c r="I8" s="126">
        <f t="shared" si="4"/>
        <v>5.0000000000000001E-3</v>
      </c>
      <c r="J8" s="126">
        <f t="shared" si="2"/>
        <v>0.12046870382617904</v>
      </c>
      <c r="K8" s="344" t="str">
        <f>'CEA-5 Multi-Stage DCF'!M9</f>
        <v>Excl.</v>
      </c>
      <c r="L8" s="246"/>
      <c r="M8" s="229"/>
      <c r="N8" s="229"/>
    </row>
    <row r="9" spans="1:14">
      <c r="A9" s="88" t="str">
        <f>'CEA-4 Constant DCF'!A9</f>
        <v>Fortis, Inc.</v>
      </c>
      <c r="B9" s="89" t="str">
        <f>'CEA-4 Constant DCF'!B9</f>
        <v>FTS</v>
      </c>
      <c r="C9" s="179">
        <v>0.72239589999999998</v>
      </c>
      <c r="D9" s="125">
        <v>0.7</v>
      </c>
      <c r="E9" s="125">
        <f t="shared" si="0"/>
        <v>0.71119794999999997</v>
      </c>
      <c r="F9" s="126">
        <f t="shared" si="3"/>
        <v>3.4633578732106332E-2</v>
      </c>
      <c r="G9" s="126">
        <f>$G$5</f>
        <v>9.0615988334979553E-2</v>
      </c>
      <c r="H9" s="126">
        <f t="shared" si="1"/>
        <v>9.9079483873167701E-2</v>
      </c>
      <c r="I9" s="126">
        <f t="shared" si="4"/>
        <v>5.0000000000000001E-3</v>
      </c>
      <c r="J9" s="126">
        <f t="shared" si="2"/>
        <v>0.10407948387316771</v>
      </c>
      <c r="K9" s="344" t="str">
        <f>'CEA-5 Multi-Stage DCF'!M10</f>
        <v>Excl.</v>
      </c>
      <c r="L9" s="246"/>
      <c r="M9" s="229"/>
      <c r="N9" s="229"/>
    </row>
    <row r="10" spans="1:14">
      <c r="A10" s="114" t="str">
        <f>'CEA-4 Constant DCF'!A10</f>
        <v>Hydro One, Ltd.</v>
      </c>
      <c r="B10" s="90" t="str">
        <f>'CEA-4 Constant DCF'!B10</f>
        <v>H</v>
      </c>
      <c r="C10" s="125">
        <v>0.69190260000000003</v>
      </c>
      <c r="D10" s="140" t="s">
        <v>16</v>
      </c>
      <c r="E10" s="140">
        <f t="shared" si="0"/>
        <v>0.69190260000000003</v>
      </c>
      <c r="F10" s="126">
        <f t="shared" si="3"/>
        <v>3.4633578732106332E-2</v>
      </c>
      <c r="G10" s="141">
        <f>$G$5</f>
        <v>9.0615988334979553E-2</v>
      </c>
      <c r="H10" s="141">
        <f t="shared" si="1"/>
        <v>9.7331016662648359E-2</v>
      </c>
      <c r="I10" s="141">
        <f t="shared" si="4"/>
        <v>5.0000000000000001E-3</v>
      </c>
      <c r="J10" s="141">
        <f t="shared" si="2"/>
        <v>0.10233101666264836</v>
      </c>
      <c r="K10" s="344" t="str">
        <f>'CEA-5 Multi-Stage DCF'!M11</f>
        <v/>
      </c>
      <c r="L10" s="246"/>
      <c r="M10" s="229"/>
      <c r="N10" s="229"/>
    </row>
    <row r="11" spans="1:14" ht="17.25" thickBot="1">
      <c r="A11" s="154" t="s">
        <v>2562</v>
      </c>
      <c r="B11" s="127"/>
      <c r="C11" s="128">
        <f>AVERAGE(C5:C10)</f>
        <v>0.84695294999999993</v>
      </c>
      <c r="D11" s="147">
        <f>AVERAGE(D5:D10)</f>
        <v>0.76666666666666661</v>
      </c>
      <c r="E11" s="147">
        <f>AVERAGE(E5:E10)</f>
        <v>0.84067536666666653</v>
      </c>
      <c r="F11" s="129"/>
      <c r="G11" s="148"/>
      <c r="H11" s="156">
        <f>AVERAGE(H5:H10)</f>
        <v>0.11081220795147766</v>
      </c>
      <c r="I11" s="148"/>
      <c r="J11" s="156">
        <f>AVERAGE(J5:J10)</f>
        <v>0.11581220795147766</v>
      </c>
      <c r="L11" s="89"/>
      <c r="M11" s="89"/>
      <c r="N11" s="89"/>
    </row>
    <row r="12" spans="1:14">
      <c r="A12" s="328" t="s">
        <v>2832</v>
      </c>
      <c r="B12" s="325"/>
      <c r="C12" s="341"/>
      <c r="D12" s="325"/>
      <c r="E12" s="325"/>
      <c r="F12" s="325"/>
      <c r="G12" s="325"/>
      <c r="H12" s="326">
        <f>AVERAGEIF(K5:K10,"",H5:H10)</f>
        <v>0.10489162961136864</v>
      </c>
      <c r="I12" s="325"/>
      <c r="J12" s="326">
        <f>AVERAGEIF(K5:K10,"",J5:J10)</f>
        <v>0.10989162961136864</v>
      </c>
      <c r="L12" s="89"/>
      <c r="M12" s="89"/>
      <c r="N12" s="89"/>
    </row>
    <row r="13" spans="1:14">
      <c r="A13" s="83"/>
      <c r="B13" s="89"/>
      <c r="C13" s="103"/>
      <c r="D13" s="89"/>
      <c r="E13" s="89"/>
      <c r="F13" s="89"/>
      <c r="G13" s="89"/>
      <c r="H13" s="89"/>
      <c r="I13" s="89"/>
      <c r="J13" s="89"/>
      <c r="L13" s="89"/>
      <c r="M13" s="89"/>
      <c r="N13" s="89"/>
    </row>
    <row r="14" spans="1:14" ht="17.25" thickBot="1">
      <c r="A14" s="88"/>
      <c r="B14" s="89"/>
      <c r="C14" s="89"/>
      <c r="D14" s="89"/>
      <c r="E14" s="89"/>
      <c r="F14" s="89"/>
      <c r="G14" s="89"/>
      <c r="H14" s="89"/>
      <c r="I14" s="89"/>
      <c r="J14" s="89"/>
      <c r="L14" s="89"/>
      <c r="M14" s="89"/>
      <c r="N14" s="89"/>
    </row>
    <row r="15" spans="1:14" ht="49.5">
      <c r="A15" s="152" t="s">
        <v>3456</v>
      </c>
      <c r="B15" s="153" t="s">
        <v>1</v>
      </c>
      <c r="C15" s="120" t="s">
        <v>3448</v>
      </c>
      <c r="D15" s="120" t="s">
        <v>3449</v>
      </c>
      <c r="E15" s="120" t="s">
        <v>3450</v>
      </c>
      <c r="F15" s="120" t="s">
        <v>3451</v>
      </c>
      <c r="G15" s="120" t="s">
        <v>3452</v>
      </c>
      <c r="H15" s="120" t="s">
        <v>3453</v>
      </c>
      <c r="I15" s="120" t="s">
        <v>3454</v>
      </c>
      <c r="J15" s="120" t="s">
        <v>3455</v>
      </c>
      <c r="K15" s="345" t="s">
        <v>3749</v>
      </c>
      <c r="L15" s="89"/>
      <c r="M15" s="89"/>
      <c r="N15" s="89"/>
    </row>
    <row r="16" spans="1:14">
      <c r="A16" s="119" t="str">
        <f>'CEA-4 Constant DCF'!A36</f>
        <v>Alliant Energy Corporation</v>
      </c>
      <c r="B16" s="160" t="str">
        <f>'CEA-4 Constant DCF'!B36</f>
        <v>LNT</v>
      </c>
      <c r="C16" s="240">
        <v>0.87370040181842501</v>
      </c>
      <c r="D16" s="240">
        <v>0.9</v>
      </c>
      <c r="E16" s="125">
        <f t="shared" ref="E16" si="5">AVERAGE(C16:D16)</f>
        <v>0.88685020090921252</v>
      </c>
      <c r="F16" s="126">
        <f>AVERAGE(3.8%, 3.6%, 3.6%) + 0.473971234518576%</f>
        <v>4.1406379011852436E-2</v>
      </c>
      <c r="G16" s="126">
        <f>$G$5</f>
        <v>9.0615988334979553E-2</v>
      </c>
      <c r="H16" s="126">
        <f t="shared" ref="H16" si="6">F16+(E16*G16)</f>
        <v>0.12176918647231591</v>
      </c>
      <c r="I16" s="126">
        <v>5.0000000000000001E-3</v>
      </c>
      <c r="J16" s="126">
        <f t="shared" ref="J16" si="7">H16+I16</f>
        <v>0.12676918647231591</v>
      </c>
      <c r="K16" s="341" t="str">
        <f>'CEA-5 Multi-Stage DCF'!M36</f>
        <v>Excl.</v>
      </c>
      <c r="L16" s="89"/>
      <c r="M16" s="89"/>
      <c r="N16" s="89"/>
    </row>
    <row r="17" spans="1:14">
      <c r="A17" s="83" t="str">
        <f>'CEA-4 Constant DCF'!A37</f>
        <v>Ameren Corporation</v>
      </c>
      <c r="B17" s="103" t="str">
        <f>'CEA-4 Constant DCF'!B37</f>
        <v>AEE</v>
      </c>
      <c r="C17" s="240">
        <v>0.83927651394938352</v>
      </c>
      <c r="D17" s="240">
        <v>0.9</v>
      </c>
      <c r="E17" s="125">
        <f t="shared" ref="E17:E29" si="8">AVERAGE(C17:D17)</f>
        <v>0.86963825697469177</v>
      </c>
      <c r="F17" s="126">
        <f>F16</f>
        <v>4.1406379011852436E-2</v>
      </c>
      <c r="G17" s="126">
        <f t="shared" ref="G17:G30" si="9">$G$5</f>
        <v>9.0615988334979553E-2</v>
      </c>
      <c r="H17" s="126">
        <f t="shared" ref="H17:H29" si="10">F17+(E17*G17)</f>
        <v>0.12020950916152306</v>
      </c>
      <c r="I17" s="126">
        <v>5.0000000000000001E-3</v>
      </c>
      <c r="J17" s="126">
        <f t="shared" ref="J17:J29" si="11">H17+I17</f>
        <v>0.12520950916152307</v>
      </c>
      <c r="K17" s="341" t="str">
        <f>'CEA-5 Multi-Stage DCF'!M37</f>
        <v>Excl.</v>
      </c>
      <c r="L17" s="246"/>
      <c r="M17" s="229"/>
      <c r="N17" s="229"/>
    </row>
    <row r="18" spans="1:14">
      <c r="A18" s="83" t="str">
        <f>'CEA-4 Constant DCF'!A38</f>
        <v>American Electric Power Company, Inc.</v>
      </c>
      <c r="B18" s="103" t="str">
        <f>'CEA-4 Constant DCF'!B38</f>
        <v>AEP</v>
      </c>
      <c r="C18" s="240">
        <v>0.84497239355831155</v>
      </c>
      <c r="D18" s="240">
        <v>0.8</v>
      </c>
      <c r="E18" s="125">
        <f t="shared" ref="E18" si="12">AVERAGE(C18:D18)</f>
        <v>0.8224861967791558</v>
      </c>
      <c r="F18" s="126">
        <f t="shared" ref="F18:F30" si="13">F17</f>
        <v>4.1406379011852436E-2</v>
      </c>
      <c r="G18" s="126">
        <f t="shared" si="9"/>
        <v>9.0615988334979553E-2</v>
      </c>
      <c r="H18" s="126">
        <f t="shared" ref="H18" si="14">F18+(E18*G18)</f>
        <v>0.11593677862487412</v>
      </c>
      <c r="I18" s="126">
        <v>5.0000000000000001E-3</v>
      </c>
      <c r="J18" s="126">
        <f t="shared" ref="J18" si="15">H18+I18</f>
        <v>0.12093677862487412</v>
      </c>
      <c r="K18" s="341" t="str">
        <f>'CEA-5 Multi-Stage DCF'!M38</f>
        <v>Excl.</v>
      </c>
      <c r="L18" s="246"/>
      <c r="M18" s="229"/>
      <c r="N18" s="229"/>
    </row>
    <row r="19" spans="1:14">
      <c r="A19" s="83" t="str">
        <f>'CEA-4 Constant DCF'!A39</f>
        <v>Duke Energy Corporation</v>
      </c>
      <c r="B19" s="103" t="str">
        <f>'CEA-4 Constant DCF'!B39</f>
        <v>DUK</v>
      </c>
      <c r="C19" s="240">
        <v>0.82378961834926434</v>
      </c>
      <c r="D19" s="240">
        <v>0.9</v>
      </c>
      <c r="E19" s="125">
        <f t="shared" ref="E19:E23" si="16">AVERAGE(C19:D19)</f>
        <v>0.86189480917463213</v>
      </c>
      <c r="F19" s="126">
        <f t="shared" si="13"/>
        <v>4.1406379011852436E-2</v>
      </c>
      <c r="G19" s="126">
        <f t="shared" si="9"/>
        <v>9.0615988334979553E-2</v>
      </c>
      <c r="H19" s="126">
        <f t="shared" ref="H19:H23" si="17">F19+(E19*G19)</f>
        <v>0.11950782898600032</v>
      </c>
      <c r="I19" s="126">
        <v>5.0000000000000001E-3</v>
      </c>
      <c r="J19" s="126">
        <f t="shared" ref="J19:J23" si="18">H19+I19</f>
        <v>0.12450782898600032</v>
      </c>
      <c r="K19" s="341" t="str">
        <f>'CEA-5 Multi-Stage DCF'!M39</f>
        <v>Excl.</v>
      </c>
      <c r="L19" s="246"/>
      <c r="M19" s="229"/>
      <c r="N19" s="229"/>
    </row>
    <row r="20" spans="1:14">
      <c r="A20" s="83" t="str">
        <f>'CEA-4 Constant DCF'!A40</f>
        <v>Entergy Corporation</v>
      </c>
      <c r="B20" s="103" t="str">
        <f>'CEA-4 Constant DCF'!B40</f>
        <v>ETR</v>
      </c>
      <c r="C20" s="240">
        <v>0.97465009387607859</v>
      </c>
      <c r="D20" s="240">
        <v>0.95</v>
      </c>
      <c r="E20" s="125">
        <f t="shared" si="16"/>
        <v>0.96232504693803933</v>
      </c>
      <c r="F20" s="126">
        <f t="shared" si="13"/>
        <v>4.1406379011852436E-2</v>
      </c>
      <c r="G20" s="126">
        <f t="shared" si="9"/>
        <v>9.0615988334979553E-2</v>
      </c>
      <c r="H20" s="126">
        <f t="shared" si="17"/>
        <v>0.12860841423964844</v>
      </c>
      <c r="I20" s="126">
        <v>5.0000000000000001E-3</v>
      </c>
      <c r="J20" s="126">
        <f t="shared" si="18"/>
        <v>0.13360841423964845</v>
      </c>
      <c r="K20" s="341" t="str">
        <f>'CEA-5 Multi-Stage DCF'!M40</f>
        <v>Excl.</v>
      </c>
      <c r="L20" s="246"/>
      <c r="M20" s="229"/>
      <c r="N20" s="229"/>
    </row>
    <row r="21" spans="1:14">
      <c r="A21" s="83" t="str">
        <f>'CEA-4 Constant DCF'!A41</f>
        <v>Eversource Energy</v>
      </c>
      <c r="B21" s="103" t="str">
        <f>'CEA-4 Constant DCF'!B41</f>
        <v>ES</v>
      </c>
      <c r="C21" s="240">
        <v>0.90169525929291461</v>
      </c>
      <c r="D21" s="240">
        <v>0.95</v>
      </c>
      <c r="E21" s="125">
        <f t="shared" si="16"/>
        <v>0.92584762964645728</v>
      </c>
      <c r="F21" s="126">
        <f t="shared" si="13"/>
        <v>4.1406379011852436E-2</v>
      </c>
      <c r="G21" s="126">
        <f t="shared" si="9"/>
        <v>9.0615988334979553E-2</v>
      </c>
      <c r="H21" s="126">
        <f t="shared" si="17"/>
        <v>0.12530297701986429</v>
      </c>
      <c r="I21" s="126">
        <v>5.0000000000000001E-3</v>
      </c>
      <c r="J21" s="126">
        <f t="shared" si="18"/>
        <v>0.13030297701986429</v>
      </c>
      <c r="K21" s="341" t="str">
        <f>'CEA-5 Multi-Stage DCF'!M41</f>
        <v/>
      </c>
      <c r="L21" s="246"/>
      <c r="M21" s="229"/>
      <c r="N21" s="229"/>
    </row>
    <row r="22" spans="1:14">
      <c r="A22" s="83" t="str">
        <f>'CEA-4 Constant DCF'!A42</f>
        <v>Exelon Corporation</v>
      </c>
      <c r="B22" s="103" t="str">
        <f>'CEA-4 Constant DCF'!B42</f>
        <v>EXC</v>
      </c>
      <c r="C22" s="240">
        <v>0.98249693606702992</v>
      </c>
      <c r="D22" s="240" t="s">
        <v>2440</v>
      </c>
      <c r="E22" s="125">
        <f t="shared" si="16"/>
        <v>0.98249693606702992</v>
      </c>
      <c r="F22" s="126">
        <f t="shared" si="13"/>
        <v>4.1406379011852436E-2</v>
      </c>
      <c r="G22" s="126">
        <f t="shared" si="9"/>
        <v>9.0615988334979553E-2</v>
      </c>
      <c r="H22" s="126">
        <f t="shared" si="17"/>
        <v>0.13043630990965557</v>
      </c>
      <c r="I22" s="126">
        <v>5.0000000000000001E-3</v>
      </c>
      <c r="J22" s="126">
        <f t="shared" si="18"/>
        <v>0.13543630990965558</v>
      </c>
      <c r="K22" s="341" t="str">
        <f>'CEA-5 Multi-Stage DCF'!M42</f>
        <v/>
      </c>
      <c r="L22" s="246"/>
      <c r="M22" s="229"/>
      <c r="N22" s="229"/>
    </row>
    <row r="23" spans="1:14">
      <c r="A23" s="83" t="str">
        <f>'CEA-4 Constant DCF'!A43</f>
        <v>Evergy, Inc.</v>
      </c>
      <c r="B23" s="103" t="str">
        <f>'CEA-4 Constant DCF'!B43</f>
        <v>EVRG</v>
      </c>
      <c r="C23" s="240">
        <v>0.8927250421094256</v>
      </c>
      <c r="D23" s="240">
        <v>0.95</v>
      </c>
      <c r="E23" s="125">
        <f t="shared" si="16"/>
        <v>0.92136252105471272</v>
      </c>
      <c r="F23" s="126">
        <f t="shared" si="13"/>
        <v>4.1406379011852436E-2</v>
      </c>
      <c r="G23" s="126">
        <f t="shared" si="9"/>
        <v>9.0615988334979553E-2</v>
      </c>
      <c r="H23" s="126">
        <f t="shared" si="17"/>
        <v>0.12489655447203363</v>
      </c>
      <c r="I23" s="126">
        <v>5.0000000000000001E-3</v>
      </c>
      <c r="J23" s="126">
        <f t="shared" si="18"/>
        <v>0.12989655447203363</v>
      </c>
      <c r="K23" s="341" t="str">
        <f>'CEA-5 Multi-Stage DCF'!M43</f>
        <v>Excl.</v>
      </c>
      <c r="L23" s="246"/>
      <c r="M23" s="229"/>
      <c r="N23" s="229"/>
    </row>
    <row r="24" spans="1:14">
      <c r="A24" s="83" t="str">
        <f>'CEA-4 Constant DCF'!A44</f>
        <v>NextEra Energy, Inc.</v>
      </c>
      <c r="B24" s="103" t="str">
        <f>'CEA-4 Constant DCF'!B44</f>
        <v>NEE</v>
      </c>
      <c r="C24" s="240">
        <v>0.91219232010489681</v>
      </c>
      <c r="D24" s="240">
        <v>1.05</v>
      </c>
      <c r="E24" s="125">
        <f t="shared" si="8"/>
        <v>0.98109616005244837</v>
      </c>
      <c r="F24" s="126">
        <f t="shared" si="13"/>
        <v>4.1406379011852436E-2</v>
      </c>
      <c r="G24" s="126">
        <f t="shared" si="9"/>
        <v>9.0615988334979553E-2</v>
      </c>
      <c r="H24" s="126">
        <f t="shared" si="10"/>
        <v>0.13030937720665833</v>
      </c>
      <c r="I24" s="126">
        <v>5.0000000000000001E-3</v>
      </c>
      <c r="J24" s="126">
        <f t="shared" si="11"/>
        <v>0.13530937720665834</v>
      </c>
      <c r="K24" s="341" t="str">
        <f>'CEA-5 Multi-Stage DCF'!M44</f>
        <v>Excl.</v>
      </c>
      <c r="L24" s="246"/>
      <c r="M24" s="229"/>
      <c r="N24" s="229"/>
    </row>
    <row r="25" spans="1:14">
      <c r="A25" s="83" t="str">
        <f>'CEA-4 Constant DCF'!A45</f>
        <v>OGE Energy Corporation</v>
      </c>
      <c r="B25" s="103" t="str">
        <f>'CEA-4 Constant DCF'!B45</f>
        <v>OGE</v>
      </c>
      <c r="C25" s="240">
        <v>1.0177614823084606</v>
      </c>
      <c r="D25" s="240">
        <v>1.05</v>
      </c>
      <c r="E25" s="125">
        <f t="shared" si="8"/>
        <v>1.0338807411542303</v>
      </c>
      <c r="F25" s="126">
        <f t="shared" si="13"/>
        <v>4.1406379011852436E-2</v>
      </c>
      <c r="G25" s="126">
        <f t="shared" si="9"/>
        <v>9.0615988334979553E-2</v>
      </c>
      <c r="H25" s="126">
        <f t="shared" si="10"/>
        <v>0.13509250419204419</v>
      </c>
      <c r="I25" s="126">
        <v>5.0000000000000001E-3</v>
      </c>
      <c r="J25" s="126">
        <f t="shared" si="11"/>
        <v>0.14009250419204419</v>
      </c>
      <c r="K25" s="341" t="str">
        <f>'CEA-5 Multi-Stage DCF'!M45</f>
        <v>Excl.</v>
      </c>
      <c r="L25" s="246"/>
      <c r="M25" s="229"/>
      <c r="N25" s="229"/>
    </row>
    <row r="26" spans="1:14">
      <c r="A26" s="83" t="str">
        <f>'CEA-4 Constant DCF'!A46</f>
        <v>Pinnacle West Capital Corporation</v>
      </c>
      <c r="B26" s="103" t="str">
        <f>'CEA-4 Constant DCF'!B46</f>
        <v>PNW</v>
      </c>
      <c r="C26" s="240">
        <v>0.93579719106169845</v>
      </c>
      <c r="D26" s="240">
        <v>0.95</v>
      </c>
      <c r="E26" s="125">
        <f t="shared" si="8"/>
        <v>0.9428985955308492</v>
      </c>
      <c r="F26" s="126">
        <f t="shared" si="13"/>
        <v>4.1406379011852436E-2</v>
      </c>
      <c r="G26" s="126">
        <f t="shared" si="9"/>
        <v>9.0615988334979553E-2</v>
      </c>
      <c r="H26" s="126">
        <f t="shared" si="10"/>
        <v>0.12684806714554447</v>
      </c>
      <c r="I26" s="126">
        <v>5.0000000000000001E-3</v>
      </c>
      <c r="J26" s="126">
        <f t="shared" si="11"/>
        <v>0.13184806714554448</v>
      </c>
      <c r="K26" s="341" t="str">
        <f>'CEA-5 Multi-Stage DCF'!M46</f>
        <v>Excl.</v>
      </c>
      <c r="L26" s="246"/>
      <c r="M26" s="229"/>
      <c r="N26" s="229"/>
    </row>
    <row r="27" spans="1:14">
      <c r="A27" s="83" t="str">
        <f>'CEA-4 Constant DCF'!A47</f>
        <v>PPL Corporation</v>
      </c>
      <c r="B27" s="103" t="s">
        <v>31</v>
      </c>
      <c r="C27" s="240">
        <v>1.0663522553431179</v>
      </c>
      <c r="D27" s="240">
        <v>1.1499999999999999</v>
      </c>
      <c r="E27" s="125">
        <f t="shared" ref="E27" si="19">AVERAGE(C27:D27)</f>
        <v>1.1081761276715589</v>
      </c>
      <c r="F27" s="126">
        <f t="shared" si="13"/>
        <v>4.1406379011852436E-2</v>
      </c>
      <c r="G27" s="126">
        <f t="shared" si="9"/>
        <v>9.0615988334979553E-2</v>
      </c>
      <c r="H27" s="126">
        <f t="shared" ref="H27" si="20">F27+(E27*G27)</f>
        <v>0.14182485407004122</v>
      </c>
      <c r="I27" s="126">
        <v>5.0000000000000001E-3</v>
      </c>
      <c r="J27" s="126">
        <f t="shared" ref="J27" si="21">H27+I27</f>
        <v>0.14682485407004123</v>
      </c>
      <c r="K27" s="341" t="str">
        <f>'CEA-5 Multi-Stage DCF'!M47</f>
        <v>Excl.</v>
      </c>
      <c r="L27" s="246"/>
      <c r="M27" s="229"/>
      <c r="N27" s="229"/>
    </row>
    <row r="28" spans="1:14">
      <c r="A28" s="83" t="str">
        <f>'CEA-4 Constant DCF'!A48</f>
        <v>Portland General Electric Company</v>
      </c>
      <c r="B28" s="103" t="str">
        <f>'CEA-4 Constant DCF'!B48</f>
        <v>POR</v>
      </c>
      <c r="C28" s="240">
        <v>0.87885600974494305</v>
      </c>
      <c r="D28" s="240">
        <v>0.9</v>
      </c>
      <c r="E28" s="125">
        <f t="shared" si="8"/>
        <v>0.88942800487247153</v>
      </c>
      <c r="F28" s="126">
        <f t="shared" si="13"/>
        <v>4.1406379011852436E-2</v>
      </c>
      <c r="G28" s="126">
        <f t="shared" si="9"/>
        <v>9.0615988334979553E-2</v>
      </c>
      <c r="H28" s="126">
        <f t="shared" si="10"/>
        <v>0.12200277672618046</v>
      </c>
      <c r="I28" s="126">
        <v>5.0000000000000001E-3</v>
      </c>
      <c r="J28" s="126">
        <f t="shared" si="11"/>
        <v>0.12700277672618046</v>
      </c>
      <c r="K28" s="341" t="str">
        <f>'CEA-5 Multi-Stage DCF'!M48</f>
        <v>Excl.</v>
      </c>
      <c r="L28" s="246"/>
      <c r="M28" s="229"/>
      <c r="N28" s="229"/>
    </row>
    <row r="29" spans="1:14">
      <c r="A29" s="83" t="str">
        <f>'CEA-4 Constant DCF'!A49</f>
        <v>Southern Company</v>
      </c>
      <c r="B29" s="103" t="str">
        <f>'CEA-4 Constant DCF'!B49</f>
        <v>SO</v>
      </c>
      <c r="C29" s="240">
        <v>0.89737403966762719</v>
      </c>
      <c r="D29" s="240">
        <v>0.95</v>
      </c>
      <c r="E29" s="125">
        <f t="shared" si="8"/>
        <v>0.92368701983381363</v>
      </c>
      <c r="F29" s="126">
        <f t="shared" si="13"/>
        <v>4.1406379011852436E-2</v>
      </c>
      <c r="G29" s="126">
        <f t="shared" si="9"/>
        <v>9.0615988334979553E-2</v>
      </c>
      <c r="H29" s="126">
        <f t="shared" si="10"/>
        <v>0.12510719122628533</v>
      </c>
      <c r="I29" s="126">
        <v>5.0000000000000001E-3</v>
      </c>
      <c r="J29" s="126">
        <f t="shared" si="11"/>
        <v>0.13010719122628533</v>
      </c>
      <c r="K29" s="341" t="str">
        <f>'CEA-5 Multi-Stage DCF'!M49</f>
        <v>Excl.</v>
      </c>
      <c r="L29" s="246"/>
      <c r="M29" s="229"/>
      <c r="N29" s="229"/>
    </row>
    <row r="30" spans="1:14">
      <c r="A30" s="83" t="str">
        <f>'CEA-4 Constant DCF'!A50</f>
        <v>Xcel Energy Inc.</v>
      </c>
      <c r="B30" s="103" t="str">
        <f>'CEA-4 Constant DCF'!B50</f>
        <v>XEL</v>
      </c>
      <c r="C30" s="240">
        <v>0.82948435931460662</v>
      </c>
      <c r="D30" s="240">
        <v>0.85</v>
      </c>
      <c r="E30" s="125">
        <f t="shared" ref="E30" si="22">AVERAGE(C30:D30)</f>
        <v>0.83974217965730324</v>
      </c>
      <c r="F30" s="141">
        <f t="shared" si="13"/>
        <v>4.1406379011852436E-2</v>
      </c>
      <c r="G30" s="141">
        <f t="shared" si="9"/>
        <v>9.0615988334979553E-2</v>
      </c>
      <c r="H30" s="141">
        <f t="shared" ref="H30" si="23">F30+(E30*G30)</f>
        <v>0.11750044656806893</v>
      </c>
      <c r="I30" s="141">
        <v>5.0000000000000001E-3</v>
      </c>
      <c r="J30" s="141">
        <f t="shared" ref="J30" si="24">H30+I30</f>
        <v>0.12250044656806894</v>
      </c>
      <c r="K30" s="341" t="str">
        <f>'CEA-5 Multi-Stage DCF'!M50</f>
        <v>Excl.</v>
      </c>
      <c r="L30" s="246"/>
      <c r="M30" s="229"/>
      <c r="N30" s="229"/>
    </row>
    <row r="31" spans="1:14" ht="17.25" thickBot="1">
      <c r="A31" s="154" t="s">
        <v>2562</v>
      </c>
      <c r="B31" s="127"/>
      <c r="C31" s="128">
        <f>AVERAGE(C16:C30)</f>
        <v>0.9114082611044122</v>
      </c>
      <c r="D31" s="128">
        <f>AVERAGE(D16:D30)</f>
        <v>0.9464285714285714</v>
      </c>
      <c r="E31" s="128">
        <f>AVERAGE(E16:E30)</f>
        <v>0.93012069508777373</v>
      </c>
      <c r="F31" s="148"/>
      <c r="G31" s="148"/>
      <c r="H31" s="156">
        <f>AVERAGE(H16:H30)</f>
        <v>0.12569018506804921</v>
      </c>
      <c r="I31" s="148"/>
      <c r="J31" s="156">
        <f>AVERAGE(J16:J30)</f>
        <v>0.13069018506804922</v>
      </c>
      <c r="L31" s="89"/>
      <c r="M31" s="89"/>
      <c r="N31" s="89"/>
    </row>
    <row r="32" spans="1:14">
      <c r="A32" s="328" t="s">
        <v>2832</v>
      </c>
      <c r="B32" s="325"/>
      <c r="C32" s="341"/>
      <c r="D32" s="325"/>
      <c r="E32" s="325"/>
      <c r="F32" s="325"/>
      <c r="G32" s="325"/>
      <c r="H32" s="326">
        <f>AVERAGEIF(K16:K30,"",H16:H30)</f>
        <v>0.12786964346475993</v>
      </c>
      <c r="I32" s="325"/>
      <c r="J32" s="326">
        <f>AVERAGEIF(K16:K30,"",J16:J30)</f>
        <v>0.13286964346475993</v>
      </c>
      <c r="L32" s="89"/>
      <c r="M32" s="89"/>
      <c r="N32" s="89"/>
    </row>
    <row r="33" spans="1:14">
      <c r="A33" s="88"/>
      <c r="B33" s="103"/>
      <c r="C33" s="125"/>
      <c r="D33" s="125"/>
      <c r="E33" s="125"/>
      <c r="F33" s="89"/>
      <c r="G33" s="89"/>
      <c r="H33" s="210"/>
      <c r="I33" s="89"/>
      <c r="J33" s="210"/>
      <c r="L33" s="89"/>
      <c r="M33" s="89"/>
      <c r="N33" s="89"/>
    </row>
    <row r="34" spans="1:14" ht="17.25" thickBot="1">
      <c r="A34" s="88"/>
      <c r="B34" s="89"/>
      <c r="C34" s="89"/>
      <c r="D34" s="89"/>
      <c r="E34" s="89"/>
      <c r="F34" s="89"/>
      <c r="G34" s="89"/>
      <c r="H34" s="89"/>
      <c r="I34" s="89"/>
      <c r="J34" s="89"/>
      <c r="L34" s="89"/>
      <c r="M34" s="89"/>
      <c r="N34" s="89"/>
    </row>
    <row r="35" spans="1:14" ht="49.5">
      <c r="A35" s="152" t="s">
        <v>3457</v>
      </c>
      <c r="B35" s="153" t="s">
        <v>1</v>
      </c>
      <c r="C35" s="120" t="s">
        <v>3448</v>
      </c>
      <c r="D35" s="120" t="s">
        <v>3449</v>
      </c>
      <c r="E35" s="120" t="s">
        <v>3450</v>
      </c>
      <c r="F35" s="120" t="s">
        <v>3451</v>
      </c>
      <c r="G35" s="120" t="s">
        <v>3452</v>
      </c>
      <c r="H35" s="120" t="s">
        <v>3453</v>
      </c>
      <c r="I35" s="120" t="s">
        <v>3454</v>
      </c>
      <c r="J35" s="120" t="s">
        <v>3455</v>
      </c>
      <c r="K35" s="345" t="s">
        <v>3749</v>
      </c>
      <c r="L35" s="89"/>
      <c r="M35" s="89"/>
      <c r="N35" s="89"/>
    </row>
    <row r="36" spans="1:14">
      <c r="A36" s="119" t="str">
        <f>'CEA-4 Constant DCF'!A75</f>
        <v>Atmos Energy Corp.</v>
      </c>
      <c r="B36" s="160" t="str">
        <f>'CEA-4 Constant DCF'!B75</f>
        <v>ATO</v>
      </c>
      <c r="C36" s="240">
        <v>0.82918805364407167</v>
      </c>
      <c r="D36" s="240">
        <v>0.85</v>
      </c>
      <c r="E36" s="125">
        <f>AVERAGE(C36:D36)</f>
        <v>0.83959402682203588</v>
      </c>
      <c r="F36" s="234">
        <f>F16</f>
        <v>4.1406379011852436E-2</v>
      </c>
      <c r="G36" s="211">
        <f>$G$5</f>
        <v>9.0615988334979553E-2</v>
      </c>
      <c r="H36" s="234">
        <f>F36+(E36*G36)</f>
        <v>0.11748702155247656</v>
      </c>
      <c r="I36" s="234">
        <v>5.0000000000000001E-3</v>
      </c>
      <c r="J36" s="234">
        <f>H36+I36</f>
        <v>0.12248702155247657</v>
      </c>
      <c r="K36" s="341" t="str">
        <f>'CEA-5 Multi-Stage DCF'!M75</f>
        <v/>
      </c>
      <c r="L36" s="89"/>
      <c r="M36" s="89"/>
      <c r="N36" s="89"/>
    </row>
    <row r="37" spans="1:14">
      <c r="A37" s="119" t="str">
        <f>'CEA-4 Constant DCF'!A76</f>
        <v>Northwest Natural Gas Company</v>
      </c>
      <c r="B37" s="160" t="str">
        <f>'CEA-4 Constant DCF'!B76</f>
        <v>NWN</v>
      </c>
      <c r="C37" s="125">
        <v>0.74464980030632322</v>
      </c>
      <c r="D37" s="125">
        <v>0.85</v>
      </c>
      <c r="E37" s="125">
        <f>AVERAGE(C37:D37)</f>
        <v>0.7973249001531616</v>
      </c>
      <c r="F37" s="234">
        <f>F36</f>
        <v>4.1406379011852436E-2</v>
      </c>
      <c r="G37" s="126">
        <f t="shared" ref="G37:G39" si="25">$G$5</f>
        <v>9.0615988334979553E-2</v>
      </c>
      <c r="H37" s="234">
        <f>F37+(E37*G37)</f>
        <v>0.11365676286332008</v>
      </c>
      <c r="I37" s="234">
        <v>5.0000000000000001E-3</v>
      </c>
      <c r="J37" s="234">
        <f>H37+I37</f>
        <v>0.11865676286332008</v>
      </c>
      <c r="K37" s="341" t="str">
        <f>'CEA-5 Multi-Stage DCF'!M76</f>
        <v/>
      </c>
      <c r="L37" s="89"/>
      <c r="M37" s="89"/>
      <c r="N37" s="89"/>
    </row>
    <row r="38" spans="1:14">
      <c r="A38" s="83" t="str">
        <f>'CEA-4 Constant DCF'!A77</f>
        <v>ONE Gas, Inc.</v>
      </c>
      <c r="B38" s="103" t="str">
        <f>'CEA-4 Constant DCF'!B77</f>
        <v>OGS</v>
      </c>
      <c r="C38" s="179">
        <v>0.83247976724837924</v>
      </c>
      <c r="D38" s="179">
        <v>0.85</v>
      </c>
      <c r="E38" s="125">
        <f t="shared" ref="E38:E39" si="26">AVERAGE(C38:D38)</f>
        <v>0.84123988362418967</v>
      </c>
      <c r="F38" s="126">
        <f t="shared" ref="F38:F39" si="27">F37</f>
        <v>4.1406379011852436E-2</v>
      </c>
      <c r="G38" s="126">
        <f t="shared" si="25"/>
        <v>9.0615988334979553E-2</v>
      </c>
      <c r="H38" s="126">
        <f t="shared" ref="H38:H39" si="28">F38+(E38*G38)</f>
        <v>0.11763616249326156</v>
      </c>
      <c r="I38" s="126">
        <v>5.0000000000000001E-3</v>
      </c>
      <c r="J38" s="126">
        <f t="shared" ref="J38:J39" si="29">H38+I38</f>
        <v>0.12263616249326156</v>
      </c>
      <c r="K38" s="341" t="str">
        <f>'CEA-5 Multi-Stage DCF'!M77</f>
        <v/>
      </c>
      <c r="L38" s="89"/>
      <c r="M38" s="89"/>
      <c r="N38" s="89"/>
    </row>
    <row r="39" spans="1:14">
      <c r="A39" s="100" t="str">
        <f>'CEA-4 Constant DCF'!A78</f>
        <v>Spire, Inc.</v>
      </c>
      <c r="B39" s="212" t="str">
        <f>'CEA-4 Constant DCF'!B78</f>
        <v>SR</v>
      </c>
      <c r="C39" s="241">
        <v>0.86346076191264043</v>
      </c>
      <c r="D39" s="241">
        <v>0.85</v>
      </c>
      <c r="E39" s="140">
        <f t="shared" si="26"/>
        <v>0.85673038095632026</v>
      </c>
      <c r="F39" s="141">
        <f t="shared" si="27"/>
        <v>4.1406379011852436E-2</v>
      </c>
      <c r="G39" s="141">
        <f t="shared" si="25"/>
        <v>9.0615988334979553E-2</v>
      </c>
      <c r="H39" s="141">
        <f t="shared" si="28"/>
        <v>0.11903984921881294</v>
      </c>
      <c r="I39" s="141">
        <v>5.0000000000000001E-3</v>
      </c>
      <c r="J39" s="141">
        <f t="shared" si="29"/>
        <v>0.12403984921881295</v>
      </c>
      <c r="K39" s="341" t="str">
        <f>'CEA-5 Multi-Stage DCF'!M78</f>
        <v>Excl.</v>
      </c>
      <c r="L39" s="89"/>
      <c r="M39" s="89"/>
      <c r="N39" s="89"/>
    </row>
    <row r="40" spans="1:14" ht="17.25" thickBot="1">
      <c r="A40" s="155" t="s">
        <v>2562</v>
      </c>
      <c r="B40" s="149"/>
      <c r="C40" s="147">
        <f>AVERAGE(C36:C39)</f>
        <v>0.81744459577785367</v>
      </c>
      <c r="D40" s="147">
        <f>AVERAGE(D36:D39)</f>
        <v>0.85</v>
      </c>
      <c r="E40" s="147">
        <f>AVERAGE(E36:E39)</f>
        <v>0.83372229788892693</v>
      </c>
      <c r="F40" s="148"/>
      <c r="G40" s="148"/>
      <c r="H40" s="156">
        <f>AVERAGE(H36:H39)</f>
        <v>0.11695494903196779</v>
      </c>
      <c r="I40" s="148"/>
      <c r="J40" s="156">
        <f>AVERAGE(J36:J39)</f>
        <v>0.1219549490319678</v>
      </c>
      <c r="L40" s="89"/>
      <c r="M40" s="89"/>
      <c r="N40" s="89"/>
    </row>
    <row r="41" spans="1:14">
      <c r="A41" s="328" t="s">
        <v>2832</v>
      </c>
      <c r="B41" s="325"/>
      <c r="C41" s="341"/>
      <c r="D41" s="325"/>
      <c r="E41" s="325"/>
      <c r="F41" s="325"/>
      <c r="G41" s="325"/>
      <c r="H41" s="326">
        <f>AVERAGEIF(K36:K39,"",H36:H39)</f>
        <v>0.11625998230301941</v>
      </c>
      <c r="I41" s="325"/>
      <c r="J41" s="326">
        <f>AVERAGEIF(K36:K39,"",J36:J39)</f>
        <v>0.12125998230301942</v>
      </c>
      <c r="L41" s="89"/>
      <c r="M41" s="89"/>
      <c r="N41" s="89"/>
    </row>
    <row r="42" spans="1:14">
      <c r="A42" s="83"/>
      <c r="B42" s="103"/>
      <c r="C42" s="103"/>
      <c r="D42" s="89"/>
      <c r="E42" s="89"/>
      <c r="F42" s="89"/>
      <c r="G42" s="126"/>
      <c r="H42" s="89"/>
      <c r="I42" s="89"/>
      <c r="J42" s="89"/>
      <c r="L42" s="89"/>
      <c r="M42" s="89"/>
      <c r="N42" s="89"/>
    </row>
    <row r="43" spans="1:14" ht="17.25" thickBot="1">
      <c r="A43" s="83"/>
      <c r="B43" s="103"/>
      <c r="C43" s="103"/>
      <c r="D43" s="89"/>
      <c r="E43" s="89"/>
      <c r="F43" s="89"/>
      <c r="G43" s="126"/>
      <c r="H43" s="89"/>
      <c r="I43" s="89"/>
      <c r="J43" s="89"/>
      <c r="L43" s="89"/>
      <c r="M43" s="89"/>
      <c r="N43" s="89"/>
    </row>
    <row r="44" spans="1:14" ht="49.5">
      <c r="A44" s="152" t="s">
        <v>3458</v>
      </c>
      <c r="B44" s="153" t="s">
        <v>1</v>
      </c>
      <c r="C44" s="120" t="s">
        <v>3448</v>
      </c>
      <c r="D44" s="120" t="s">
        <v>3449</v>
      </c>
      <c r="E44" s="120" t="s">
        <v>3450</v>
      </c>
      <c r="F44" s="120" t="s">
        <v>3451</v>
      </c>
      <c r="G44" s="120" t="s">
        <v>3452</v>
      </c>
      <c r="H44" s="120" t="s">
        <v>3453</v>
      </c>
      <c r="I44" s="120" t="s">
        <v>3454</v>
      </c>
      <c r="J44" s="120" t="s">
        <v>3455</v>
      </c>
      <c r="K44" s="345" t="s">
        <v>3749</v>
      </c>
      <c r="L44" s="89"/>
      <c r="M44" s="89"/>
      <c r="N44" s="89"/>
    </row>
    <row r="45" spans="1:14">
      <c r="A45" s="88" t="str">
        <f>'CEA-4 Constant DCF'!A103</f>
        <v>Canadian Utilities Limited</v>
      </c>
      <c r="B45" s="89" t="str">
        <f>'CEA-4 Constant DCF'!B103</f>
        <v>CU</v>
      </c>
      <c r="C45" s="143">
        <f t="shared" ref="C45:D63" si="30">_xlfn.XLOOKUP($B45, $B$5:$B$39, C$5:C$39)</f>
        <v>0.85877409999999998</v>
      </c>
      <c r="D45" s="143" t="str">
        <f t="shared" si="30"/>
        <v>n/a</v>
      </c>
      <c r="E45" s="143">
        <f t="shared" ref="E45:E63" si="31">AVERAGE(C45:D45)</f>
        <v>0.85877409999999998</v>
      </c>
      <c r="F45" s="126">
        <f t="shared" ref="F45:G63" si="32">_xlfn.XLOOKUP($B45, $B$5:$B$39, F$5:F$39)</f>
        <v>3.4633578732106332E-2</v>
      </c>
      <c r="G45" s="126">
        <f t="shared" si="32"/>
        <v>9.0615988334979553E-2</v>
      </c>
      <c r="H45" s="234">
        <f t="shared" ref="H45:H63" si="33">F45+(E45*G45)</f>
        <v>0.1124522425600889</v>
      </c>
      <c r="I45" s="234">
        <v>5.0000000000000001E-3</v>
      </c>
      <c r="J45" s="234">
        <f t="shared" ref="J45:J63" si="34">H45+I45</f>
        <v>0.1174522425600889</v>
      </c>
      <c r="K45" s="344" t="str">
        <f>'CEA-5 Multi-Stage DCF'!M103</f>
        <v/>
      </c>
      <c r="L45" s="246"/>
      <c r="M45" s="229"/>
      <c r="N45" s="229"/>
    </row>
    <row r="46" spans="1:14">
      <c r="A46" s="88" t="str">
        <f>'CEA-4 Constant DCF'!A104</f>
        <v>Emera Inc.</v>
      </c>
      <c r="B46" s="89" t="str">
        <f>'CEA-4 Constant DCF'!B104</f>
        <v>EMA</v>
      </c>
      <c r="C46" s="143">
        <f t="shared" si="30"/>
        <v>0.71881010000000001</v>
      </c>
      <c r="D46" s="143">
        <f t="shared" si="30"/>
        <v>0.75</v>
      </c>
      <c r="E46" s="143">
        <f t="shared" si="31"/>
        <v>0.73440505</v>
      </c>
      <c r="F46" s="126">
        <f t="shared" si="32"/>
        <v>3.4633578732106332E-2</v>
      </c>
      <c r="G46" s="126">
        <f t="shared" si="32"/>
        <v>9.0615988334979553E-2</v>
      </c>
      <c r="H46" s="234">
        <f t="shared" si="33"/>
        <v>0.1011824181760564</v>
      </c>
      <c r="I46" s="234">
        <v>5.0000000000000001E-3</v>
      </c>
      <c r="J46" s="234">
        <f t="shared" si="34"/>
        <v>0.10618241817605641</v>
      </c>
      <c r="K46" s="344" t="str">
        <f>'CEA-5 Multi-Stage DCF'!M104</f>
        <v>Excl.</v>
      </c>
      <c r="L46" s="246"/>
      <c r="M46" s="229"/>
      <c r="N46" s="229"/>
    </row>
    <row r="47" spans="1:14">
      <c r="A47" s="88" t="str">
        <f>'CEA-4 Constant DCF'!A105</f>
        <v>Fortis, Inc.</v>
      </c>
      <c r="B47" s="89" t="str">
        <f>'CEA-4 Constant DCF'!B105</f>
        <v>FTS</v>
      </c>
      <c r="C47" s="143">
        <f t="shared" si="30"/>
        <v>0.72239589999999998</v>
      </c>
      <c r="D47" s="143">
        <f t="shared" si="30"/>
        <v>0.7</v>
      </c>
      <c r="E47" s="143">
        <f t="shared" si="31"/>
        <v>0.71119794999999997</v>
      </c>
      <c r="F47" s="126">
        <f t="shared" si="32"/>
        <v>3.4633578732106332E-2</v>
      </c>
      <c r="G47" s="126">
        <f t="shared" si="32"/>
        <v>9.0615988334979553E-2</v>
      </c>
      <c r="H47" s="234">
        <f t="shared" si="33"/>
        <v>9.9079483873167701E-2</v>
      </c>
      <c r="I47" s="234">
        <v>5.0000000000000001E-3</v>
      </c>
      <c r="J47" s="234">
        <f t="shared" si="34"/>
        <v>0.10407948387316771</v>
      </c>
      <c r="K47" s="344" t="str">
        <f>'CEA-5 Multi-Stage DCF'!M105</f>
        <v>Excl.</v>
      </c>
      <c r="L47" s="246"/>
      <c r="M47" s="229"/>
      <c r="N47" s="229"/>
    </row>
    <row r="48" spans="1:14">
      <c r="A48" s="88" t="str">
        <f>'CEA-4 Constant DCF'!A106</f>
        <v>Hydro One, Ltd.</v>
      </c>
      <c r="B48" s="89" t="str">
        <f>'CEA-4 Constant DCF'!B106</f>
        <v>H</v>
      </c>
      <c r="C48" s="143">
        <f t="shared" si="30"/>
        <v>0.69190260000000003</v>
      </c>
      <c r="D48" s="143" t="str">
        <f t="shared" si="30"/>
        <v>n/a</v>
      </c>
      <c r="E48" s="143">
        <f t="shared" si="31"/>
        <v>0.69190260000000003</v>
      </c>
      <c r="F48" s="126">
        <f t="shared" si="32"/>
        <v>3.4633578732106332E-2</v>
      </c>
      <c r="G48" s="126">
        <f t="shared" si="32"/>
        <v>9.0615988334979553E-2</v>
      </c>
      <c r="H48" s="234">
        <f t="shared" si="33"/>
        <v>9.7331016662648359E-2</v>
      </c>
      <c r="I48" s="234">
        <v>5.0000000000000001E-3</v>
      </c>
      <c r="J48" s="234">
        <f t="shared" si="34"/>
        <v>0.10233101666264836</v>
      </c>
      <c r="K48" s="344" t="str">
        <f>'CEA-5 Multi-Stage DCF'!M106</f>
        <v/>
      </c>
      <c r="L48" s="246"/>
      <c r="M48" s="229"/>
      <c r="N48" s="229"/>
    </row>
    <row r="49" spans="1:14">
      <c r="A49" s="88" t="str">
        <f>'CEA-4 Constant DCF'!A107</f>
        <v>Alliant Energy Corporation</v>
      </c>
      <c r="B49" s="89" t="str">
        <f>'CEA-4 Constant DCF'!B107</f>
        <v>LNT</v>
      </c>
      <c r="C49" s="143">
        <f t="shared" si="30"/>
        <v>0.87370040181842501</v>
      </c>
      <c r="D49" s="143">
        <f t="shared" si="30"/>
        <v>0.9</v>
      </c>
      <c r="E49" s="143">
        <f t="shared" si="31"/>
        <v>0.88685020090921252</v>
      </c>
      <c r="F49" s="126">
        <f t="shared" si="32"/>
        <v>4.1406379011852436E-2</v>
      </c>
      <c r="G49" s="126">
        <f t="shared" si="32"/>
        <v>9.0615988334979553E-2</v>
      </c>
      <c r="H49" s="234">
        <f t="shared" si="33"/>
        <v>0.12176918647231591</v>
      </c>
      <c r="I49" s="234">
        <v>5.0000000000000001E-3</v>
      </c>
      <c r="J49" s="234">
        <f t="shared" si="34"/>
        <v>0.12676918647231591</v>
      </c>
      <c r="K49" s="344" t="str">
        <f>'CEA-5 Multi-Stage DCF'!M107</f>
        <v>Excl.</v>
      </c>
      <c r="L49" s="246"/>
      <c r="M49" s="229"/>
      <c r="N49" s="229"/>
    </row>
    <row r="50" spans="1:14">
      <c r="A50" s="88" t="str">
        <f>'CEA-4 Constant DCF'!A108</f>
        <v>Ameren Corporation</v>
      </c>
      <c r="B50" s="89" t="str">
        <f>'CEA-4 Constant DCF'!B108</f>
        <v>AEE</v>
      </c>
      <c r="C50" s="143">
        <f t="shared" si="30"/>
        <v>0.83927651394938352</v>
      </c>
      <c r="D50" s="143">
        <f t="shared" si="30"/>
        <v>0.9</v>
      </c>
      <c r="E50" s="143">
        <f t="shared" si="31"/>
        <v>0.86963825697469177</v>
      </c>
      <c r="F50" s="126">
        <f t="shared" si="32"/>
        <v>4.1406379011852436E-2</v>
      </c>
      <c r="G50" s="126">
        <f t="shared" si="32"/>
        <v>9.0615988334979553E-2</v>
      </c>
      <c r="H50" s="234">
        <f t="shared" si="33"/>
        <v>0.12020950916152306</v>
      </c>
      <c r="I50" s="234">
        <v>5.0000000000000001E-3</v>
      </c>
      <c r="J50" s="234">
        <f t="shared" si="34"/>
        <v>0.12520950916152307</v>
      </c>
      <c r="K50" s="344" t="str">
        <f>'CEA-5 Multi-Stage DCF'!M108</f>
        <v>Excl.</v>
      </c>
      <c r="L50" s="246"/>
      <c r="M50" s="229"/>
      <c r="N50" s="229"/>
    </row>
    <row r="51" spans="1:14">
      <c r="A51" s="88" t="str">
        <f>'CEA-4 Constant DCF'!A109</f>
        <v>American Electric Power Company, Inc.</v>
      </c>
      <c r="B51" s="89" t="str">
        <f>'CEA-4 Constant DCF'!B109</f>
        <v>AEP</v>
      </c>
      <c r="C51" s="143">
        <f t="shared" si="30"/>
        <v>0.84497239355831155</v>
      </c>
      <c r="D51" s="143">
        <f t="shared" si="30"/>
        <v>0.8</v>
      </c>
      <c r="E51" s="143">
        <f t="shared" si="31"/>
        <v>0.8224861967791558</v>
      </c>
      <c r="F51" s="126">
        <f t="shared" si="32"/>
        <v>4.1406379011852436E-2</v>
      </c>
      <c r="G51" s="126">
        <f t="shared" si="32"/>
        <v>9.0615988334979553E-2</v>
      </c>
      <c r="H51" s="234">
        <f t="shared" si="33"/>
        <v>0.11593677862487412</v>
      </c>
      <c r="I51" s="234">
        <v>5.0000000000000001E-3</v>
      </c>
      <c r="J51" s="234">
        <f t="shared" si="34"/>
        <v>0.12093677862487412</v>
      </c>
      <c r="K51" s="344" t="str">
        <f>'CEA-5 Multi-Stage DCF'!M109</f>
        <v>Excl.</v>
      </c>
      <c r="L51" s="246"/>
      <c r="M51" s="229"/>
      <c r="N51" s="229"/>
    </row>
    <row r="52" spans="1:14">
      <c r="A52" s="88" t="str">
        <f>'CEA-4 Constant DCF'!A110</f>
        <v>Duke Energy Corporation</v>
      </c>
      <c r="B52" s="89" t="str">
        <f>'CEA-4 Constant DCF'!B110</f>
        <v>DUK</v>
      </c>
      <c r="C52" s="143">
        <f t="shared" si="30"/>
        <v>0.82378961834926434</v>
      </c>
      <c r="D52" s="143">
        <f t="shared" si="30"/>
        <v>0.9</v>
      </c>
      <c r="E52" s="143">
        <f t="shared" si="31"/>
        <v>0.86189480917463213</v>
      </c>
      <c r="F52" s="126">
        <f t="shared" si="32"/>
        <v>4.1406379011852436E-2</v>
      </c>
      <c r="G52" s="126">
        <f t="shared" si="32"/>
        <v>9.0615988334979553E-2</v>
      </c>
      <c r="H52" s="234">
        <f t="shared" si="33"/>
        <v>0.11950782898600032</v>
      </c>
      <c r="I52" s="234">
        <v>5.0000000000000001E-3</v>
      </c>
      <c r="J52" s="234">
        <f t="shared" si="34"/>
        <v>0.12450782898600032</v>
      </c>
      <c r="K52" s="344" t="str">
        <f>'CEA-5 Multi-Stage DCF'!M110</f>
        <v>Excl.</v>
      </c>
      <c r="L52" s="246"/>
      <c r="M52" s="229"/>
      <c r="N52" s="229"/>
    </row>
    <row r="53" spans="1:14">
      <c r="A53" s="88" t="str">
        <f>'CEA-4 Constant DCF'!A111</f>
        <v>Entergy Corporation</v>
      </c>
      <c r="B53" s="89" t="str">
        <f>'CEA-4 Constant DCF'!B111</f>
        <v>ETR</v>
      </c>
      <c r="C53" s="143">
        <f t="shared" si="30"/>
        <v>0.97465009387607859</v>
      </c>
      <c r="D53" s="143">
        <f t="shared" si="30"/>
        <v>0.95</v>
      </c>
      <c r="E53" s="143">
        <f t="shared" si="31"/>
        <v>0.96232504693803933</v>
      </c>
      <c r="F53" s="126">
        <f t="shared" si="32"/>
        <v>4.1406379011852436E-2</v>
      </c>
      <c r="G53" s="126">
        <f t="shared" si="32"/>
        <v>9.0615988334979553E-2</v>
      </c>
      <c r="H53" s="234">
        <f t="shared" si="33"/>
        <v>0.12860841423964844</v>
      </c>
      <c r="I53" s="234">
        <v>5.0000000000000001E-3</v>
      </c>
      <c r="J53" s="234">
        <f t="shared" si="34"/>
        <v>0.13360841423964845</v>
      </c>
      <c r="K53" s="344" t="str">
        <f>'CEA-5 Multi-Stage DCF'!M111</f>
        <v>Excl.</v>
      </c>
      <c r="L53" s="246"/>
      <c r="M53" s="229"/>
      <c r="N53" s="229"/>
    </row>
    <row r="54" spans="1:14">
      <c r="A54" s="88" t="str">
        <f>'CEA-4 Constant DCF'!A112</f>
        <v>Eversource Energy</v>
      </c>
      <c r="B54" s="89" t="str">
        <f>'CEA-4 Constant DCF'!B112</f>
        <v>ES</v>
      </c>
      <c r="C54" s="143">
        <f t="shared" si="30"/>
        <v>0.90169525929291461</v>
      </c>
      <c r="D54" s="143">
        <f t="shared" si="30"/>
        <v>0.95</v>
      </c>
      <c r="E54" s="143">
        <f t="shared" si="31"/>
        <v>0.92584762964645728</v>
      </c>
      <c r="F54" s="126">
        <f t="shared" si="32"/>
        <v>4.1406379011852436E-2</v>
      </c>
      <c r="G54" s="126">
        <f t="shared" si="32"/>
        <v>9.0615988334979553E-2</v>
      </c>
      <c r="H54" s="234">
        <f t="shared" si="33"/>
        <v>0.12530297701986429</v>
      </c>
      <c r="I54" s="234">
        <v>5.0000000000000001E-3</v>
      </c>
      <c r="J54" s="234">
        <f t="shared" si="34"/>
        <v>0.13030297701986429</v>
      </c>
      <c r="K54" s="344" t="str">
        <f>'CEA-5 Multi-Stage DCF'!M112</f>
        <v/>
      </c>
      <c r="L54" s="246"/>
      <c r="M54" s="229"/>
      <c r="N54" s="229"/>
    </row>
    <row r="55" spans="1:14">
      <c r="A55" s="88" t="str">
        <f>'CEA-4 Constant DCF'!A113</f>
        <v>Exelon Corporation</v>
      </c>
      <c r="B55" s="89" t="str">
        <f>'CEA-4 Constant DCF'!B113</f>
        <v>EXC</v>
      </c>
      <c r="C55" s="143">
        <f t="shared" si="30"/>
        <v>0.98249693606702992</v>
      </c>
      <c r="D55" s="143" t="str">
        <f t="shared" si="30"/>
        <v>NMF</v>
      </c>
      <c r="E55" s="143">
        <f t="shared" si="31"/>
        <v>0.98249693606702992</v>
      </c>
      <c r="F55" s="126">
        <f t="shared" si="32"/>
        <v>4.1406379011852436E-2</v>
      </c>
      <c r="G55" s="126">
        <f t="shared" si="32"/>
        <v>9.0615988334979553E-2</v>
      </c>
      <c r="H55" s="234">
        <f t="shared" si="33"/>
        <v>0.13043630990965557</v>
      </c>
      <c r="I55" s="234">
        <v>5.0000000000000001E-3</v>
      </c>
      <c r="J55" s="234">
        <f t="shared" si="34"/>
        <v>0.13543630990965558</v>
      </c>
      <c r="K55" s="344" t="str">
        <f>'CEA-5 Multi-Stage DCF'!M113</f>
        <v/>
      </c>
      <c r="L55" s="246"/>
      <c r="M55" s="229"/>
      <c r="N55" s="229"/>
    </row>
    <row r="56" spans="1:14">
      <c r="A56" s="88" t="str">
        <f>'CEA-4 Constant DCF'!A114</f>
        <v>Evergy, Inc.</v>
      </c>
      <c r="B56" s="89" t="str">
        <f>'CEA-4 Constant DCF'!B114</f>
        <v>EVRG</v>
      </c>
      <c r="C56" s="143">
        <f t="shared" si="30"/>
        <v>0.8927250421094256</v>
      </c>
      <c r="D56" s="143">
        <f t="shared" si="30"/>
        <v>0.95</v>
      </c>
      <c r="E56" s="143">
        <f t="shared" si="31"/>
        <v>0.92136252105471272</v>
      </c>
      <c r="F56" s="126">
        <f t="shared" si="32"/>
        <v>4.1406379011852436E-2</v>
      </c>
      <c r="G56" s="126">
        <f t="shared" si="32"/>
        <v>9.0615988334979553E-2</v>
      </c>
      <c r="H56" s="234">
        <f t="shared" si="33"/>
        <v>0.12489655447203363</v>
      </c>
      <c r="I56" s="234">
        <v>5.0000000000000001E-3</v>
      </c>
      <c r="J56" s="234">
        <f t="shared" si="34"/>
        <v>0.12989655447203363</v>
      </c>
      <c r="K56" s="344" t="str">
        <f>'CEA-5 Multi-Stage DCF'!M114</f>
        <v>Excl.</v>
      </c>
      <c r="L56" s="246"/>
      <c r="M56" s="229"/>
      <c r="N56" s="229"/>
    </row>
    <row r="57" spans="1:14">
      <c r="A57" s="88" t="str">
        <f>'CEA-4 Constant DCF'!A115</f>
        <v>NextEra Energy, Inc.</v>
      </c>
      <c r="B57" s="89" t="str">
        <f>'CEA-4 Constant DCF'!B115</f>
        <v>NEE</v>
      </c>
      <c r="C57" s="143">
        <f t="shared" si="30"/>
        <v>0.91219232010489681</v>
      </c>
      <c r="D57" s="143">
        <f t="shared" si="30"/>
        <v>1.05</v>
      </c>
      <c r="E57" s="143">
        <f t="shared" si="31"/>
        <v>0.98109616005244837</v>
      </c>
      <c r="F57" s="126">
        <f t="shared" si="32"/>
        <v>4.1406379011852436E-2</v>
      </c>
      <c r="G57" s="126">
        <f t="shared" si="32"/>
        <v>9.0615988334979553E-2</v>
      </c>
      <c r="H57" s="234">
        <f t="shared" si="33"/>
        <v>0.13030937720665833</v>
      </c>
      <c r="I57" s="234">
        <v>5.0000000000000001E-3</v>
      </c>
      <c r="J57" s="234">
        <f t="shared" si="34"/>
        <v>0.13530937720665834</v>
      </c>
      <c r="K57" s="344" t="str">
        <f>'CEA-5 Multi-Stage DCF'!M115</f>
        <v>Excl.</v>
      </c>
      <c r="L57" s="246"/>
      <c r="M57" s="229"/>
      <c r="N57" s="229"/>
    </row>
    <row r="58" spans="1:14">
      <c r="A58" s="88" t="str">
        <f>'CEA-4 Constant DCF'!A116</f>
        <v>OGE Energy Corporation</v>
      </c>
      <c r="B58" s="89" t="str">
        <f>'CEA-4 Constant DCF'!B116</f>
        <v>OGE</v>
      </c>
      <c r="C58" s="143">
        <f t="shared" si="30"/>
        <v>1.0177614823084606</v>
      </c>
      <c r="D58" s="143">
        <f t="shared" si="30"/>
        <v>1.05</v>
      </c>
      <c r="E58" s="143">
        <f t="shared" si="31"/>
        <v>1.0338807411542303</v>
      </c>
      <c r="F58" s="126">
        <f t="shared" si="32"/>
        <v>4.1406379011852436E-2</v>
      </c>
      <c r="G58" s="126">
        <f t="shared" si="32"/>
        <v>9.0615988334979553E-2</v>
      </c>
      <c r="H58" s="234">
        <f t="shared" si="33"/>
        <v>0.13509250419204419</v>
      </c>
      <c r="I58" s="234">
        <v>5.0000000000000001E-3</v>
      </c>
      <c r="J58" s="234">
        <f t="shared" si="34"/>
        <v>0.14009250419204419</v>
      </c>
      <c r="K58" s="344" t="str">
        <f>'CEA-5 Multi-Stage DCF'!M116</f>
        <v>Excl.</v>
      </c>
      <c r="L58" s="246"/>
      <c r="M58" s="229"/>
      <c r="N58" s="229"/>
    </row>
    <row r="59" spans="1:14">
      <c r="A59" s="88" t="str">
        <f>'CEA-4 Constant DCF'!A117</f>
        <v>Pinnacle West Capital Corporation</v>
      </c>
      <c r="B59" s="89" t="str">
        <f>'CEA-4 Constant DCF'!B117</f>
        <v>PNW</v>
      </c>
      <c r="C59" s="143">
        <f t="shared" si="30"/>
        <v>0.93579719106169845</v>
      </c>
      <c r="D59" s="143">
        <f t="shared" si="30"/>
        <v>0.95</v>
      </c>
      <c r="E59" s="143">
        <f t="shared" si="31"/>
        <v>0.9428985955308492</v>
      </c>
      <c r="F59" s="126">
        <f t="shared" si="32"/>
        <v>4.1406379011852436E-2</v>
      </c>
      <c r="G59" s="126">
        <f t="shared" si="32"/>
        <v>9.0615988334979553E-2</v>
      </c>
      <c r="H59" s="234">
        <f t="shared" si="33"/>
        <v>0.12684806714554447</v>
      </c>
      <c r="I59" s="234">
        <v>5.0000000000000001E-3</v>
      </c>
      <c r="J59" s="234">
        <f t="shared" si="34"/>
        <v>0.13184806714554448</v>
      </c>
      <c r="K59" s="344" t="str">
        <f>'CEA-5 Multi-Stage DCF'!M117</f>
        <v>Excl.</v>
      </c>
      <c r="L59" s="246"/>
      <c r="M59" s="229"/>
      <c r="N59" s="229"/>
    </row>
    <row r="60" spans="1:14">
      <c r="A60" s="88" t="str">
        <f>'CEA-4 Constant DCF'!A118</f>
        <v>PPL Corporation</v>
      </c>
      <c r="B60" s="103" t="s">
        <v>31</v>
      </c>
      <c r="C60" s="143">
        <f t="shared" si="30"/>
        <v>1.0663522553431179</v>
      </c>
      <c r="D60" s="143">
        <f t="shared" si="30"/>
        <v>1.1499999999999999</v>
      </c>
      <c r="E60" s="143">
        <f t="shared" ref="E60" si="35">AVERAGE(C60:D60)</f>
        <v>1.1081761276715589</v>
      </c>
      <c r="F60" s="126">
        <f t="shared" si="32"/>
        <v>4.1406379011852436E-2</v>
      </c>
      <c r="G60" s="126">
        <f t="shared" si="32"/>
        <v>9.0615988334979553E-2</v>
      </c>
      <c r="H60" s="234">
        <f t="shared" ref="H60" si="36">F60+(E60*G60)</f>
        <v>0.14182485407004122</v>
      </c>
      <c r="I60" s="234">
        <v>5.0000000000000001E-3</v>
      </c>
      <c r="J60" s="234">
        <f t="shared" ref="J60" si="37">H60+I60</f>
        <v>0.14682485407004123</v>
      </c>
      <c r="K60" s="344" t="str">
        <f>'CEA-5 Multi-Stage DCF'!M118</f>
        <v>Excl.</v>
      </c>
      <c r="L60" s="246"/>
      <c r="M60" s="229"/>
      <c r="N60" s="229"/>
    </row>
    <row r="61" spans="1:14">
      <c r="A61" s="88" t="str">
        <f>'CEA-4 Constant DCF'!A119</f>
        <v>Portland General Electric Company</v>
      </c>
      <c r="B61" s="89" t="str">
        <f>'CEA-4 Constant DCF'!B119</f>
        <v>POR</v>
      </c>
      <c r="C61" s="143">
        <f t="shared" si="30"/>
        <v>0.87885600974494305</v>
      </c>
      <c r="D61" s="143">
        <f t="shared" si="30"/>
        <v>0.9</v>
      </c>
      <c r="E61" s="143">
        <f t="shared" si="31"/>
        <v>0.88942800487247153</v>
      </c>
      <c r="F61" s="126">
        <f t="shared" si="32"/>
        <v>4.1406379011852436E-2</v>
      </c>
      <c r="G61" s="126">
        <f t="shared" si="32"/>
        <v>9.0615988334979553E-2</v>
      </c>
      <c r="H61" s="234">
        <f t="shared" si="33"/>
        <v>0.12200277672618046</v>
      </c>
      <c r="I61" s="234">
        <v>5.0000000000000001E-3</v>
      </c>
      <c r="J61" s="234">
        <f t="shared" si="34"/>
        <v>0.12700277672618046</v>
      </c>
      <c r="K61" s="344" t="str">
        <f>'CEA-5 Multi-Stage DCF'!M119</f>
        <v>Excl.</v>
      </c>
      <c r="L61" s="246"/>
      <c r="M61" s="229"/>
      <c r="N61" s="229"/>
    </row>
    <row r="62" spans="1:14">
      <c r="A62" s="88" t="str">
        <f>'CEA-4 Constant DCF'!A120</f>
        <v>Southern Company</v>
      </c>
      <c r="B62" s="89" t="str">
        <f>'CEA-4 Constant DCF'!B120</f>
        <v>SO</v>
      </c>
      <c r="C62" s="143">
        <f t="shared" si="30"/>
        <v>0.89737403966762719</v>
      </c>
      <c r="D62" s="143">
        <f t="shared" si="30"/>
        <v>0.95</v>
      </c>
      <c r="E62" s="143">
        <f t="shared" si="31"/>
        <v>0.92368701983381363</v>
      </c>
      <c r="F62" s="126">
        <f t="shared" si="32"/>
        <v>4.1406379011852436E-2</v>
      </c>
      <c r="G62" s="126">
        <f t="shared" si="32"/>
        <v>9.0615988334979553E-2</v>
      </c>
      <c r="H62" s="234">
        <f t="shared" si="33"/>
        <v>0.12510719122628533</v>
      </c>
      <c r="I62" s="234">
        <v>5.0000000000000001E-3</v>
      </c>
      <c r="J62" s="234">
        <f t="shared" si="34"/>
        <v>0.13010719122628533</v>
      </c>
      <c r="K62" s="344" t="str">
        <f>'CEA-5 Multi-Stage DCF'!M120</f>
        <v>Excl.</v>
      </c>
      <c r="L62" s="246"/>
      <c r="M62" s="229"/>
      <c r="N62" s="229"/>
    </row>
    <row r="63" spans="1:14">
      <c r="A63" s="131" t="str">
        <f>'CEA-4 Constant DCF'!A121</f>
        <v>Xcel Energy Inc.</v>
      </c>
      <c r="B63" s="89" t="str">
        <f>'CEA-4 Constant DCF'!B121</f>
        <v>XEL</v>
      </c>
      <c r="C63" s="143">
        <f t="shared" si="30"/>
        <v>0.82948435931460662</v>
      </c>
      <c r="D63" s="143">
        <f t="shared" si="30"/>
        <v>0.85</v>
      </c>
      <c r="E63" s="143">
        <f t="shared" si="31"/>
        <v>0.83974217965730324</v>
      </c>
      <c r="F63" s="126">
        <f t="shared" si="32"/>
        <v>4.1406379011852436E-2</v>
      </c>
      <c r="G63" s="126">
        <f t="shared" si="32"/>
        <v>9.0615988334979553E-2</v>
      </c>
      <c r="H63" s="234">
        <f t="shared" si="33"/>
        <v>0.11750044656806893</v>
      </c>
      <c r="I63" s="234">
        <v>5.0000000000000001E-3</v>
      </c>
      <c r="J63" s="234">
        <f t="shared" si="34"/>
        <v>0.12250044656806894</v>
      </c>
      <c r="K63" s="344" t="str">
        <f>'CEA-5 Multi-Stage DCF'!M121</f>
        <v>Excl.</v>
      </c>
      <c r="L63" s="246"/>
      <c r="M63" s="229"/>
      <c r="N63" s="229"/>
    </row>
    <row r="64" spans="1:14" ht="17.25" thickBot="1">
      <c r="A64" s="155" t="s">
        <v>2562</v>
      </c>
      <c r="B64" s="127"/>
      <c r="C64" s="128">
        <f>AVERAGE(C45:C63)</f>
        <v>0.87700034824032536</v>
      </c>
      <c r="D64" s="128">
        <f>AVERAGE(D45:D63)</f>
        <v>0.91875000000000007</v>
      </c>
      <c r="E64" s="128">
        <f>AVERAGE(E45:E63)</f>
        <v>0.89200474349034753</v>
      </c>
      <c r="F64" s="129"/>
      <c r="G64" s="129"/>
      <c r="H64" s="130">
        <f>AVERAGE(H45:H63)</f>
        <v>0.12081041775224736</v>
      </c>
      <c r="I64" s="129"/>
      <c r="J64" s="130">
        <f>AVERAGE(J45:J63)</f>
        <v>0.12581041775224733</v>
      </c>
      <c r="L64" s="89"/>
      <c r="M64" s="89"/>
      <c r="N64" s="89"/>
    </row>
    <row r="65" spans="1:14">
      <c r="A65" s="328" t="s">
        <v>2832</v>
      </c>
      <c r="B65" s="325"/>
      <c r="C65" s="341"/>
      <c r="D65" s="325"/>
      <c r="E65" s="325"/>
      <c r="F65" s="325"/>
      <c r="G65" s="325"/>
      <c r="H65" s="326">
        <f>AVERAGEIF(K45:K63,"",H45:H63)</f>
        <v>0.1163806365380643</v>
      </c>
      <c r="I65" s="325"/>
      <c r="J65" s="326">
        <f>AVERAGEIF(K45:K63,"",J45:J63)</f>
        <v>0.1213806365380643</v>
      </c>
      <c r="L65" s="89"/>
      <c r="M65" s="89"/>
      <c r="N65" s="89"/>
    </row>
    <row r="66" spans="1:14">
      <c r="A66" s="88"/>
      <c r="B66" s="103"/>
      <c r="C66" s="125"/>
      <c r="D66" s="125"/>
      <c r="E66" s="125"/>
      <c r="F66" s="89"/>
      <c r="G66" s="89"/>
      <c r="H66" s="113"/>
      <c r="I66" s="89"/>
      <c r="J66" s="113"/>
      <c r="L66" s="89"/>
      <c r="M66" s="89"/>
      <c r="N66" s="89"/>
    </row>
    <row r="67" spans="1:14" ht="17.25" thickBot="1">
      <c r="A67" s="83"/>
      <c r="B67" s="89"/>
      <c r="C67" s="103"/>
      <c r="D67" s="89"/>
      <c r="E67" s="89"/>
      <c r="F67" s="89"/>
      <c r="G67" s="89"/>
      <c r="H67" s="89"/>
      <c r="I67" s="89"/>
      <c r="J67" s="89"/>
      <c r="L67" s="89"/>
      <c r="M67" s="89"/>
      <c r="N67" s="89"/>
    </row>
    <row r="68" spans="1:14" ht="49.5">
      <c r="A68" s="152" t="s">
        <v>3459</v>
      </c>
      <c r="B68" s="153" t="s">
        <v>1</v>
      </c>
      <c r="C68" s="120" t="s">
        <v>3448</v>
      </c>
      <c r="D68" s="120" t="s">
        <v>3449</v>
      </c>
      <c r="E68" s="120" t="s">
        <v>3450</v>
      </c>
      <c r="F68" s="120" t="s">
        <v>3451</v>
      </c>
      <c r="G68" s="120" t="str">
        <f>G44</f>
        <v>Average Market Risk Premium</v>
      </c>
      <c r="H68" s="120" t="s">
        <v>3453</v>
      </c>
      <c r="I68" s="120" t="s">
        <v>3454</v>
      </c>
      <c r="J68" s="120" t="s">
        <v>3455</v>
      </c>
      <c r="K68" s="345" t="s">
        <v>3749</v>
      </c>
      <c r="L68" s="89"/>
      <c r="M68" s="89"/>
      <c r="N68" s="89"/>
    </row>
    <row r="69" spans="1:14">
      <c r="A69" s="88" t="str">
        <f>'CEA-4 Constant DCF'!A147</f>
        <v>AltaGas Limited</v>
      </c>
      <c r="B69" s="89" t="str">
        <f>'CEA-4 Constant DCF'!B147</f>
        <v>ALA</v>
      </c>
      <c r="C69" s="143">
        <f t="shared" ref="C69:D76" si="38">_xlfn.XLOOKUP($B69, $B$5:$B$39, C$5:C$39)</f>
        <v>1.15571</v>
      </c>
      <c r="D69" s="143" t="str">
        <f t="shared" si="38"/>
        <v>n/a</v>
      </c>
      <c r="E69" s="125">
        <f t="shared" ref="E69:E76" si="39">AVERAGE(C69:D69)</f>
        <v>1.15571</v>
      </c>
      <c r="F69" s="217">
        <f t="shared" ref="F69:G76" si="40">_xlfn.XLOOKUP($B69, $B$5:$B$39, F$5:F$39)</f>
        <v>3.4633578732106332E-2</v>
      </c>
      <c r="G69" s="217">
        <f t="shared" si="40"/>
        <v>9.0615988334979553E-2</v>
      </c>
      <c r="H69" s="217">
        <f t="shared" ref="H69:H76" si="41">F69+(E69*G69)</f>
        <v>0.13935938261072556</v>
      </c>
      <c r="I69" s="217">
        <v>5.0000000000000001E-3</v>
      </c>
      <c r="J69" s="217">
        <f t="shared" ref="J69:J76" si="42">H69+I69</f>
        <v>0.14435938261072556</v>
      </c>
      <c r="K69" s="344" t="str">
        <f>'CEA-5 Multi-Stage DCF'!M146</f>
        <v>Excl.</v>
      </c>
      <c r="L69" s="228"/>
      <c r="M69" s="229"/>
      <c r="N69" s="229"/>
    </row>
    <row r="70" spans="1:14">
      <c r="A70" s="88" t="str">
        <f>'CEA-4 Constant DCF'!A148</f>
        <v>Canadian Utilities Limited</v>
      </c>
      <c r="B70" s="89" t="str">
        <f>'CEA-4 Constant DCF'!B148</f>
        <v>CU</v>
      </c>
      <c r="C70" s="143">
        <f t="shared" si="38"/>
        <v>0.85877409999999998</v>
      </c>
      <c r="D70" s="143" t="str">
        <f t="shared" si="38"/>
        <v>n/a</v>
      </c>
      <c r="E70" s="143">
        <f t="shared" si="39"/>
        <v>0.85877409999999998</v>
      </c>
      <c r="F70" s="217">
        <f t="shared" si="40"/>
        <v>3.4633578732106332E-2</v>
      </c>
      <c r="G70" s="217">
        <f t="shared" si="40"/>
        <v>9.0615988334979553E-2</v>
      </c>
      <c r="H70" s="217">
        <f t="shared" si="41"/>
        <v>0.1124522425600889</v>
      </c>
      <c r="I70" s="217">
        <v>5.0000000000000001E-3</v>
      </c>
      <c r="J70" s="217">
        <f t="shared" si="42"/>
        <v>0.1174522425600889</v>
      </c>
      <c r="K70" s="344" t="str">
        <f>'CEA-5 Multi-Stage DCF'!M147</f>
        <v/>
      </c>
      <c r="L70" s="228"/>
      <c r="M70" s="229"/>
      <c r="N70" s="229"/>
    </row>
    <row r="71" spans="1:14">
      <c r="A71" s="88" t="str">
        <f>'CEA-4 Constant DCF'!A149</f>
        <v>Enbridge Inc.</v>
      </c>
      <c r="B71" s="89" t="str">
        <f>'CEA-4 Constant DCF'!B149</f>
        <v>ENB</v>
      </c>
      <c r="C71" s="143">
        <f t="shared" si="38"/>
        <v>0.93412499999999998</v>
      </c>
      <c r="D71" s="143">
        <f t="shared" si="38"/>
        <v>0.85</v>
      </c>
      <c r="E71" s="143">
        <f t="shared" si="39"/>
        <v>0.89206249999999998</v>
      </c>
      <c r="F71" s="217">
        <f t="shared" si="40"/>
        <v>3.4633578732106332E-2</v>
      </c>
      <c r="G71" s="217">
        <f t="shared" si="40"/>
        <v>9.0615988334979553E-2</v>
      </c>
      <c r="H71" s="217">
        <f t="shared" si="41"/>
        <v>0.11546870382617903</v>
      </c>
      <c r="I71" s="217">
        <v>5.0000000000000001E-3</v>
      </c>
      <c r="J71" s="217">
        <f t="shared" si="42"/>
        <v>0.12046870382617904</v>
      </c>
      <c r="K71" s="344" t="str">
        <f>'CEA-5 Multi-Stage DCF'!M148</f>
        <v>Excl.</v>
      </c>
      <c r="L71" s="228"/>
      <c r="M71" s="229"/>
      <c r="N71" s="229"/>
    </row>
    <row r="72" spans="1:14">
      <c r="A72" s="88" t="str">
        <f>'CEA-4 Constant DCF'!A150</f>
        <v>Fortis, Inc.</v>
      </c>
      <c r="B72" s="89" t="str">
        <f>'CEA-4 Constant DCF'!B150</f>
        <v>FTS</v>
      </c>
      <c r="C72" s="143">
        <f t="shared" si="38"/>
        <v>0.72239589999999998</v>
      </c>
      <c r="D72" s="143">
        <f t="shared" si="38"/>
        <v>0.7</v>
      </c>
      <c r="E72" s="143">
        <f t="shared" si="39"/>
        <v>0.71119794999999997</v>
      </c>
      <c r="F72" s="217">
        <f t="shared" si="40"/>
        <v>3.4633578732106332E-2</v>
      </c>
      <c r="G72" s="217">
        <f t="shared" si="40"/>
        <v>9.0615988334979553E-2</v>
      </c>
      <c r="H72" s="217">
        <f t="shared" si="41"/>
        <v>9.9079483873167701E-2</v>
      </c>
      <c r="I72" s="217">
        <v>5.0000000000000001E-3</v>
      </c>
      <c r="J72" s="217">
        <f t="shared" si="42"/>
        <v>0.10407948387316771</v>
      </c>
      <c r="K72" s="344" t="str">
        <f>'CEA-5 Multi-Stage DCF'!M149</f>
        <v>Excl.</v>
      </c>
      <c r="L72" s="228"/>
      <c r="M72" s="229"/>
      <c r="N72" s="229"/>
    </row>
    <row r="73" spans="1:14">
      <c r="A73" s="88" t="str">
        <f>'CEA-4 Constant DCF'!A151</f>
        <v>Atmos Energy Corp.</v>
      </c>
      <c r="B73" s="89" t="str">
        <f>'CEA-4 Constant DCF'!B151</f>
        <v>ATO</v>
      </c>
      <c r="C73" s="143">
        <f t="shared" si="38"/>
        <v>0.82918805364407167</v>
      </c>
      <c r="D73" s="143">
        <f t="shared" si="38"/>
        <v>0.85</v>
      </c>
      <c r="E73" s="143">
        <f t="shared" si="39"/>
        <v>0.83959402682203588</v>
      </c>
      <c r="F73" s="217">
        <f t="shared" si="40"/>
        <v>4.1406379011852436E-2</v>
      </c>
      <c r="G73" s="217">
        <f t="shared" si="40"/>
        <v>9.0615988334979553E-2</v>
      </c>
      <c r="H73" s="217">
        <f t="shared" si="41"/>
        <v>0.11748702155247656</v>
      </c>
      <c r="I73" s="217">
        <v>5.0000000000000001E-3</v>
      </c>
      <c r="J73" s="217">
        <f t="shared" si="42"/>
        <v>0.12248702155247657</v>
      </c>
      <c r="K73" s="344" t="str">
        <f>'CEA-5 Multi-Stage DCF'!M150</f>
        <v/>
      </c>
      <c r="L73" s="228"/>
      <c r="M73" s="229"/>
      <c r="N73" s="229"/>
    </row>
    <row r="74" spans="1:14">
      <c r="A74" s="88" t="str">
        <f>'CEA-4 Constant DCF'!A152</f>
        <v>Northwest Natural Gas Company</v>
      </c>
      <c r="B74" s="89" t="str">
        <f>'CEA-4 Constant DCF'!B152</f>
        <v>NWN</v>
      </c>
      <c r="C74" s="143">
        <f t="shared" si="38"/>
        <v>0.74464980030632322</v>
      </c>
      <c r="D74" s="143">
        <f t="shared" si="38"/>
        <v>0.85</v>
      </c>
      <c r="E74" s="143">
        <f t="shared" si="39"/>
        <v>0.7973249001531616</v>
      </c>
      <c r="F74" s="217">
        <f t="shared" si="40"/>
        <v>4.1406379011852436E-2</v>
      </c>
      <c r="G74" s="217">
        <f t="shared" si="40"/>
        <v>9.0615988334979553E-2</v>
      </c>
      <c r="H74" s="217">
        <f t="shared" si="41"/>
        <v>0.11365676286332008</v>
      </c>
      <c r="I74" s="217">
        <v>5.0000000000000001E-3</v>
      </c>
      <c r="J74" s="217">
        <f t="shared" si="42"/>
        <v>0.11865676286332008</v>
      </c>
      <c r="K74" s="344" t="str">
        <f>'CEA-5 Multi-Stage DCF'!M151</f>
        <v/>
      </c>
      <c r="L74" s="228"/>
      <c r="M74" s="229"/>
      <c r="N74" s="229"/>
    </row>
    <row r="75" spans="1:14">
      <c r="A75" s="88" t="str">
        <f>'CEA-4 Constant DCF'!A153</f>
        <v>ONE Gas, Inc.</v>
      </c>
      <c r="B75" s="89" t="str">
        <f>'CEA-4 Constant DCF'!B153</f>
        <v>OGS</v>
      </c>
      <c r="C75" s="143">
        <f t="shared" si="38"/>
        <v>0.83247976724837924</v>
      </c>
      <c r="D75" s="143">
        <f t="shared" si="38"/>
        <v>0.85</v>
      </c>
      <c r="E75" s="143">
        <f t="shared" si="39"/>
        <v>0.84123988362418967</v>
      </c>
      <c r="F75" s="217">
        <f t="shared" si="40"/>
        <v>4.1406379011852436E-2</v>
      </c>
      <c r="G75" s="217">
        <f t="shared" si="40"/>
        <v>9.0615988334979553E-2</v>
      </c>
      <c r="H75" s="217">
        <f t="shared" si="41"/>
        <v>0.11763616249326156</v>
      </c>
      <c r="I75" s="217">
        <v>5.0000000000000001E-3</v>
      </c>
      <c r="J75" s="217">
        <f t="shared" si="42"/>
        <v>0.12263616249326156</v>
      </c>
      <c r="K75" s="344" t="str">
        <f>'CEA-5 Multi-Stage DCF'!M152</f>
        <v/>
      </c>
      <c r="L75" s="228"/>
      <c r="M75" s="229"/>
      <c r="N75" s="229"/>
    </row>
    <row r="76" spans="1:14">
      <c r="A76" s="131" t="str">
        <f>'CEA-4 Constant DCF'!A154</f>
        <v>Spire, Inc.</v>
      </c>
      <c r="B76" s="89" t="str">
        <f>'CEA-4 Constant DCF'!B154</f>
        <v>SR</v>
      </c>
      <c r="C76" s="143">
        <f t="shared" si="38"/>
        <v>0.86346076191264043</v>
      </c>
      <c r="D76" s="143">
        <f t="shared" si="38"/>
        <v>0.85</v>
      </c>
      <c r="E76" s="143">
        <f t="shared" si="39"/>
        <v>0.85673038095632026</v>
      </c>
      <c r="F76" s="217">
        <f t="shared" si="40"/>
        <v>4.1406379011852436E-2</v>
      </c>
      <c r="G76" s="217">
        <f t="shared" si="40"/>
        <v>9.0615988334979553E-2</v>
      </c>
      <c r="H76" s="217">
        <f t="shared" si="41"/>
        <v>0.11903984921881294</v>
      </c>
      <c r="I76" s="217">
        <v>5.0000000000000001E-3</v>
      </c>
      <c r="J76" s="217">
        <f t="shared" si="42"/>
        <v>0.12403984921881295</v>
      </c>
      <c r="K76" s="344" t="str">
        <f>'CEA-5 Multi-Stage DCF'!M153</f>
        <v>Excl.</v>
      </c>
      <c r="L76" s="228"/>
      <c r="M76" s="229"/>
      <c r="N76" s="229"/>
    </row>
    <row r="77" spans="1:14" ht="17.25" thickBot="1">
      <c r="A77" s="155" t="s">
        <v>2562</v>
      </c>
      <c r="B77" s="127"/>
      <c r="C77" s="128">
        <f>AVERAGE(C69:C76)</f>
        <v>0.8675979228889269</v>
      </c>
      <c r="D77" s="128">
        <f>AVERAGE(D69:D76)</f>
        <v>0.82499999999999984</v>
      </c>
      <c r="E77" s="128">
        <f>AVERAGE(E69:E76)</f>
        <v>0.86907921769446339</v>
      </c>
      <c r="F77" s="129"/>
      <c r="G77" s="129"/>
      <c r="H77" s="247">
        <f>AVERAGE(H69:H76)</f>
        <v>0.11677245112475404</v>
      </c>
      <c r="I77" s="129"/>
      <c r="J77" s="247">
        <f>AVERAGE(J69:J76)</f>
        <v>0.12177245112475404</v>
      </c>
      <c r="L77" s="89"/>
      <c r="M77" s="89"/>
      <c r="N77" s="89"/>
    </row>
    <row r="78" spans="1:14">
      <c r="A78" s="328" t="s">
        <v>2832</v>
      </c>
      <c r="B78" s="325"/>
      <c r="C78" s="341"/>
      <c r="D78" s="325"/>
      <c r="E78" s="325"/>
      <c r="F78" s="325"/>
      <c r="G78" s="325"/>
      <c r="H78" s="326">
        <f>AVERAGEIF(K69:K76,"",H69:H76)</f>
        <v>0.11530804736728678</v>
      </c>
      <c r="I78" s="325"/>
      <c r="J78" s="326">
        <f>AVERAGEIF(K69:K76,"",J69:J76)</f>
        <v>0.12030804736728679</v>
      </c>
      <c r="L78" s="89"/>
      <c r="M78" s="89"/>
      <c r="N78" s="89"/>
    </row>
    <row r="80" spans="1:14" ht="17.25" thickBot="1">
      <c r="A80" s="88"/>
      <c r="B80" s="89"/>
      <c r="C80" s="89"/>
      <c r="D80" s="89"/>
      <c r="E80" s="89"/>
      <c r="F80" s="89"/>
      <c r="G80" s="89"/>
      <c r="H80" s="89"/>
      <c r="I80" s="89"/>
      <c r="J80" s="89"/>
      <c r="L80" s="89"/>
      <c r="M80" s="89"/>
      <c r="N80" s="89"/>
    </row>
    <row r="81" spans="1:11" ht="49.5">
      <c r="A81" s="152" t="s">
        <v>3460</v>
      </c>
      <c r="B81" s="153" t="s">
        <v>1</v>
      </c>
      <c r="C81" s="120" t="s">
        <v>3448</v>
      </c>
      <c r="D81" s="120" t="s">
        <v>3449</v>
      </c>
      <c r="E81" s="120" t="s">
        <v>3450</v>
      </c>
      <c r="F81" s="120" t="s">
        <v>3451</v>
      </c>
      <c r="G81" s="120" t="s">
        <v>3452</v>
      </c>
      <c r="H81" s="120" t="s">
        <v>3453</v>
      </c>
      <c r="I81" s="120" t="s">
        <v>3454</v>
      </c>
      <c r="J81" s="120" t="s">
        <v>3455</v>
      </c>
      <c r="K81" s="345" t="s">
        <v>3749</v>
      </c>
    </row>
    <row r="82" spans="1:11">
      <c r="A82" s="276" t="str">
        <f>'CEA-4 Constant DCF'!A181</f>
        <v>AltaGas Limited</v>
      </c>
      <c r="B82" s="297" t="str">
        <f>'CEA-4 Constant DCF'!B181</f>
        <v>ALA</v>
      </c>
      <c r="C82" s="240">
        <f>_xlfn.XLOOKUP($B82, $B$5:$B$39, C$5:C$39)</f>
        <v>1.15571</v>
      </c>
      <c r="D82" s="240" t="str">
        <f>_xlfn.XLOOKUP($B82, $B$5:$B$39, D$5:D$39)</f>
        <v>n/a</v>
      </c>
      <c r="E82" s="125">
        <f t="shared" ref="E82" si="43">AVERAGE(C82:D82)</f>
        <v>1.15571</v>
      </c>
      <c r="F82" s="217">
        <f t="shared" ref="F82:G97" si="44">_xlfn.XLOOKUP($B82, $B$5:$B$39, F$5:F$39)</f>
        <v>3.4633578732106332E-2</v>
      </c>
      <c r="G82" s="217">
        <f t="shared" si="44"/>
        <v>9.0615988334979553E-2</v>
      </c>
      <c r="H82" s="217">
        <f t="shared" ref="H82" si="45">F82+(E82*G82)</f>
        <v>0.13935938261072556</v>
      </c>
      <c r="I82" s="217">
        <v>5.0000000000000001E-3</v>
      </c>
      <c r="J82" s="217">
        <f t="shared" ref="J82" si="46">H82+I82</f>
        <v>0.14435938261072556</v>
      </c>
      <c r="K82" s="321" t="str">
        <f>'CEA-5 Multi-Stage DCF'!M179</f>
        <v>Excl.</v>
      </c>
    </row>
    <row r="83" spans="1:11">
      <c r="A83" s="276" t="str">
        <f>'CEA-4 Constant DCF'!A182</f>
        <v>Canadian Utilities Limited</v>
      </c>
      <c r="B83" s="297" t="str">
        <f>'CEA-4 Constant DCF'!B182</f>
        <v>CU</v>
      </c>
      <c r="C83" s="240">
        <f t="shared" ref="C83:D106" si="47">_xlfn.XLOOKUP($B83, $B$5:$B$39, C$5:C$39)</f>
        <v>0.85877409999999998</v>
      </c>
      <c r="D83" s="240" t="str">
        <f t="shared" si="47"/>
        <v>n/a</v>
      </c>
      <c r="E83" s="125">
        <f t="shared" ref="E83:E106" si="48">AVERAGE(C83:D83)</f>
        <v>0.85877409999999998</v>
      </c>
      <c r="F83" s="217">
        <f t="shared" si="44"/>
        <v>3.4633578732106332E-2</v>
      </c>
      <c r="G83" s="217">
        <f t="shared" si="44"/>
        <v>9.0615988334979553E-2</v>
      </c>
      <c r="H83" s="217">
        <f t="shared" ref="H83:H106" si="49">F83+(E83*G83)</f>
        <v>0.1124522425600889</v>
      </c>
      <c r="I83" s="217">
        <v>5.0000000000000001E-3</v>
      </c>
      <c r="J83" s="217">
        <f t="shared" ref="J83:J106" si="50">H83+I83</f>
        <v>0.1174522425600889</v>
      </c>
      <c r="K83" s="321" t="str">
        <f>'CEA-5 Multi-Stage DCF'!M180</f>
        <v/>
      </c>
    </row>
    <row r="84" spans="1:11">
      <c r="A84" s="276" t="str">
        <f>'CEA-4 Constant DCF'!A183</f>
        <v>Emera Inc.</v>
      </c>
      <c r="B84" s="297" t="str">
        <f>'CEA-4 Constant DCF'!B183</f>
        <v>EMA</v>
      </c>
      <c r="C84" s="240">
        <f t="shared" si="47"/>
        <v>0.71881010000000001</v>
      </c>
      <c r="D84" s="240">
        <f t="shared" si="47"/>
        <v>0.75</v>
      </c>
      <c r="E84" s="125">
        <f t="shared" si="48"/>
        <v>0.73440505</v>
      </c>
      <c r="F84" s="217">
        <f t="shared" si="44"/>
        <v>3.4633578732106332E-2</v>
      </c>
      <c r="G84" s="217">
        <f t="shared" si="44"/>
        <v>9.0615988334979553E-2</v>
      </c>
      <c r="H84" s="217">
        <f t="shared" si="49"/>
        <v>0.1011824181760564</v>
      </c>
      <c r="I84" s="217">
        <v>5.0000000000000001E-3</v>
      </c>
      <c r="J84" s="217">
        <f t="shared" si="50"/>
        <v>0.10618241817605641</v>
      </c>
      <c r="K84" s="321" t="str">
        <f>'CEA-5 Multi-Stage DCF'!M181</f>
        <v>Excl.</v>
      </c>
    </row>
    <row r="85" spans="1:11">
      <c r="A85" s="276" t="str">
        <f>'CEA-4 Constant DCF'!A184</f>
        <v>Enbridge Inc.</v>
      </c>
      <c r="B85" s="297" t="str">
        <f>'CEA-4 Constant DCF'!B184</f>
        <v>ENB</v>
      </c>
      <c r="C85" s="240">
        <f t="shared" si="47"/>
        <v>0.93412499999999998</v>
      </c>
      <c r="D85" s="240">
        <f t="shared" si="47"/>
        <v>0.85</v>
      </c>
      <c r="E85" s="125">
        <f t="shared" si="48"/>
        <v>0.89206249999999998</v>
      </c>
      <c r="F85" s="217">
        <f t="shared" si="44"/>
        <v>3.4633578732106332E-2</v>
      </c>
      <c r="G85" s="217">
        <f t="shared" si="44"/>
        <v>9.0615988334979553E-2</v>
      </c>
      <c r="H85" s="217">
        <f t="shared" si="49"/>
        <v>0.11546870382617903</v>
      </c>
      <c r="I85" s="217">
        <v>5.0000000000000001E-3</v>
      </c>
      <c r="J85" s="217">
        <f t="shared" si="50"/>
        <v>0.12046870382617904</v>
      </c>
      <c r="K85" s="321" t="str">
        <f>'CEA-5 Multi-Stage DCF'!M182</f>
        <v>Excl.</v>
      </c>
    </row>
    <row r="86" spans="1:11">
      <c r="A86" s="276" t="str">
        <f>'CEA-4 Constant DCF'!A185</f>
        <v>Fortis, Inc.</v>
      </c>
      <c r="B86" s="297" t="str">
        <f>'CEA-4 Constant DCF'!B185</f>
        <v>FTS</v>
      </c>
      <c r="C86" s="240">
        <f t="shared" si="47"/>
        <v>0.72239589999999998</v>
      </c>
      <c r="D86" s="240">
        <f t="shared" si="47"/>
        <v>0.7</v>
      </c>
      <c r="E86" s="125">
        <f t="shared" si="48"/>
        <v>0.71119794999999997</v>
      </c>
      <c r="F86" s="217">
        <f t="shared" si="44"/>
        <v>3.4633578732106332E-2</v>
      </c>
      <c r="G86" s="217">
        <f t="shared" si="44"/>
        <v>9.0615988334979553E-2</v>
      </c>
      <c r="H86" s="217">
        <f t="shared" si="49"/>
        <v>9.9079483873167701E-2</v>
      </c>
      <c r="I86" s="217">
        <v>5.0000000000000001E-3</v>
      </c>
      <c r="J86" s="217">
        <f t="shared" si="50"/>
        <v>0.10407948387316771</v>
      </c>
      <c r="K86" s="321" t="str">
        <f>'CEA-5 Multi-Stage DCF'!M183</f>
        <v>Excl.</v>
      </c>
    </row>
    <row r="87" spans="1:11">
      <c r="A87" s="276" t="str">
        <f>'CEA-4 Constant DCF'!A186</f>
        <v>Hydro One, Ltd.</v>
      </c>
      <c r="B87" s="297" t="str">
        <f>'CEA-4 Constant DCF'!B186</f>
        <v>H</v>
      </c>
      <c r="C87" s="240">
        <f t="shared" si="47"/>
        <v>0.69190260000000003</v>
      </c>
      <c r="D87" s="240" t="str">
        <f t="shared" si="47"/>
        <v>n/a</v>
      </c>
      <c r="E87" s="125">
        <f t="shared" si="48"/>
        <v>0.69190260000000003</v>
      </c>
      <c r="F87" s="217">
        <f t="shared" si="44"/>
        <v>3.4633578732106332E-2</v>
      </c>
      <c r="G87" s="217">
        <f t="shared" si="44"/>
        <v>9.0615988334979553E-2</v>
      </c>
      <c r="H87" s="217">
        <f t="shared" si="49"/>
        <v>9.7331016662648359E-2</v>
      </c>
      <c r="I87" s="217">
        <v>5.0000000000000001E-3</v>
      </c>
      <c r="J87" s="217">
        <f>H87+I87</f>
        <v>0.10233101666264836</v>
      </c>
      <c r="K87" s="321" t="str">
        <f>'CEA-5 Multi-Stage DCF'!M184</f>
        <v/>
      </c>
    </row>
    <row r="88" spans="1:11">
      <c r="A88" s="276" t="str">
        <f>'CEA-4 Constant DCF'!A187</f>
        <v>Alliant Energy Corporation</v>
      </c>
      <c r="B88" s="297" t="str">
        <f>'CEA-4 Constant DCF'!B187</f>
        <v>LNT</v>
      </c>
      <c r="C88" s="143">
        <f t="shared" si="47"/>
        <v>0.87370040181842501</v>
      </c>
      <c r="D88" s="143">
        <f t="shared" si="47"/>
        <v>0.9</v>
      </c>
      <c r="E88" s="125">
        <f t="shared" si="48"/>
        <v>0.88685020090921252</v>
      </c>
      <c r="F88" s="217">
        <f t="shared" si="44"/>
        <v>4.1406379011852436E-2</v>
      </c>
      <c r="G88" s="217">
        <f t="shared" si="44"/>
        <v>9.0615988334979553E-2</v>
      </c>
      <c r="H88" s="217">
        <f t="shared" si="49"/>
        <v>0.12176918647231591</v>
      </c>
      <c r="I88" s="217">
        <v>5.0000000000000001E-3</v>
      </c>
      <c r="J88" s="217">
        <f t="shared" si="50"/>
        <v>0.12676918647231591</v>
      </c>
      <c r="K88" s="321" t="str">
        <f>'CEA-5 Multi-Stage DCF'!M185</f>
        <v>Excl.</v>
      </c>
    </row>
    <row r="89" spans="1:11">
      <c r="A89" s="276" t="str">
        <f>'CEA-4 Constant DCF'!A188</f>
        <v>Ameren Corporation</v>
      </c>
      <c r="B89" s="297" t="str">
        <f>'CEA-4 Constant DCF'!B188</f>
        <v>AEE</v>
      </c>
      <c r="C89" s="143">
        <f t="shared" si="47"/>
        <v>0.83927651394938352</v>
      </c>
      <c r="D89" s="143">
        <f t="shared" si="47"/>
        <v>0.9</v>
      </c>
      <c r="E89" s="125">
        <f t="shared" si="48"/>
        <v>0.86963825697469177</v>
      </c>
      <c r="F89" s="217">
        <f t="shared" si="44"/>
        <v>4.1406379011852436E-2</v>
      </c>
      <c r="G89" s="217">
        <f t="shared" si="44"/>
        <v>9.0615988334979553E-2</v>
      </c>
      <c r="H89" s="217">
        <f t="shared" si="49"/>
        <v>0.12020950916152306</v>
      </c>
      <c r="I89" s="217">
        <v>5.0000000000000001E-3</v>
      </c>
      <c r="J89" s="217">
        <f t="shared" si="50"/>
        <v>0.12520950916152307</v>
      </c>
      <c r="K89" s="321" t="str">
        <f>'CEA-5 Multi-Stage DCF'!M186</f>
        <v>Excl.</v>
      </c>
    </row>
    <row r="90" spans="1:11">
      <c r="A90" s="276" t="str">
        <f>'CEA-4 Constant DCF'!A189</f>
        <v>American Electric Power Company, Inc.</v>
      </c>
      <c r="B90" s="297" t="str">
        <f>'CEA-4 Constant DCF'!B189</f>
        <v>AEP</v>
      </c>
      <c r="C90" s="143">
        <f t="shared" si="47"/>
        <v>0.84497239355831155</v>
      </c>
      <c r="D90" s="143">
        <f t="shared" si="47"/>
        <v>0.8</v>
      </c>
      <c r="E90" s="125">
        <f t="shared" si="48"/>
        <v>0.8224861967791558</v>
      </c>
      <c r="F90" s="217">
        <f t="shared" si="44"/>
        <v>4.1406379011852436E-2</v>
      </c>
      <c r="G90" s="217">
        <f t="shared" si="44"/>
        <v>9.0615988334979553E-2</v>
      </c>
      <c r="H90" s="217">
        <f t="shared" si="49"/>
        <v>0.11593677862487412</v>
      </c>
      <c r="I90" s="217">
        <v>5.0000000000000001E-3</v>
      </c>
      <c r="J90" s="217">
        <f t="shared" si="50"/>
        <v>0.12093677862487412</v>
      </c>
      <c r="K90" s="321" t="str">
        <f>'CEA-5 Multi-Stage DCF'!M187</f>
        <v>Excl.</v>
      </c>
    </row>
    <row r="91" spans="1:11">
      <c r="A91" s="276" t="str">
        <f>'CEA-4 Constant DCF'!A190</f>
        <v>Duke Energy Corporation</v>
      </c>
      <c r="B91" s="297" t="str">
        <f>'CEA-4 Constant DCF'!B190</f>
        <v>DUK</v>
      </c>
      <c r="C91" s="143">
        <f t="shared" si="47"/>
        <v>0.82378961834926434</v>
      </c>
      <c r="D91" s="143">
        <f t="shared" si="47"/>
        <v>0.9</v>
      </c>
      <c r="E91" s="125">
        <f t="shared" si="48"/>
        <v>0.86189480917463213</v>
      </c>
      <c r="F91" s="217">
        <f t="shared" si="44"/>
        <v>4.1406379011852436E-2</v>
      </c>
      <c r="G91" s="217">
        <f t="shared" si="44"/>
        <v>9.0615988334979553E-2</v>
      </c>
      <c r="H91" s="217">
        <f t="shared" si="49"/>
        <v>0.11950782898600032</v>
      </c>
      <c r="I91" s="217">
        <v>5.0000000000000001E-3</v>
      </c>
      <c r="J91" s="217">
        <f t="shared" si="50"/>
        <v>0.12450782898600032</v>
      </c>
      <c r="K91" s="321" t="str">
        <f>'CEA-5 Multi-Stage DCF'!M188</f>
        <v>Excl.</v>
      </c>
    </row>
    <row r="92" spans="1:11">
      <c r="A92" s="276" t="str">
        <f>'CEA-4 Constant DCF'!A191</f>
        <v>Entergy Corporation</v>
      </c>
      <c r="B92" s="297" t="str">
        <f>'CEA-4 Constant DCF'!B191</f>
        <v>ETR</v>
      </c>
      <c r="C92" s="143">
        <f t="shared" si="47"/>
        <v>0.97465009387607859</v>
      </c>
      <c r="D92" s="143">
        <f t="shared" si="47"/>
        <v>0.95</v>
      </c>
      <c r="E92" s="125">
        <f t="shared" si="48"/>
        <v>0.96232504693803933</v>
      </c>
      <c r="F92" s="217">
        <f t="shared" si="44"/>
        <v>4.1406379011852436E-2</v>
      </c>
      <c r="G92" s="217">
        <f t="shared" si="44"/>
        <v>9.0615988334979553E-2</v>
      </c>
      <c r="H92" s="217">
        <f t="shared" si="49"/>
        <v>0.12860841423964844</v>
      </c>
      <c r="I92" s="217">
        <v>5.0000000000000001E-3</v>
      </c>
      <c r="J92" s="217">
        <f t="shared" si="50"/>
        <v>0.13360841423964845</v>
      </c>
      <c r="K92" s="321" t="str">
        <f>'CEA-5 Multi-Stage DCF'!M189</f>
        <v>Excl.</v>
      </c>
    </row>
    <row r="93" spans="1:11">
      <c r="A93" s="276" t="str">
        <f>'CEA-4 Constant DCF'!A192</f>
        <v>Eversource Energy</v>
      </c>
      <c r="B93" s="297" t="str">
        <f>'CEA-4 Constant DCF'!B192</f>
        <v>ES</v>
      </c>
      <c r="C93" s="143">
        <f t="shared" si="47"/>
        <v>0.90169525929291461</v>
      </c>
      <c r="D93" s="143">
        <f t="shared" si="47"/>
        <v>0.95</v>
      </c>
      <c r="E93" s="125">
        <f t="shared" si="48"/>
        <v>0.92584762964645728</v>
      </c>
      <c r="F93" s="217">
        <f t="shared" si="44"/>
        <v>4.1406379011852436E-2</v>
      </c>
      <c r="G93" s="217">
        <f t="shared" si="44"/>
        <v>9.0615988334979553E-2</v>
      </c>
      <c r="H93" s="217">
        <f t="shared" si="49"/>
        <v>0.12530297701986429</v>
      </c>
      <c r="I93" s="217">
        <v>5.0000000000000001E-3</v>
      </c>
      <c r="J93" s="217">
        <f t="shared" si="50"/>
        <v>0.13030297701986429</v>
      </c>
      <c r="K93" s="321" t="str">
        <f>'CEA-5 Multi-Stage DCF'!M190</f>
        <v/>
      </c>
    </row>
    <row r="94" spans="1:11">
      <c r="A94" s="276" t="str">
        <f>'CEA-4 Constant DCF'!A193</f>
        <v>Exelon Corporation</v>
      </c>
      <c r="B94" s="297" t="str">
        <f>'CEA-4 Constant DCF'!B193</f>
        <v>EXC</v>
      </c>
      <c r="C94" s="143">
        <f t="shared" si="47"/>
        <v>0.98249693606702992</v>
      </c>
      <c r="D94" s="143" t="str">
        <f t="shared" si="47"/>
        <v>NMF</v>
      </c>
      <c r="E94" s="125">
        <f t="shared" si="48"/>
        <v>0.98249693606702992</v>
      </c>
      <c r="F94" s="217">
        <f t="shared" si="44"/>
        <v>4.1406379011852436E-2</v>
      </c>
      <c r="G94" s="217">
        <f t="shared" si="44"/>
        <v>9.0615988334979553E-2</v>
      </c>
      <c r="H94" s="217">
        <f t="shared" si="49"/>
        <v>0.13043630990965557</v>
      </c>
      <c r="I94" s="217">
        <v>5.0000000000000001E-3</v>
      </c>
      <c r="J94" s="217">
        <f t="shared" si="50"/>
        <v>0.13543630990965558</v>
      </c>
      <c r="K94" s="321" t="str">
        <f>'CEA-5 Multi-Stage DCF'!M191</f>
        <v/>
      </c>
    </row>
    <row r="95" spans="1:11">
      <c r="A95" s="276" t="str">
        <f>'CEA-4 Constant DCF'!A194</f>
        <v>Evergy, Inc.</v>
      </c>
      <c r="B95" s="297" t="str">
        <f>'CEA-4 Constant DCF'!B194</f>
        <v>EVRG</v>
      </c>
      <c r="C95" s="143">
        <f t="shared" si="47"/>
        <v>0.8927250421094256</v>
      </c>
      <c r="D95" s="143">
        <f t="shared" si="47"/>
        <v>0.95</v>
      </c>
      <c r="E95" s="125">
        <f t="shared" si="48"/>
        <v>0.92136252105471272</v>
      </c>
      <c r="F95" s="217">
        <f t="shared" si="44"/>
        <v>4.1406379011852436E-2</v>
      </c>
      <c r="G95" s="217">
        <f t="shared" si="44"/>
        <v>9.0615988334979553E-2</v>
      </c>
      <c r="H95" s="217">
        <f t="shared" si="49"/>
        <v>0.12489655447203363</v>
      </c>
      <c r="I95" s="217">
        <v>5.0000000000000001E-3</v>
      </c>
      <c r="J95" s="217">
        <f t="shared" si="50"/>
        <v>0.12989655447203363</v>
      </c>
      <c r="K95" s="321" t="str">
        <f>'CEA-5 Multi-Stage DCF'!M192</f>
        <v>Excl.</v>
      </c>
    </row>
    <row r="96" spans="1:11">
      <c r="A96" s="276" t="str">
        <f>'CEA-4 Constant DCF'!A195</f>
        <v>NextEra Energy, Inc.</v>
      </c>
      <c r="B96" s="297" t="str">
        <f>'CEA-4 Constant DCF'!B195</f>
        <v>NEE</v>
      </c>
      <c r="C96" s="143">
        <f t="shared" si="47"/>
        <v>0.91219232010489681</v>
      </c>
      <c r="D96" s="143">
        <f t="shared" si="47"/>
        <v>1.05</v>
      </c>
      <c r="E96" s="125">
        <f t="shared" si="48"/>
        <v>0.98109616005244837</v>
      </c>
      <c r="F96" s="217">
        <f t="shared" si="44"/>
        <v>4.1406379011852436E-2</v>
      </c>
      <c r="G96" s="217">
        <f t="shared" si="44"/>
        <v>9.0615988334979553E-2</v>
      </c>
      <c r="H96" s="217">
        <f t="shared" si="49"/>
        <v>0.13030937720665833</v>
      </c>
      <c r="I96" s="217">
        <v>5.0000000000000001E-3</v>
      </c>
      <c r="J96" s="217">
        <f t="shared" si="50"/>
        <v>0.13530937720665834</v>
      </c>
      <c r="K96" s="321" t="str">
        <f>'CEA-5 Multi-Stage DCF'!M193</f>
        <v>Excl.</v>
      </c>
    </row>
    <row r="97" spans="1:14">
      <c r="A97" s="276" t="str">
        <f>'CEA-4 Constant DCF'!A196</f>
        <v>OGE Energy Corporation</v>
      </c>
      <c r="B97" s="297" t="str">
        <f>'CEA-4 Constant DCF'!B196</f>
        <v>OGE</v>
      </c>
      <c r="C97" s="143">
        <f t="shared" si="47"/>
        <v>1.0177614823084606</v>
      </c>
      <c r="D97" s="143">
        <f t="shared" si="47"/>
        <v>1.05</v>
      </c>
      <c r="E97" s="125">
        <f t="shared" si="48"/>
        <v>1.0338807411542303</v>
      </c>
      <c r="F97" s="217">
        <f t="shared" si="44"/>
        <v>4.1406379011852436E-2</v>
      </c>
      <c r="G97" s="217">
        <f t="shared" si="44"/>
        <v>9.0615988334979553E-2</v>
      </c>
      <c r="H97" s="217">
        <f t="shared" si="49"/>
        <v>0.13509250419204419</v>
      </c>
      <c r="I97" s="217">
        <v>5.0000000000000001E-3</v>
      </c>
      <c r="J97" s="217">
        <f t="shared" si="50"/>
        <v>0.14009250419204419</v>
      </c>
      <c r="K97" s="321" t="str">
        <f>'CEA-5 Multi-Stage DCF'!M194</f>
        <v>Excl.</v>
      </c>
      <c r="L97" s="89"/>
      <c r="M97" s="89"/>
      <c r="N97" s="89"/>
    </row>
    <row r="98" spans="1:14">
      <c r="A98" s="276" t="str">
        <f>'CEA-4 Constant DCF'!A197</f>
        <v>Pinnacle West Capital Corporation</v>
      </c>
      <c r="B98" s="297" t="str">
        <f>'CEA-4 Constant DCF'!B197</f>
        <v>PNW</v>
      </c>
      <c r="C98" s="143">
        <f t="shared" si="47"/>
        <v>0.93579719106169845</v>
      </c>
      <c r="D98" s="143">
        <f t="shared" si="47"/>
        <v>0.95</v>
      </c>
      <c r="E98" s="125">
        <f t="shared" si="48"/>
        <v>0.9428985955308492</v>
      </c>
      <c r="F98" s="217">
        <f t="shared" ref="F98:G106" si="51">_xlfn.XLOOKUP($B98, $B$5:$B$39, F$5:F$39)</f>
        <v>4.1406379011852436E-2</v>
      </c>
      <c r="G98" s="217">
        <f t="shared" si="51"/>
        <v>9.0615988334979553E-2</v>
      </c>
      <c r="H98" s="217">
        <f t="shared" si="49"/>
        <v>0.12684806714554447</v>
      </c>
      <c r="I98" s="217">
        <v>5.0000000000000001E-3</v>
      </c>
      <c r="J98" s="217">
        <f t="shared" si="50"/>
        <v>0.13184806714554448</v>
      </c>
      <c r="K98" s="321" t="str">
        <f>'CEA-5 Multi-Stage DCF'!M195</f>
        <v>Excl.</v>
      </c>
      <c r="L98" s="89"/>
      <c r="M98" s="89"/>
      <c r="N98" s="89"/>
    </row>
    <row r="99" spans="1:14">
      <c r="A99" s="276" t="str">
        <f>'CEA-4 Constant DCF'!A198</f>
        <v>PPL Corporation</v>
      </c>
      <c r="B99" s="297" t="str">
        <f>'CEA-4 Constant DCF'!B198</f>
        <v>PPL</v>
      </c>
      <c r="C99" s="143">
        <f t="shared" si="47"/>
        <v>1.0663522553431179</v>
      </c>
      <c r="D99" s="143">
        <f t="shared" si="47"/>
        <v>1.1499999999999999</v>
      </c>
      <c r="E99" s="125">
        <f t="shared" si="48"/>
        <v>1.1081761276715589</v>
      </c>
      <c r="F99" s="217">
        <f t="shared" si="51"/>
        <v>4.1406379011852436E-2</v>
      </c>
      <c r="G99" s="217">
        <f t="shared" si="51"/>
        <v>9.0615988334979553E-2</v>
      </c>
      <c r="H99" s="217">
        <f t="shared" si="49"/>
        <v>0.14182485407004122</v>
      </c>
      <c r="I99" s="217">
        <v>5.0000000000000001E-3</v>
      </c>
      <c r="J99" s="217">
        <f t="shared" si="50"/>
        <v>0.14682485407004123</v>
      </c>
      <c r="K99" s="321" t="str">
        <f>'CEA-5 Multi-Stage DCF'!M196</f>
        <v>Excl.</v>
      </c>
      <c r="L99" s="89"/>
      <c r="M99" s="89"/>
      <c r="N99" s="89"/>
    </row>
    <row r="100" spans="1:14">
      <c r="A100" s="276" t="str">
        <f>'CEA-4 Constant DCF'!A199</f>
        <v>Portland General Electric Company</v>
      </c>
      <c r="B100" s="297" t="str">
        <f>'CEA-4 Constant DCF'!B199</f>
        <v>POR</v>
      </c>
      <c r="C100" s="143">
        <f t="shared" si="47"/>
        <v>0.87885600974494305</v>
      </c>
      <c r="D100" s="143">
        <f t="shared" si="47"/>
        <v>0.9</v>
      </c>
      <c r="E100" s="125">
        <f t="shared" si="48"/>
        <v>0.88942800487247153</v>
      </c>
      <c r="F100" s="217">
        <f t="shared" si="51"/>
        <v>4.1406379011852436E-2</v>
      </c>
      <c r="G100" s="217">
        <f t="shared" si="51"/>
        <v>9.0615988334979553E-2</v>
      </c>
      <c r="H100" s="217">
        <f t="shared" si="49"/>
        <v>0.12200277672618046</v>
      </c>
      <c r="I100" s="217">
        <v>5.0000000000000001E-3</v>
      </c>
      <c r="J100" s="217">
        <f t="shared" si="50"/>
        <v>0.12700277672618046</v>
      </c>
      <c r="K100" s="321" t="str">
        <f>'CEA-5 Multi-Stage DCF'!M197</f>
        <v>Excl.</v>
      </c>
      <c r="L100" s="89"/>
      <c r="M100" s="89"/>
      <c r="N100" s="89"/>
    </row>
    <row r="101" spans="1:14">
      <c r="A101" s="276" t="str">
        <f>'CEA-4 Constant DCF'!A200</f>
        <v>Southern Company</v>
      </c>
      <c r="B101" s="297" t="str">
        <f>'CEA-4 Constant DCF'!B200</f>
        <v>SO</v>
      </c>
      <c r="C101" s="143">
        <f t="shared" si="47"/>
        <v>0.89737403966762719</v>
      </c>
      <c r="D101" s="143">
        <f t="shared" si="47"/>
        <v>0.95</v>
      </c>
      <c r="E101" s="125">
        <f t="shared" si="48"/>
        <v>0.92368701983381363</v>
      </c>
      <c r="F101" s="217">
        <f t="shared" si="51"/>
        <v>4.1406379011852436E-2</v>
      </c>
      <c r="G101" s="217">
        <f t="shared" si="51"/>
        <v>9.0615988334979553E-2</v>
      </c>
      <c r="H101" s="217">
        <f t="shared" si="49"/>
        <v>0.12510719122628533</v>
      </c>
      <c r="I101" s="217">
        <v>5.0000000000000001E-3</v>
      </c>
      <c r="J101" s="217">
        <f t="shared" si="50"/>
        <v>0.13010719122628533</v>
      </c>
      <c r="K101" s="321" t="str">
        <f>'CEA-5 Multi-Stage DCF'!M198</f>
        <v>Excl.</v>
      </c>
      <c r="L101" s="89"/>
      <c r="M101" s="89"/>
      <c r="N101" s="89"/>
    </row>
    <row r="102" spans="1:14">
      <c r="A102" s="276" t="str">
        <f>'CEA-4 Constant DCF'!A201</f>
        <v>Xcel Energy Inc.</v>
      </c>
      <c r="B102" s="297" t="str">
        <f>'CEA-4 Constant DCF'!B201</f>
        <v>XEL</v>
      </c>
      <c r="C102" s="143">
        <f t="shared" si="47"/>
        <v>0.82948435931460662</v>
      </c>
      <c r="D102" s="143">
        <f t="shared" si="47"/>
        <v>0.85</v>
      </c>
      <c r="E102" s="125">
        <f t="shared" si="48"/>
        <v>0.83974217965730324</v>
      </c>
      <c r="F102" s="217">
        <f t="shared" si="51"/>
        <v>4.1406379011852436E-2</v>
      </c>
      <c r="G102" s="217">
        <f t="shared" si="51"/>
        <v>9.0615988334979553E-2</v>
      </c>
      <c r="H102" s="217">
        <f t="shared" si="49"/>
        <v>0.11750044656806893</v>
      </c>
      <c r="I102" s="217">
        <v>5.0000000000000001E-3</v>
      </c>
      <c r="J102" s="217">
        <f t="shared" si="50"/>
        <v>0.12250044656806894</v>
      </c>
      <c r="K102" s="321" t="str">
        <f>'CEA-5 Multi-Stage DCF'!M199</f>
        <v>Excl.</v>
      </c>
      <c r="L102" s="89"/>
      <c r="M102" s="89"/>
      <c r="N102" s="89"/>
    </row>
    <row r="103" spans="1:14">
      <c r="A103" s="276" t="str">
        <f>'CEA-4 Constant DCF'!A202</f>
        <v>Atmos Energy Corp.</v>
      </c>
      <c r="B103" s="297" t="str">
        <f>'CEA-4 Constant DCF'!B202</f>
        <v>ATO</v>
      </c>
      <c r="C103" s="143">
        <f t="shared" si="47"/>
        <v>0.82918805364407167</v>
      </c>
      <c r="D103" s="143">
        <f t="shared" si="47"/>
        <v>0.85</v>
      </c>
      <c r="E103" s="125">
        <f t="shared" si="48"/>
        <v>0.83959402682203588</v>
      </c>
      <c r="F103" s="217">
        <f t="shared" si="51"/>
        <v>4.1406379011852436E-2</v>
      </c>
      <c r="G103" s="217">
        <f t="shared" si="51"/>
        <v>9.0615988334979553E-2</v>
      </c>
      <c r="H103" s="217">
        <f t="shared" si="49"/>
        <v>0.11748702155247656</v>
      </c>
      <c r="I103" s="217">
        <v>5.0000000000000001E-3</v>
      </c>
      <c r="J103" s="217">
        <f t="shared" si="50"/>
        <v>0.12248702155247657</v>
      </c>
      <c r="K103" s="321" t="str">
        <f>'CEA-5 Multi-Stage DCF'!M200</f>
        <v/>
      </c>
      <c r="L103" s="89"/>
      <c r="M103" s="89"/>
      <c r="N103" s="89"/>
    </row>
    <row r="104" spans="1:14">
      <c r="A104" s="276" t="str">
        <f>'CEA-4 Constant DCF'!A203</f>
        <v>Northwest Natural Gas Company</v>
      </c>
      <c r="B104" s="297" t="str">
        <f>'CEA-4 Constant DCF'!B203</f>
        <v>NWN</v>
      </c>
      <c r="C104" s="143">
        <f t="shared" si="47"/>
        <v>0.74464980030632322</v>
      </c>
      <c r="D104" s="143">
        <f t="shared" si="47"/>
        <v>0.85</v>
      </c>
      <c r="E104" s="125">
        <f t="shared" si="48"/>
        <v>0.7973249001531616</v>
      </c>
      <c r="F104" s="217">
        <f t="shared" si="51"/>
        <v>4.1406379011852436E-2</v>
      </c>
      <c r="G104" s="217">
        <f t="shared" si="51"/>
        <v>9.0615988334979553E-2</v>
      </c>
      <c r="H104" s="217">
        <f t="shared" si="49"/>
        <v>0.11365676286332008</v>
      </c>
      <c r="I104" s="217">
        <v>5.0000000000000001E-3</v>
      </c>
      <c r="J104" s="217">
        <f t="shared" si="50"/>
        <v>0.11865676286332008</v>
      </c>
      <c r="K104" s="321" t="str">
        <f>'CEA-5 Multi-Stage DCF'!M201</f>
        <v/>
      </c>
      <c r="L104" s="89"/>
      <c r="M104" s="89"/>
      <c r="N104" s="89"/>
    </row>
    <row r="105" spans="1:14">
      <c r="A105" s="276" t="str">
        <f>'CEA-4 Constant DCF'!A204</f>
        <v>ONE Gas, Inc.</v>
      </c>
      <c r="B105" s="297" t="str">
        <f>'CEA-4 Constant DCF'!B204</f>
        <v>OGS</v>
      </c>
      <c r="C105" s="143">
        <f t="shared" si="47"/>
        <v>0.83247976724837924</v>
      </c>
      <c r="D105" s="143">
        <f t="shared" si="47"/>
        <v>0.85</v>
      </c>
      <c r="E105" s="125">
        <f t="shared" si="48"/>
        <v>0.84123988362418967</v>
      </c>
      <c r="F105" s="217">
        <f t="shared" si="51"/>
        <v>4.1406379011852436E-2</v>
      </c>
      <c r="G105" s="217">
        <f t="shared" si="51"/>
        <v>9.0615988334979553E-2</v>
      </c>
      <c r="H105" s="217">
        <f t="shared" si="49"/>
        <v>0.11763616249326156</v>
      </c>
      <c r="I105" s="217">
        <v>5.0000000000000001E-3</v>
      </c>
      <c r="J105" s="217">
        <f t="shared" si="50"/>
        <v>0.12263616249326156</v>
      </c>
      <c r="K105" s="321" t="str">
        <f>'CEA-5 Multi-Stage DCF'!M202</f>
        <v/>
      </c>
      <c r="L105" s="89"/>
      <c r="M105" s="89"/>
      <c r="N105" s="89"/>
    </row>
    <row r="106" spans="1:14">
      <c r="A106" s="294" t="str">
        <f>'CEA-4 Constant DCF'!A205</f>
        <v>Spire, Inc.</v>
      </c>
      <c r="B106" s="298" t="str">
        <f>'CEA-4 Constant DCF'!B205</f>
        <v>SR</v>
      </c>
      <c r="C106" s="277">
        <f t="shared" si="47"/>
        <v>0.86346076191264043</v>
      </c>
      <c r="D106" s="277">
        <f t="shared" si="47"/>
        <v>0.85</v>
      </c>
      <c r="E106" s="140">
        <f t="shared" si="48"/>
        <v>0.85673038095632026</v>
      </c>
      <c r="F106" s="275">
        <f t="shared" si="51"/>
        <v>4.1406379011852436E-2</v>
      </c>
      <c r="G106" s="275">
        <f t="shared" si="51"/>
        <v>9.0615988334979553E-2</v>
      </c>
      <c r="H106" s="275">
        <f t="shared" si="49"/>
        <v>0.11903984921881294</v>
      </c>
      <c r="I106" s="275">
        <v>5.0000000000000001E-3</v>
      </c>
      <c r="J106" s="275">
        <f t="shared" si="50"/>
        <v>0.12403984921881295</v>
      </c>
      <c r="K106" s="321" t="str">
        <f>'CEA-5 Multi-Stage DCF'!M203</f>
        <v>Excl.</v>
      </c>
      <c r="L106" s="89"/>
      <c r="M106" s="89"/>
      <c r="N106" s="89"/>
    </row>
    <row r="107" spans="1:14">
      <c r="A107" s="88" t="s">
        <v>2562</v>
      </c>
      <c r="B107" s="89"/>
      <c r="C107" s="143">
        <f>AVERAGE(C82:C106)</f>
        <v>0.88090479998710391</v>
      </c>
      <c r="D107" s="143">
        <f>AVERAGE(D82:D106)</f>
        <v>0.90238095238095273</v>
      </c>
      <c r="E107" s="89"/>
      <c r="F107" s="89"/>
      <c r="G107" s="89"/>
      <c r="H107" s="210">
        <f>AVERAGE(H82:H106)</f>
        <v>0.120721832794299</v>
      </c>
      <c r="I107" s="89"/>
      <c r="J107" s="210">
        <f>AVERAGE(J82:J106)</f>
        <v>0.12572183279429902</v>
      </c>
      <c r="L107" s="89"/>
      <c r="M107" s="89"/>
      <c r="N107" s="89"/>
    </row>
    <row r="108" spans="1:14">
      <c r="A108" s="328" t="s">
        <v>2832</v>
      </c>
      <c r="B108" s="325"/>
      <c r="C108" s="341"/>
      <c r="D108" s="325"/>
      <c r="E108" s="325"/>
      <c r="F108" s="325"/>
      <c r="G108" s="325"/>
      <c r="H108" s="326">
        <f>AVERAGEIF(K82:K106,"",H82:H106)</f>
        <v>0.11632892758018791</v>
      </c>
      <c r="I108" s="325"/>
      <c r="J108" s="326">
        <f>AVERAGEIF(K82:K106,"",J82:J106)</f>
        <v>0.12132892758018791</v>
      </c>
      <c r="L108" s="89"/>
      <c r="M108" s="89"/>
      <c r="N108" s="89"/>
    </row>
    <row r="109" spans="1:14">
      <c r="A109" s="96"/>
      <c r="B109" s="89"/>
      <c r="C109" s="103"/>
      <c r="D109" s="89"/>
      <c r="E109" s="89"/>
      <c r="F109" s="89"/>
      <c r="G109" s="89"/>
      <c r="H109" s="234"/>
      <c r="I109" s="89"/>
      <c r="J109" s="234"/>
      <c r="L109" s="89"/>
      <c r="M109" s="89"/>
      <c r="N109" s="89"/>
    </row>
    <row r="110" spans="1:14">
      <c r="A110" s="131" t="s">
        <v>2505</v>
      </c>
      <c r="B110" s="145"/>
      <c r="C110" s="145"/>
      <c r="D110" s="89"/>
      <c r="E110" s="89"/>
      <c r="F110" s="103"/>
      <c r="G110" s="103"/>
      <c r="H110" s="103"/>
      <c r="I110" s="103"/>
      <c r="J110" s="103"/>
      <c r="L110" s="89"/>
      <c r="M110" s="89"/>
      <c r="N110" s="89"/>
    </row>
    <row r="111" spans="1:14">
      <c r="A111" s="124" t="s">
        <v>3461</v>
      </c>
      <c r="B111" s="89"/>
      <c r="C111" s="103"/>
      <c r="D111" s="89"/>
      <c r="E111" s="89"/>
      <c r="F111" s="89"/>
      <c r="G111" s="89"/>
      <c r="H111" s="89"/>
      <c r="I111" s="89"/>
      <c r="J111" s="89"/>
      <c r="L111" s="89"/>
      <c r="M111" s="89"/>
      <c r="N111" s="89"/>
    </row>
    <row r="112" spans="1:14">
      <c r="A112" s="245" t="s">
        <v>3462</v>
      </c>
      <c r="B112" s="89"/>
      <c r="C112" s="103"/>
      <c r="D112" s="89"/>
      <c r="E112" s="89"/>
      <c r="F112" s="89"/>
      <c r="G112" s="89"/>
      <c r="H112" s="89"/>
      <c r="I112" s="89"/>
      <c r="J112" s="89"/>
      <c r="L112" s="89"/>
      <c r="M112" s="89"/>
      <c r="N112" s="89"/>
    </row>
    <row r="113" spans="1:14">
      <c r="A113" s="124" t="s">
        <v>3463</v>
      </c>
      <c r="B113" s="89"/>
      <c r="C113" s="108"/>
      <c r="D113" s="108"/>
      <c r="E113" s="89"/>
      <c r="F113" s="89"/>
      <c r="G113" s="89"/>
      <c r="H113" s="89"/>
      <c r="I113" s="89"/>
      <c r="J113" s="89"/>
      <c r="L113" s="89"/>
      <c r="M113" s="89"/>
      <c r="N113" s="89"/>
    </row>
    <row r="114" spans="1:14">
      <c r="A114" s="245" t="s">
        <v>3464</v>
      </c>
      <c r="B114" s="89"/>
      <c r="C114" s="89"/>
      <c r="D114" s="89"/>
      <c r="E114" s="89"/>
      <c r="F114" s="103"/>
      <c r="G114" s="89"/>
      <c r="H114" s="89"/>
      <c r="I114" s="89"/>
      <c r="J114" s="89"/>
      <c r="L114" s="89"/>
      <c r="M114" s="89"/>
      <c r="N114" s="89"/>
    </row>
    <row r="115" spans="1:14">
      <c r="A115" s="243" t="s">
        <v>3253</v>
      </c>
      <c r="B115" s="89"/>
      <c r="C115" s="89"/>
      <c r="D115" s="89"/>
      <c r="E115" s="89"/>
      <c r="F115" s="103"/>
      <c r="G115" s="89"/>
      <c r="H115" s="89"/>
      <c r="I115" s="89"/>
      <c r="J115" s="89"/>
      <c r="L115" s="89"/>
      <c r="M115" s="89"/>
      <c r="N115" s="89"/>
    </row>
    <row r="116" spans="1:14">
      <c r="A116" s="245" t="s">
        <v>3465</v>
      </c>
      <c r="B116" s="89"/>
      <c r="C116" s="124"/>
      <c r="D116" s="124"/>
      <c r="E116" s="89"/>
      <c r="F116" s="103"/>
      <c r="G116" s="89"/>
      <c r="H116" s="89"/>
      <c r="I116" s="89"/>
      <c r="J116" s="89"/>
      <c r="L116" s="89"/>
      <c r="M116" s="89"/>
      <c r="N116" s="89"/>
    </row>
    <row r="117" spans="1:14">
      <c r="A117" s="271" t="s">
        <v>3466</v>
      </c>
      <c r="B117" s="89"/>
      <c r="C117" s="124"/>
      <c r="D117" s="124"/>
      <c r="E117" s="89"/>
      <c r="F117" s="103"/>
      <c r="G117" s="89"/>
      <c r="H117" s="89"/>
      <c r="I117" s="89"/>
      <c r="J117" s="89"/>
      <c r="L117" s="89"/>
      <c r="M117" s="89"/>
      <c r="N117" s="89"/>
    </row>
    <row r="118" spans="1:14">
      <c r="A118" s="124" t="s">
        <v>3467</v>
      </c>
      <c r="B118" s="89"/>
      <c r="C118" s="89"/>
      <c r="D118" s="89"/>
      <c r="E118" s="89"/>
      <c r="F118" s="103"/>
      <c r="G118" s="89"/>
      <c r="H118" s="89"/>
      <c r="I118" s="89"/>
      <c r="J118" s="89"/>
      <c r="L118" s="89"/>
      <c r="M118" s="89"/>
      <c r="N118" s="89"/>
    </row>
    <row r="119" spans="1:14">
      <c r="A119" s="83" t="s">
        <v>3468</v>
      </c>
      <c r="B119" s="89"/>
      <c r="C119" s="89"/>
      <c r="D119" s="89"/>
      <c r="E119" s="89"/>
      <c r="F119" s="108"/>
      <c r="G119" s="89"/>
      <c r="H119" s="89"/>
      <c r="I119" s="89"/>
      <c r="J119" s="89"/>
      <c r="L119" s="89"/>
      <c r="M119" s="89"/>
      <c r="N119" s="89"/>
    </row>
    <row r="120" spans="1:14">
      <c r="A120" s="124" t="s">
        <v>3469</v>
      </c>
      <c r="B120" s="89"/>
      <c r="C120" s="89"/>
      <c r="D120" s="89"/>
      <c r="E120" s="89"/>
      <c r="F120" s="108"/>
      <c r="G120" s="89"/>
      <c r="H120" s="89"/>
      <c r="I120" s="89"/>
      <c r="J120" s="89"/>
      <c r="L120" s="89"/>
      <c r="M120" s="89"/>
      <c r="N120" s="89"/>
    </row>
  </sheetData>
  <mergeCells count="1">
    <mergeCell ref="A1:J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CEA-7.1
Page &amp;P of 3</oddHeader>
  </headerFooter>
  <rowBreaks count="2" manualBreakCount="2">
    <brk id="33" max="9" man="1"/>
    <brk id="78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DA10-36BB-4C47-9159-7B83A44FFB5C}">
  <sheetPr>
    <tabColor theme="9" tint="0.79998168889431442"/>
  </sheetPr>
  <dimension ref="A1:P119"/>
  <sheetViews>
    <sheetView topLeftCell="A52" zoomScale="90" zoomScaleNormal="90" zoomScaleSheetLayoutView="85" workbookViewId="0">
      <selection activeCell="J100" sqref="J100"/>
    </sheetView>
  </sheetViews>
  <sheetFormatPr defaultColWidth="9" defaultRowHeight="16.5"/>
  <cols>
    <col min="1" max="1" width="40.5" style="123" customWidth="1"/>
    <col min="2" max="10" width="14.5" style="146" customWidth="1"/>
    <col min="11" max="11" width="18.25" style="341" customWidth="1"/>
    <col min="12" max="12" width="9.5" style="123" bestFit="1" customWidth="1"/>
    <col min="13" max="16" width="9" style="146"/>
    <col min="17" max="16384" width="9" style="123"/>
  </cols>
  <sheetData>
    <row r="1" spans="1:16" ht="18">
      <c r="A1" s="370" t="s">
        <v>3470</v>
      </c>
      <c r="B1" s="370"/>
      <c r="C1" s="370"/>
      <c r="D1" s="370"/>
      <c r="E1" s="370"/>
      <c r="F1" s="370"/>
      <c r="G1" s="370"/>
      <c r="H1" s="370"/>
      <c r="I1" s="370"/>
      <c r="J1" s="370"/>
      <c r="L1" s="112"/>
      <c r="M1" s="89"/>
      <c r="N1" s="89"/>
      <c r="O1" s="89"/>
      <c r="P1" s="89"/>
    </row>
    <row r="2" spans="1:16">
      <c r="A2" s="151"/>
      <c r="B2" s="144"/>
      <c r="C2" s="144"/>
      <c r="D2" s="144"/>
      <c r="E2" s="144"/>
      <c r="F2" s="144"/>
      <c r="G2" s="144"/>
      <c r="H2" s="144"/>
      <c r="I2" s="144"/>
      <c r="J2" s="144"/>
      <c r="L2" s="112"/>
      <c r="M2" s="89"/>
      <c r="N2" s="89"/>
      <c r="O2" s="89"/>
      <c r="P2" s="89"/>
    </row>
    <row r="3" spans="1:16" ht="17.25" thickBot="1">
      <c r="A3" s="88"/>
      <c r="B3" s="89"/>
      <c r="C3" s="89" t="s">
        <v>2466</v>
      </c>
      <c r="D3" s="89" t="s">
        <v>2467</v>
      </c>
      <c r="E3" s="89" t="s">
        <v>2468</v>
      </c>
      <c r="F3" s="89" t="s">
        <v>2469</v>
      </c>
      <c r="G3" s="89" t="s">
        <v>2470</v>
      </c>
      <c r="H3" s="89" t="s">
        <v>2471</v>
      </c>
      <c r="I3" s="89" t="s">
        <v>2472</v>
      </c>
      <c r="J3" s="89" t="s">
        <v>2473</v>
      </c>
      <c r="L3" s="88"/>
      <c r="M3" s="89"/>
      <c r="N3" s="89"/>
      <c r="O3" s="89"/>
      <c r="P3" s="89"/>
    </row>
    <row r="4" spans="1:16" ht="49.5">
      <c r="A4" s="152" t="s">
        <v>3447</v>
      </c>
      <c r="B4" s="153" t="s">
        <v>1</v>
      </c>
      <c r="C4" s="120" t="s">
        <v>3448</v>
      </c>
      <c r="D4" s="120" t="s">
        <v>3449</v>
      </c>
      <c r="E4" s="120" t="s">
        <v>3450</v>
      </c>
      <c r="F4" s="120" t="s">
        <v>3451</v>
      </c>
      <c r="G4" s="120" t="s">
        <v>3471</v>
      </c>
      <c r="H4" s="120" t="s">
        <v>3453</v>
      </c>
      <c r="I4" s="120" t="s">
        <v>3454</v>
      </c>
      <c r="J4" s="120" t="s">
        <v>3455</v>
      </c>
      <c r="K4" s="345" t="s">
        <v>3749</v>
      </c>
      <c r="L4" s="88"/>
      <c r="M4" s="89"/>
      <c r="N4" s="89"/>
      <c r="O4" s="89"/>
      <c r="P4" s="89"/>
    </row>
    <row r="5" spans="1:16">
      <c r="A5" s="114" t="str">
        <f>'CEA-4 Constant DCF'!A5</f>
        <v>AltaGas Limited</v>
      </c>
      <c r="B5" s="90" t="str">
        <f>'CEA-4 Constant DCF'!B5</f>
        <v>ALA</v>
      </c>
      <c r="C5" s="125">
        <f>'CEA-7.1 Avg CAPM'!C5</f>
        <v>1.15571</v>
      </c>
      <c r="D5" s="125" t="str">
        <f>'CEA-7.1 Avg CAPM'!D5</f>
        <v>n/a</v>
      </c>
      <c r="E5" s="125">
        <f t="shared" ref="E5:E10" si="0">AVERAGE(C5,D5)</f>
        <v>1.15571</v>
      </c>
      <c r="F5" s="126">
        <f>'CEA-7.1 Avg CAPM'!F5</f>
        <v>3.4633578732106332E-2</v>
      </c>
      <c r="G5" s="126">
        <f>AVERAGE('CEA-6.1 Canada Forward MRP'!J6,'CEA-6.2 US Forward MRP'!J6)</f>
        <v>0.11698197666995908</v>
      </c>
      <c r="H5" s="126">
        <f>F5+(E5*G5)</f>
        <v>0.16983081898934471</v>
      </c>
      <c r="I5" s="126">
        <v>5.0000000000000001E-3</v>
      </c>
      <c r="J5" s="126">
        <f t="shared" ref="J5:J10" si="1">H5+I5</f>
        <v>0.17483081898934472</v>
      </c>
      <c r="K5" s="344" t="str">
        <f>'CEA-5 Multi-Stage DCF'!M6</f>
        <v>Excl.</v>
      </c>
      <c r="L5" s="88"/>
      <c r="M5" s="228"/>
      <c r="N5" s="228"/>
      <c r="O5" s="229"/>
      <c r="P5" s="229"/>
    </row>
    <row r="6" spans="1:16">
      <c r="A6" s="114" t="str">
        <f>'CEA-4 Constant DCF'!A6</f>
        <v>Canadian Utilities Limited</v>
      </c>
      <c r="B6" s="90" t="str">
        <f>'CEA-4 Constant DCF'!B6</f>
        <v>CU</v>
      </c>
      <c r="C6" s="125">
        <f>'CEA-7.1 Avg CAPM'!C6</f>
        <v>0.85877409999999998</v>
      </c>
      <c r="D6" s="125" t="str">
        <f>'CEA-7.1 Avg CAPM'!D6</f>
        <v>n/a</v>
      </c>
      <c r="E6" s="125">
        <f t="shared" si="0"/>
        <v>0.85877409999999998</v>
      </c>
      <c r="F6" s="126">
        <f>'CEA-7.1 Avg CAPM'!F6</f>
        <v>3.4633578732106332E-2</v>
      </c>
      <c r="G6" s="126">
        <f>$G$5</f>
        <v>0.11698197666995908</v>
      </c>
      <c r="H6" s="126">
        <f t="shared" ref="H6:H10" si="2">F6+(E6*G6)</f>
        <v>0.13509467046307144</v>
      </c>
      <c r="I6" s="126">
        <f t="shared" ref="I6:I10" si="3">I5</f>
        <v>5.0000000000000001E-3</v>
      </c>
      <c r="J6" s="126">
        <f t="shared" si="1"/>
        <v>0.14009467046307145</v>
      </c>
      <c r="K6" s="344" t="str">
        <f>'CEA-5 Multi-Stage DCF'!M7</f>
        <v/>
      </c>
      <c r="L6" s="88"/>
      <c r="M6" s="228"/>
      <c r="N6" s="228"/>
      <c r="O6" s="229"/>
      <c r="P6" s="229"/>
    </row>
    <row r="7" spans="1:16">
      <c r="A7" s="114" t="str">
        <f>'CEA-4 Constant DCF'!A7</f>
        <v>Emera Inc.</v>
      </c>
      <c r="B7" s="90" t="str">
        <f>'CEA-4 Constant DCF'!B7</f>
        <v>EMA</v>
      </c>
      <c r="C7" s="125">
        <f>'CEA-7.1 Avg CAPM'!C7</f>
        <v>0.71881010000000001</v>
      </c>
      <c r="D7" s="125">
        <f>'CEA-7.1 Avg CAPM'!D7</f>
        <v>0.75</v>
      </c>
      <c r="E7" s="125">
        <f t="shared" si="0"/>
        <v>0.73440505</v>
      </c>
      <c r="F7" s="126">
        <f>'CEA-7.1 Avg CAPM'!F7</f>
        <v>3.4633578732106332E-2</v>
      </c>
      <c r="G7" s="126">
        <f t="shared" ref="G7:G10" si="4">$G$5</f>
        <v>0.11698197666995908</v>
      </c>
      <c r="H7" s="126">
        <f t="shared" si="2"/>
        <v>0.12054573315750645</v>
      </c>
      <c r="I7" s="126">
        <f t="shared" si="3"/>
        <v>5.0000000000000001E-3</v>
      </c>
      <c r="J7" s="126">
        <f t="shared" si="1"/>
        <v>0.12554573315750645</v>
      </c>
      <c r="K7" s="344" t="str">
        <f>'CEA-5 Multi-Stage DCF'!M8</f>
        <v>Excl.</v>
      </c>
      <c r="L7" s="88"/>
      <c r="M7" s="228"/>
      <c r="N7" s="228"/>
      <c r="O7" s="229"/>
      <c r="P7" s="229"/>
    </row>
    <row r="8" spans="1:16">
      <c r="A8" s="114" t="str">
        <f>'CEA-4 Constant DCF'!A8</f>
        <v>Enbridge Inc.</v>
      </c>
      <c r="B8" s="90" t="str">
        <f>'CEA-4 Constant DCF'!B8</f>
        <v>ENB</v>
      </c>
      <c r="C8" s="125">
        <f>'CEA-7.1 Avg CAPM'!C8</f>
        <v>0.93412499999999998</v>
      </c>
      <c r="D8" s="125">
        <f>'CEA-7.1 Avg CAPM'!D8</f>
        <v>0.85</v>
      </c>
      <c r="E8" s="125">
        <f t="shared" si="0"/>
        <v>0.89206249999999998</v>
      </c>
      <c r="F8" s="126">
        <f>'CEA-7.1 Avg CAPM'!F8</f>
        <v>3.4633578732106332E-2</v>
      </c>
      <c r="G8" s="126">
        <f t="shared" si="4"/>
        <v>0.11698197666995908</v>
      </c>
      <c r="H8" s="126">
        <f t="shared" si="2"/>
        <v>0.1389888132952517</v>
      </c>
      <c r="I8" s="126">
        <f t="shared" si="3"/>
        <v>5.0000000000000001E-3</v>
      </c>
      <c r="J8" s="126">
        <f t="shared" si="1"/>
        <v>0.14398881329525171</v>
      </c>
      <c r="K8" s="344" t="str">
        <f>'CEA-5 Multi-Stage DCF'!M9</f>
        <v>Excl.</v>
      </c>
      <c r="L8" s="88"/>
      <c r="M8" s="228"/>
      <c r="N8" s="228"/>
      <c r="O8" s="229"/>
      <c r="P8" s="229"/>
    </row>
    <row r="9" spans="1:16">
      <c r="A9" s="88" t="str">
        <f>'CEA-4 Constant DCF'!A9</f>
        <v>Fortis, Inc.</v>
      </c>
      <c r="B9" s="89" t="str">
        <f>'CEA-4 Constant DCF'!B9</f>
        <v>FTS</v>
      </c>
      <c r="C9" s="179">
        <f>'CEA-7.1 Avg CAPM'!C9</f>
        <v>0.72239589999999998</v>
      </c>
      <c r="D9" s="125">
        <f>'CEA-7.1 Avg CAPM'!D9</f>
        <v>0.7</v>
      </c>
      <c r="E9" s="125">
        <f t="shared" si="0"/>
        <v>0.71119794999999997</v>
      </c>
      <c r="F9" s="126">
        <f>'CEA-7.1 Avg CAPM'!F9</f>
        <v>3.4633578732106332E-2</v>
      </c>
      <c r="G9" s="126">
        <f t="shared" si="4"/>
        <v>0.11698197666995908</v>
      </c>
      <c r="H9" s="126">
        <f t="shared" si="2"/>
        <v>0.11783092072672904</v>
      </c>
      <c r="I9" s="126">
        <f t="shared" si="3"/>
        <v>5.0000000000000001E-3</v>
      </c>
      <c r="J9" s="126">
        <f t="shared" si="1"/>
        <v>0.12283092072672905</v>
      </c>
      <c r="K9" s="344" t="str">
        <f>'CEA-5 Multi-Stage DCF'!M10</f>
        <v>Excl.</v>
      </c>
      <c r="L9" s="88"/>
      <c r="M9" s="236"/>
      <c r="N9" s="228"/>
      <c r="O9" s="229"/>
      <c r="P9" s="229"/>
    </row>
    <row r="10" spans="1:16">
      <c r="A10" s="114" t="str">
        <f>'CEA-4 Constant DCF'!A10</f>
        <v>Hydro One, Ltd.</v>
      </c>
      <c r="B10" s="90" t="str">
        <f>'CEA-4 Constant DCF'!B10</f>
        <v>H</v>
      </c>
      <c r="C10" s="125">
        <f>'CEA-7.1 Avg CAPM'!C10</f>
        <v>0.69190260000000003</v>
      </c>
      <c r="D10" s="140" t="str">
        <f>'CEA-7.1 Avg CAPM'!D10</f>
        <v>n/a</v>
      </c>
      <c r="E10" s="140">
        <f t="shared" si="0"/>
        <v>0.69190260000000003</v>
      </c>
      <c r="F10" s="126">
        <f>'CEA-7.1 Avg CAPM'!F10</f>
        <v>3.4633578732106332E-2</v>
      </c>
      <c r="G10" s="141">
        <f t="shared" si="4"/>
        <v>0.11698197666995908</v>
      </c>
      <c r="H10" s="141">
        <f t="shared" si="2"/>
        <v>0.11557371254319036</v>
      </c>
      <c r="I10" s="141">
        <f t="shared" si="3"/>
        <v>5.0000000000000001E-3</v>
      </c>
      <c r="J10" s="141">
        <f t="shared" si="1"/>
        <v>0.12057371254319037</v>
      </c>
      <c r="K10" s="344" t="str">
        <f>'CEA-5 Multi-Stage DCF'!M11</f>
        <v/>
      </c>
      <c r="L10" s="88"/>
      <c r="M10" s="228"/>
      <c r="N10" s="228"/>
      <c r="O10" s="229"/>
      <c r="P10" s="229"/>
    </row>
    <row r="11" spans="1:16" ht="17.25" thickBot="1">
      <c r="A11" s="154" t="s">
        <v>2562</v>
      </c>
      <c r="B11" s="127"/>
      <c r="C11" s="128">
        <f>AVERAGE(C5:C10)</f>
        <v>0.84695294999999993</v>
      </c>
      <c r="D11" s="147">
        <f>AVERAGE(D5:D10)</f>
        <v>0.76666666666666661</v>
      </c>
      <c r="E11" s="147">
        <f>AVERAGE(E5:E10)</f>
        <v>0.84067536666666653</v>
      </c>
      <c r="F11" s="129"/>
      <c r="G11" s="148"/>
      <c r="H11" s="156">
        <f>AVERAGE(H5:H10)</f>
        <v>0.13297744486251564</v>
      </c>
      <c r="I11" s="148"/>
      <c r="J11" s="156">
        <f>AVERAGE(J5:J10)</f>
        <v>0.13797744486251565</v>
      </c>
      <c r="L11" s="88"/>
      <c r="M11" s="89"/>
      <c r="N11" s="89"/>
      <c r="O11" s="89"/>
      <c r="P11" s="89"/>
    </row>
    <row r="12" spans="1:16">
      <c r="A12" s="328" t="s">
        <v>2832</v>
      </c>
      <c r="B12" s="325"/>
      <c r="C12" s="341"/>
      <c r="D12" s="325"/>
      <c r="E12" s="325"/>
      <c r="F12" s="325"/>
      <c r="G12" s="325"/>
      <c r="H12" s="326">
        <f>AVERAGEIF(K5:K10,"",H5:H10)</f>
        <v>0.12533419150313091</v>
      </c>
      <c r="I12" s="325"/>
      <c r="J12" s="326">
        <f>AVERAGEIF(K5:K10,"",J5:J10)</f>
        <v>0.13033419150313091</v>
      </c>
      <c r="L12" s="88"/>
      <c r="M12" s="89"/>
      <c r="N12" s="89"/>
      <c r="O12" s="89"/>
      <c r="P12" s="89"/>
    </row>
    <row r="13" spans="1:16">
      <c r="A13" s="83"/>
      <c r="B13" s="89"/>
      <c r="C13" s="103"/>
      <c r="D13" s="89"/>
      <c r="E13" s="89"/>
      <c r="F13" s="89"/>
      <c r="G13" s="89"/>
      <c r="H13" s="89"/>
      <c r="I13" s="89"/>
      <c r="J13" s="89"/>
      <c r="L13" s="88"/>
      <c r="M13" s="89"/>
      <c r="N13" s="89"/>
      <c r="O13" s="89"/>
      <c r="P13" s="89"/>
    </row>
    <row r="14" spans="1:16" ht="17.25" thickBot="1">
      <c r="A14" s="88"/>
      <c r="B14" s="89"/>
      <c r="C14" s="89"/>
      <c r="D14" s="89"/>
      <c r="E14" s="89"/>
      <c r="F14" s="89"/>
      <c r="G14" s="89"/>
      <c r="H14" s="89"/>
      <c r="I14" s="89"/>
      <c r="J14" s="89"/>
      <c r="L14" s="88"/>
      <c r="M14" s="89"/>
      <c r="N14" s="89"/>
      <c r="O14" s="89"/>
      <c r="P14" s="89"/>
    </row>
    <row r="15" spans="1:16" ht="49.5">
      <c r="A15" s="152" t="s">
        <v>3456</v>
      </c>
      <c r="B15" s="153" t="s">
        <v>1</v>
      </c>
      <c r="C15" s="120" t="s">
        <v>3448</v>
      </c>
      <c r="D15" s="120" t="s">
        <v>3449</v>
      </c>
      <c r="E15" s="120" t="s">
        <v>3450</v>
      </c>
      <c r="F15" s="120" t="s">
        <v>3451</v>
      </c>
      <c r="G15" s="120" t="str">
        <f>G4</f>
        <v>Forward Market Risk Premium</v>
      </c>
      <c r="H15" s="120" t="s">
        <v>3453</v>
      </c>
      <c r="I15" s="120" t="s">
        <v>3454</v>
      </c>
      <c r="J15" s="120" t="s">
        <v>3455</v>
      </c>
      <c r="K15" s="345" t="s">
        <v>3749</v>
      </c>
      <c r="L15" s="88"/>
      <c r="M15" s="89"/>
      <c r="N15" s="89"/>
      <c r="O15" s="89"/>
      <c r="P15" s="89"/>
    </row>
    <row r="16" spans="1:16">
      <c r="A16" s="119" t="str">
        <f>'CEA-4 Constant DCF'!A36</f>
        <v>Alliant Energy Corporation</v>
      </c>
      <c r="B16" s="160" t="str">
        <f>'CEA-4 Constant DCF'!B36</f>
        <v>LNT</v>
      </c>
      <c r="C16" s="240">
        <f>'CEA-7.1 Avg CAPM'!C16</f>
        <v>0.87370040181842501</v>
      </c>
      <c r="D16" s="240">
        <f>'CEA-7.1 Avg CAPM'!D16</f>
        <v>0.9</v>
      </c>
      <c r="E16" s="125">
        <f t="shared" ref="E16:E30" si="5">AVERAGE(C16:D16)</f>
        <v>0.88685020090921252</v>
      </c>
      <c r="F16" s="126">
        <f>'CEA-7.1 Avg CAPM'!F16</f>
        <v>4.1406379011852436E-2</v>
      </c>
      <c r="G16" s="211">
        <f>$G$5</f>
        <v>0.11698197666995908</v>
      </c>
      <c r="H16" s="126">
        <f t="shared" ref="H16:H30" si="6">F16+(E16*G16)</f>
        <v>0.14515186852436246</v>
      </c>
      <c r="I16" s="126">
        <v>5.0000000000000001E-3</v>
      </c>
      <c r="J16" s="126">
        <f t="shared" ref="J16:J30" si="7">H16+I16</f>
        <v>0.15015186852436246</v>
      </c>
      <c r="K16" s="341" t="str">
        <f>'CEA-5 Multi-Stage DCF'!M36</f>
        <v>Excl.</v>
      </c>
      <c r="L16" s="88"/>
      <c r="M16" s="89"/>
      <c r="N16" s="89"/>
      <c r="O16" s="89"/>
      <c r="P16" s="89"/>
    </row>
    <row r="17" spans="1:16">
      <c r="A17" s="83" t="str">
        <f>'CEA-4 Constant DCF'!A37</f>
        <v>Ameren Corporation</v>
      </c>
      <c r="B17" s="103" t="str">
        <f>'CEA-4 Constant DCF'!B37</f>
        <v>AEE</v>
      </c>
      <c r="C17" s="125">
        <f>'CEA-7.1 Avg CAPM'!C17</f>
        <v>0.83927651394938352</v>
      </c>
      <c r="D17" s="125">
        <f>'CEA-7.1 Avg CAPM'!D17</f>
        <v>0.9</v>
      </c>
      <c r="E17" s="125">
        <f t="shared" si="5"/>
        <v>0.86963825697469177</v>
      </c>
      <c r="F17" s="126">
        <f>'CEA-7.1 Avg CAPM'!F17</f>
        <v>4.1406379011852436E-2</v>
      </c>
      <c r="G17" s="126">
        <f t="shared" ref="G17:G30" si="8">$G$5</f>
        <v>0.11698197666995908</v>
      </c>
      <c r="H17" s="126">
        <f t="shared" si="6"/>
        <v>0.14313838130056972</v>
      </c>
      <c r="I17" s="126">
        <v>5.0000000000000001E-3</v>
      </c>
      <c r="J17" s="126">
        <f t="shared" si="7"/>
        <v>0.14813838130056972</v>
      </c>
      <c r="K17" s="341" t="str">
        <f>'CEA-5 Multi-Stage DCF'!M37</f>
        <v>Excl.</v>
      </c>
      <c r="L17" s="88"/>
      <c r="M17" s="228"/>
      <c r="N17" s="228"/>
      <c r="O17" s="229"/>
      <c r="P17" s="229"/>
    </row>
    <row r="18" spans="1:16">
      <c r="A18" s="83" t="str">
        <f>'CEA-4 Constant DCF'!A38</f>
        <v>American Electric Power Company, Inc.</v>
      </c>
      <c r="B18" s="103" t="str">
        <f>'CEA-4 Constant DCF'!B38</f>
        <v>AEP</v>
      </c>
      <c r="C18" s="125">
        <f>'CEA-7.1 Avg CAPM'!C18</f>
        <v>0.84497239355831155</v>
      </c>
      <c r="D18" s="125">
        <f>'CEA-7.1 Avg CAPM'!D18</f>
        <v>0.8</v>
      </c>
      <c r="E18" s="125">
        <f t="shared" si="5"/>
        <v>0.8224861967791558</v>
      </c>
      <c r="F18" s="126">
        <f>'CEA-7.1 Avg CAPM'!F18</f>
        <v>4.1406379011852436E-2</v>
      </c>
      <c r="G18" s="126">
        <f t="shared" si="8"/>
        <v>0.11698197666995908</v>
      </c>
      <c r="H18" s="126">
        <f t="shared" si="6"/>
        <v>0.13762244009483501</v>
      </c>
      <c r="I18" s="126">
        <v>5.0000000000000001E-3</v>
      </c>
      <c r="J18" s="126">
        <f t="shared" si="7"/>
        <v>0.14262244009483502</v>
      </c>
      <c r="K18" s="341" t="str">
        <f>'CEA-5 Multi-Stage DCF'!M38</f>
        <v>Excl.</v>
      </c>
      <c r="L18" s="88"/>
      <c r="M18" s="228"/>
      <c r="N18" s="228"/>
      <c r="O18" s="229"/>
      <c r="P18" s="229"/>
    </row>
    <row r="19" spans="1:16">
      <c r="A19" s="83" t="str">
        <f>'CEA-4 Constant DCF'!A39</f>
        <v>Duke Energy Corporation</v>
      </c>
      <c r="B19" s="103" t="str">
        <f>'CEA-4 Constant DCF'!B39</f>
        <v>DUK</v>
      </c>
      <c r="C19" s="125">
        <f>'CEA-7.1 Avg CAPM'!C19</f>
        <v>0.82378961834926434</v>
      </c>
      <c r="D19" s="125">
        <f>'CEA-7.1 Avg CAPM'!D19</f>
        <v>0.9</v>
      </c>
      <c r="E19" s="125">
        <f t="shared" si="5"/>
        <v>0.86189480917463213</v>
      </c>
      <c r="F19" s="126">
        <f>'CEA-7.1 Avg CAPM'!F19</f>
        <v>4.1406379011852436E-2</v>
      </c>
      <c r="G19" s="126">
        <f t="shared" si="8"/>
        <v>0.11698197666995908</v>
      </c>
      <c r="H19" s="126">
        <f t="shared" si="6"/>
        <v>0.14223253747067807</v>
      </c>
      <c r="I19" s="126">
        <v>5.0000000000000001E-3</v>
      </c>
      <c r="J19" s="126">
        <f t="shared" si="7"/>
        <v>0.14723253747067808</v>
      </c>
      <c r="K19" s="341" t="str">
        <f>'CEA-5 Multi-Stage DCF'!M39</f>
        <v>Excl.</v>
      </c>
      <c r="L19" s="88"/>
      <c r="M19" s="228"/>
      <c r="N19" s="228"/>
      <c r="O19" s="229"/>
      <c r="P19" s="229"/>
    </row>
    <row r="20" spans="1:16">
      <c r="A20" s="83" t="str">
        <f>'CEA-4 Constant DCF'!A40</f>
        <v>Entergy Corporation</v>
      </c>
      <c r="B20" s="103" t="str">
        <f>'CEA-4 Constant DCF'!B40</f>
        <v>ETR</v>
      </c>
      <c r="C20" s="125">
        <f>'CEA-7.1 Avg CAPM'!C20</f>
        <v>0.97465009387607859</v>
      </c>
      <c r="D20" s="125">
        <f>'CEA-7.1 Avg CAPM'!D20</f>
        <v>0.95</v>
      </c>
      <c r="E20" s="125">
        <f t="shared" si="5"/>
        <v>0.96232504693803933</v>
      </c>
      <c r="F20" s="126">
        <f>'CEA-7.1 Avg CAPM'!F20</f>
        <v>4.1406379011852436E-2</v>
      </c>
      <c r="G20" s="126">
        <f t="shared" si="8"/>
        <v>0.11698197666995908</v>
      </c>
      <c r="H20" s="126">
        <f t="shared" si="6"/>
        <v>0.15398106520167543</v>
      </c>
      <c r="I20" s="126">
        <v>5.0000000000000001E-3</v>
      </c>
      <c r="J20" s="126">
        <f t="shared" si="7"/>
        <v>0.15898106520167543</v>
      </c>
      <c r="K20" s="341" t="str">
        <f>'CEA-5 Multi-Stage DCF'!M40</f>
        <v>Excl.</v>
      </c>
      <c r="L20" s="88"/>
      <c r="M20" s="228"/>
      <c r="N20" s="228"/>
      <c r="O20" s="229"/>
      <c r="P20" s="229"/>
    </row>
    <row r="21" spans="1:16">
      <c r="A21" s="83" t="str">
        <f>'CEA-4 Constant DCF'!A41</f>
        <v>Eversource Energy</v>
      </c>
      <c r="B21" s="103" t="str">
        <f>'CEA-4 Constant DCF'!B41</f>
        <v>ES</v>
      </c>
      <c r="C21" s="125">
        <f>'CEA-7.1 Avg CAPM'!C21</f>
        <v>0.90169525929291461</v>
      </c>
      <c r="D21" s="125">
        <f>'CEA-7.1 Avg CAPM'!D21</f>
        <v>0.95</v>
      </c>
      <c r="E21" s="125">
        <f t="shared" si="5"/>
        <v>0.92584762964645728</v>
      </c>
      <c r="F21" s="126">
        <f>'CEA-7.1 Avg CAPM'!F21</f>
        <v>4.1406379011852436E-2</v>
      </c>
      <c r="G21" s="126">
        <f t="shared" si="8"/>
        <v>0.11698197666995908</v>
      </c>
      <c r="H21" s="126">
        <f t="shared" si="6"/>
        <v>0.14971386482309121</v>
      </c>
      <c r="I21" s="126">
        <v>5.0000000000000001E-3</v>
      </c>
      <c r="J21" s="126">
        <f t="shared" si="7"/>
        <v>0.15471386482309121</v>
      </c>
      <c r="K21" s="341" t="str">
        <f>'CEA-5 Multi-Stage DCF'!M41</f>
        <v/>
      </c>
      <c r="L21" s="88"/>
      <c r="M21" s="228"/>
      <c r="N21" s="228"/>
      <c r="O21" s="229"/>
      <c r="P21" s="229"/>
    </row>
    <row r="22" spans="1:16">
      <c r="A22" s="83" t="str">
        <f>'CEA-4 Constant DCF'!A42</f>
        <v>Exelon Corporation</v>
      </c>
      <c r="B22" s="103" t="str">
        <f>'CEA-4 Constant DCF'!B42</f>
        <v>EXC</v>
      </c>
      <c r="C22" s="125">
        <f>'CEA-7.1 Avg CAPM'!C22</f>
        <v>0.98249693606702992</v>
      </c>
      <c r="D22" s="125" t="str">
        <f>'CEA-7.1 Avg CAPM'!D22</f>
        <v>NMF</v>
      </c>
      <c r="E22" s="125">
        <f t="shared" si="5"/>
        <v>0.98249693606702992</v>
      </c>
      <c r="F22" s="126">
        <f>'CEA-7.1 Avg CAPM'!F22</f>
        <v>4.1406379011852436E-2</v>
      </c>
      <c r="G22" s="126">
        <f t="shared" si="8"/>
        <v>0.11698197666995908</v>
      </c>
      <c r="H22" s="126">
        <f t="shared" si="6"/>
        <v>0.15634081266515201</v>
      </c>
      <c r="I22" s="126">
        <v>5.0000000000000001E-3</v>
      </c>
      <c r="J22" s="126">
        <f t="shared" si="7"/>
        <v>0.16134081266515202</v>
      </c>
      <c r="K22" s="341" t="str">
        <f>'CEA-5 Multi-Stage DCF'!M42</f>
        <v/>
      </c>
      <c r="L22" s="88"/>
      <c r="M22" s="228"/>
      <c r="N22" s="228"/>
      <c r="O22" s="229"/>
      <c r="P22" s="229"/>
    </row>
    <row r="23" spans="1:16">
      <c r="A23" s="83" t="str">
        <f>'CEA-4 Constant DCF'!A43</f>
        <v>Evergy, Inc.</v>
      </c>
      <c r="B23" s="103" t="str">
        <f>'CEA-4 Constant DCF'!B43</f>
        <v>EVRG</v>
      </c>
      <c r="C23" s="125">
        <f>'CEA-7.1 Avg CAPM'!C23</f>
        <v>0.8927250421094256</v>
      </c>
      <c r="D23" s="125">
        <f>'CEA-7.1 Avg CAPM'!D23</f>
        <v>0.95</v>
      </c>
      <c r="E23" s="125">
        <f t="shared" si="5"/>
        <v>0.92136252105471272</v>
      </c>
      <c r="F23" s="126">
        <f>'CEA-7.1 Avg CAPM'!F23</f>
        <v>4.1406379011852436E-2</v>
      </c>
      <c r="G23" s="126">
        <f t="shared" si="8"/>
        <v>0.11698197666995908</v>
      </c>
      <c r="H23" s="126">
        <f t="shared" si="6"/>
        <v>0.14918918795444952</v>
      </c>
      <c r="I23" s="126">
        <v>5.0000000000000001E-3</v>
      </c>
      <c r="J23" s="126">
        <f t="shared" si="7"/>
        <v>0.15418918795444952</v>
      </c>
      <c r="K23" s="341" t="str">
        <f>'CEA-5 Multi-Stage DCF'!M43</f>
        <v>Excl.</v>
      </c>
      <c r="L23" s="88"/>
      <c r="M23" s="228"/>
      <c r="N23" s="228"/>
      <c r="O23" s="229"/>
      <c r="P23" s="229"/>
    </row>
    <row r="24" spans="1:16">
      <c r="A24" s="83" t="str">
        <f>'CEA-4 Constant DCF'!A44</f>
        <v>NextEra Energy, Inc.</v>
      </c>
      <c r="B24" s="103" t="str">
        <f>'CEA-4 Constant DCF'!B44</f>
        <v>NEE</v>
      </c>
      <c r="C24" s="125">
        <f>'CEA-7.1 Avg CAPM'!C24</f>
        <v>0.91219232010489681</v>
      </c>
      <c r="D24" s="125">
        <f>'CEA-7.1 Avg CAPM'!D24</f>
        <v>1.05</v>
      </c>
      <c r="E24" s="125">
        <f t="shared" si="5"/>
        <v>0.98109616005244837</v>
      </c>
      <c r="F24" s="126">
        <f>'CEA-7.1 Avg CAPM'!F24</f>
        <v>4.1406379011852436E-2</v>
      </c>
      <c r="G24" s="126">
        <f t="shared" si="8"/>
        <v>0.11698197666995908</v>
      </c>
      <c r="H24" s="126">
        <f t="shared" si="6"/>
        <v>0.15617694711809438</v>
      </c>
      <c r="I24" s="126">
        <v>5.0000000000000001E-3</v>
      </c>
      <c r="J24" s="126">
        <f t="shared" si="7"/>
        <v>0.16117694711809438</v>
      </c>
      <c r="K24" s="341" t="str">
        <f>'CEA-5 Multi-Stage DCF'!M44</f>
        <v>Excl.</v>
      </c>
      <c r="L24" s="88"/>
      <c r="M24" s="228"/>
      <c r="N24" s="228"/>
      <c r="O24" s="229"/>
      <c r="P24" s="229"/>
    </row>
    <row r="25" spans="1:16">
      <c r="A25" s="83" t="str">
        <f>'CEA-4 Constant DCF'!A45</f>
        <v>OGE Energy Corporation</v>
      </c>
      <c r="B25" s="103" t="str">
        <f>'CEA-4 Constant DCF'!B45</f>
        <v>OGE</v>
      </c>
      <c r="C25" s="125">
        <f>'CEA-7.1 Avg CAPM'!C25</f>
        <v>1.0177614823084606</v>
      </c>
      <c r="D25" s="125">
        <f>'CEA-7.1 Avg CAPM'!D25</f>
        <v>1.05</v>
      </c>
      <c r="E25" s="125">
        <f t="shared" si="5"/>
        <v>1.0338807411542303</v>
      </c>
      <c r="F25" s="126">
        <f>'CEA-7.1 Avg CAPM'!F25</f>
        <v>4.1406379011852436E-2</v>
      </c>
      <c r="G25" s="126">
        <f t="shared" si="8"/>
        <v>0.11698197666995908</v>
      </c>
      <c r="H25" s="126">
        <f t="shared" si="6"/>
        <v>0.1623517917530766</v>
      </c>
      <c r="I25" s="126">
        <v>5.0000000000000001E-3</v>
      </c>
      <c r="J25" s="126">
        <f t="shared" si="7"/>
        <v>0.1673517917530766</v>
      </c>
      <c r="K25" s="341" t="str">
        <f>'CEA-5 Multi-Stage DCF'!M45</f>
        <v>Excl.</v>
      </c>
      <c r="L25" s="88"/>
      <c r="M25" s="228"/>
      <c r="N25" s="228"/>
      <c r="O25" s="229"/>
      <c r="P25" s="229"/>
    </row>
    <row r="26" spans="1:16">
      <c r="A26" s="83" t="str">
        <f>'CEA-4 Constant DCF'!A46</f>
        <v>Pinnacle West Capital Corporation</v>
      </c>
      <c r="B26" s="103" t="str">
        <f>'CEA-4 Constant DCF'!B46</f>
        <v>PNW</v>
      </c>
      <c r="C26" s="125">
        <f>'CEA-7.1 Avg CAPM'!C26</f>
        <v>0.93579719106169845</v>
      </c>
      <c r="D26" s="125">
        <f>'CEA-7.1 Avg CAPM'!D26</f>
        <v>0.95</v>
      </c>
      <c r="E26" s="125">
        <f t="shared" si="5"/>
        <v>0.9428985955308492</v>
      </c>
      <c r="F26" s="126">
        <f>'CEA-7.1 Avg CAPM'!F26</f>
        <v>4.1406379011852436E-2</v>
      </c>
      <c r="G26" s="126">
        <f t="shared" si="8"/>
        <v>0.11698197666995908</v>
      </c>
      <c r="H26" s="126">
        <f t="shared" si="6"/>
        <v>0.15170852051637942</v>
      </c>
      <c r="I26" s="126">
        <v>5.0000000000000001E-3</v>
      </c>
      <c r="J26" s="126">
        <f t="shared" si="7"/>
        <v>0.15670852051637943</v>
      </c>
      <c r="K26" s="341" t="str">
        <f>'CEA-5 Multi-Stage DCF'!M46</f>
        <v>Excl.</v>
      </c>
      <c r="L26" s="88"/>
      <c r="M26" s="228"/>
      <c r="N26" s="228"/>
      <c r="O26" s="229"/>
      <c r="P26" s="229"/>
    </row>
    <row r="27" spans="1:16">
      <c r="A27" s="83" t="str">
        <f>'CEA-4 Constant DCF'!A47</f>
        <v>PPL Corporation</v>
      </c>
      <c r="B27" s="103" t="s">
        <v>31</v>
      </c>
      <c r="C27" s="125">
        <f>'CEA-7.1 Avg CAPM'!C27</f>
        <v>1.0663522553431179</v>
      </c>
      <c r="D27" s="125">
        <f>'CEA-7.1 Avg CAPM'!D27</f>
        <v>1.1499999999999999</v>
      </c>
      <c r="E27" s="125">
        <f t="shared" ref="E27" si="9">AVERAGE(C27:D27)</f>
        <v>1.1081761276715589</v>
      </c>
      <c r="F27" s="126">
        <f>'CEA-7.1 Avg CAPM'!F27</f>
        <v>4.1406379011852436E-2</v>
      </c>
      <c r="G27" s="126">
        <f t="shared" si="8"/>
        <v>0.11698197666995908</v>
      </c>
      <c r="H27" s="126">
        <f t="shared" ref="H27" si="10">F27+(E27*G27)</f>
        <v>0.17104301292533233</v>
      </c>
      <c r="I27" s="126">
        <v>5.0000000000000001E-3</v>
      </c>
      <c r="J27" s="126">
        <f t="shared" ref="J27" si="11">H27+I27</f>
        <v>0.17604301292533234</v>
      </c>
      <c r="K27" s="341" t="str">
        <f>'CEA-5 Multi-Stage DCF'!M47</f>
        <v>Excl.</v>
      </c>
      <c r="L27" s="88"/>
      <c r="M27" s="228"/>
      <c r="N27" s="228"/>
      <c r="O27" s="229"/>
      <c r="P27" s="229"/>
    </row>
    <row r="28" spans="1:16">
      <c r="A28" s="83" t="str">
        <f>'CEA-4 Constant DCF'!A48</f>
        <v>Portland General Electric Company</v>
      </c>
      <c r="B28" s="103" t="str">
        <f>'CEA-4 Constant DCF'!B48</f>
        <v>POR</v>
      </c>
      <c r="C28" s="125">
        <f>'CEA-7.1 Avg CAPM'!C28</f>
        <v>0.87885600974494305</v>
      </c>
      <c r="D28" s="125">
        <f>'CEA-7.1 Avg CAPM'!D28</f>
        <v>0.9</v>
      </c>
      <c r="E28" s="125">
        <f t="shared" si="5"/>
        <v>0.88942800487247153</v>
      </c>
      <c r="F28" s="126">
        <f>'CEA-7.1 Avg CAPM'!F28</f>
        <v>4.1406379011852436E-2</v>
      </c>
      <c r="G28" s="126">
        <f t="shared" si="8"/>
        <v>0.11698197666995908</v>
      </c>
      <c r="H28" s="126">
        <f t="shared" si="6"/>
        <v>0.14545342512745216</v>
      </c>
      <c r="I28" s="126">
        <v>5.0000000000000001E-3</v>
      </c>
      <c r="J28" s="126">
        <f t="shared" si="7"/>
        <v>0.15045342512745216</v>
      </c>
      <c r="K28" s="341" t="str">
        <f>'CEA-5 Multi-Stage DCF'!M48</f>
        <v>Excl.</v>
      </c>
      <c r="L28" s="88"/>
      <c r="M28" s="228"/>
      <c r="N28" s="228"/>
      <c r="O28" s="229"/>
      <c r="P28" s="229"/>
    </row>
    <row r="29" spans="1:16">
      <c r="A29" s="83" t="str">
        <f>'CEA-4 Constant DCF'!A49</f>
        <v>Southern Company</v>
      </c>
      <c r="B29" s="103" t="str">
        <f>'CEA-4 Constant DCF'!B49</f>
        <v>SO</v>
      </c>
      <c r="C29" s="125">
        <f>'CEA-7.1 Avg CAPM'!C29</f>
        <v>0.89737403966762719</v>
      </c>
      <c r="D29" s="125">
        <f>'CEA-7.1 Avg CAPM'!D29</f>
        <v>0.95</v>
      </c>
      <c r="E29" s="125">
        <f t="shared" si="5"/>
        <v>0.92368701983381363</v>
      </c>
      <c r="F29" s="126">
        <f>'CEA-7.1 Avg CAPM'!F29</f>
        <v>4.1406379011852436E-2</v>
      </c>
      <c r="G29" s="126">
        <f t="shared" si="8"/>
        <v>0.11698197666995908</v>
      </c>
      <c r="H29" s="126">
        <f t="shared" si="6"/>
        <v>0.14946111241639565</v>
      </c>
      <c r="I29" s="126">
        <v>5.0000000000000001E-3</v>
      </c>
      <c r="J29" s="126">
        <f t="shared" si="7"/>
        <v>0.15446111241639565</v>
      </c>
      <c r="K29" s="341" t="str">
        <f>'CEA-5 Multi-Stage DCF'!M49</f>
        <v>Excl.</v>
      </c>
      <c r="L29" s="88"/>
      <c r="M29" s="228"/>
      <c r="N29" s="228"/>
      <c r="O29" s="229"/>
      <c r="P29" s="229"/>
    </row>
    <row r="30" spans="1:16">
      <c r="A30" s="83" t="str">
        <f>'CEA-4 Constant DCF'!A50</f>
        <v>Xcel Energy Inc.</v>
      </c>
      <c r="B30" s="103" t="str">
        <f>'CEA-4 Constant DCF'!B50</f>
        <v>XEL</v>
      </c>
      <c r="C30" s="125">
        <f>'CEA-7.1 Avg CAPM'!C30</f>
        <v>0.82948435931460662</v>
      </c>
      <c r="D30" s="125">
        <f>'CEA-7.1 Avg CAPM'!D30</f>
        <v>0.85</v>
      </c>
      <c r="E30" s="125">
        <f t="shared" si="5"/>
        <v>0.83974217965730324</v>
      </c>
      <c r="F30" s="141">
        <f>'CEA-7.1 Avg CAPM'!F30</f>
        <v>4.1406379011852436E-2</v>
      </c>
      <c r="G30" s="141">
        <f t="shared" si="8"/>
        <v>0.11698197666995908</v>
      </c>
      <c r="H30" s="141">
        <f t="shared" si="6"/>
        <v>0.13964107908130366</v>
      </c>
      <c r="I30" s="141">
        <v>5.0000000000000001E-3</v>
      </c>
      <c r="J30" s="141">
        <f t="shared" si="7"/>
        <v>0.14464107908130366</v>
      </c>
      <c r="K30" s="341" t="str">
        <f>'CEA-5 Multi-Stage DCF'!M50</f>
        <v>Excl.</v>
      </c>
      <c r="L30" s="88"/>
      <c r="M30" s="228"/>
      <c r="N30" s="228"/>
      <c r="O30" s="229"/>
      <c r="P30" s="229"/>
    </row>
    <row r="31" spans="1:16" ht="17.25" thickBot="1">
      <c r="A31" s="154" t="s">
        <v>2562</v>
      </c>
      <c r="B31" s="127"/>
      <c r="C31" s="128">
        <f>AVERAGE(C16:C30)</f>
        <v>0.9114082611044122</v>
      </c>
      <c r="D31" s="128">
        <f>AVERAGE(D16:D30)</f>
        <v>0.9464285714285714</v>
      </c>
      <c r="E31" s="128">
        <f>AVERAGE(E16:E30)</f>
        <v>0.93012069508777373</v>
      </c>
      <c r="F31" s="148"/>
      <c r="G31" s="148"/>
      <c r="H31" s="156">
        <f>AVERAGE(H16:H30)</f>
        <v>0.15021373646485656</v>
      </c>
      <c r="I31" s="148"/>
      <c r="J31" s="156">
        <f>AVERAGE(J16:J30)</f>
        <v>0.15521373646485653</v>
      </c>
      <c r="L31" s="88"/>
      <c r="M31" s="89"/>
      <c r="N31" s="89"/>
      <c r="O31" s="89"/>
      <c r="P31" s="89"/>
    </row>
    <row r="32" spans="1:16">
      <c r="A32" s="328" t="s">
        <v>2832</v>
      </c>
      <c r="B32" s="325"/>
      <c r="C32" s="341"/>
      <c r="D32" s="325"/>
      <c r="E32" s="325"/>
      <c r="F32" s="325"/>
      <c r="G32" s="325"/>
      <c r="H32" s="326">
        <f>AVERAGEIF(K16:K30,"",H16:H30)</f>
        <v>0.15302733874412161</v>
      </c>
      <c r="I32" s="325"/>
      <c r="J32" s="326">
        <f>AVERAGEIF(K16:K30,"",J16:J30)</f>
        <v>0.15802733874412161</v>
      </c>
      <c r="L32" s="88"/>
      <c r="M32" s="89"/>
      <c r="N32" s="89"/>
      <c r="O32" s="89"/>
      <c r="P32" s="89"/>
    </row>
    <row r="33" spans="1:16">
      <c r="A33" s="88"/>
      <c r="B33" s="103"/>
      <c r="C33" s="125"/>
      <c r="D33" s="125"/>
      <c r="E33" s="125"/>
      <c r="F33" s="89"/>
      <c r="G33" s="89"/>
      <c r="H33" s="210"/>
      <c r="I33" s="89"/>
      <c r="J33" s="210"/>
      <c r="L33" s="88"/>
      <c r="M33" s="89"/>
      <c r="N33" s="89"/>
      <c r="O33" s="89"/>
      <c r="P33" s="89"/>
    </row>
    <row r="34" spans="1:16" ht="17.25" thickBot="1">
      <c r="A34" s="88"/>
      <c r="B34" s="89"/>
      <c r="C34" s="89"/>
      <c r="D34" s="89"/>
      <c r="E34" s="89"/>
      <c r="F34" s="89"/>
      <c r="G34" s="89"/>
      <c r="H34" s="89"/>
      <c r="I34" s="89"/>
      <c r="J34" s="89"/>
      <c r="L34" s="88"/>
      <c r="M34" s="89"/>
      <c r="N34" s="89"/>
      <c r="O34" s="89"/>
      <c r="P34" s="89"/>
    </row>
    <row r="35" spans="1:16" ht="49.5">
      <c r="A35" s="152" t="s">
        <v>3457</v>
      </c>
      <c r="B35" s="153" t="s">
        <v>1</v>
      </c>
      <c r="C35" s="120" t="s">
        <v>3448</v>
      </c>
      <c r="D35" s="120" t="s">
        <v>3449</v>
      </c>
      <c r="E35" s="120" t="s">
        <v>3450</v>
      </c>
      <c r="F35" s="120" t="s">
        <v>3451</v>
      </c>
      <c r="G35" s="120" t="str">
        <f>G15</f>
        <v>Forward Market Risk Premium</v>
      </c>
      <c r="H35" s="120" t="s">
        <v>3453</v>
      </c>
      <c r="I35" s="120" t="s">
        <v>3454</v>
      </c>
      <c r="J35" s="120" t="s">
        <v>3455</v>
      </c>
      <c r="K35" s="345" t="s">
        <v>3749</v>
      </c>
      <c r="L35" s="88"/>
      <c r="M35" s="89"/>
      <c r="N35" s="89"/>
      <c r="O35" s="89"/>
      <c r="P35" s="89"/>
    </row>
    <row r="36" spans="1:16">
      <c r="A36" s="119" t="str">
        <f>'CEA-4 Constant DCF'!A75</f>
        <v>Atmos Energy Corp.</v>
      </c>
      <c r="B36" s="160" t="str">
        <f>'CEA-4 Constant DCF'!B75</f>
        <v>ATO</v>
      </c>
      <c r="C36" s="240">
        <f>'CEA-7.1 Avg CAPM'!C36</f>
        <v>0.82918805364407167</v>
      </c>
      <c r="D36" s="240">
        <f>'CEA-7.1 Avg CAPM'!D36</f>
        <v>0.85</v>
      </c>
      <c r="E36" s="125">
        <f t="shared" ref="E36" si="12">AVERAGE(C36:D36)</f>
        <v>0.83959402682203588</v>
      </c>
      <c r="F36" s="234">
        <f>'CEA-7.1 Avg CAPM'!F36</f>
        <v>4.1406379011852436E-2</v>
      </c>
      <c r="G36" s="273">
        <f>$G$5</f>
        <v>0.11698197666995908</v>
      </c>
      <c r="H36" s="217">
        <f>F36+(E36*G36)</f>
        <v>0.13962374786978482</v>
      </c>
      <c r="I36" s="217">
        <v>5.0000000000000001E-3</v>
      </c>
      <c r="J36" s="217">
        <f>H36+I36</f>
        <v>0.14462374786978482</v>
      </c>
      <c r="K36" s="341" t="str">
        <f>'CEA-5 Multi-Stage DCF'!M75</f>
        <v/>
      </c>
      <c r="L36" s="88"/>
      <c r="M36" s="89"/>
      <c r="N36" s="89"/>
      <c r="O36" s="89"/>
      <c r="P36" s="89"/>
    </row>
    <row r="37" spans="1:16">
      <c r="A37" s="119" t="str">
        <f>'CEA-4 Constant DCF'!A76</f>
        <v>Northwest Natural Gas Company</v>
      </c>
      <c r="B37" s="160" t="str">
        <f>'CEA-4 Constant DCF'!B76</f>
        <v>NWN</v>
      </c>
      <c r="C37" s="125">
        <f>'CEA-7.1 Avg CAPM'!C37</f>
        <v>0.74464980030632322</v>
      </c>
      <c r="D37" s="125">
        <f>'CEA-7.1 Avg CAPM'!D37</f>
        <v>0.85</v>
      </c>
      <c r="E37" s="125">
        <f t="shared" ref="E37:E39" si="13">AVERAGE(C37:D37)</f>
        <v>0.7973249001531616</v>
      </c>
      <c r="F37" s="234">
        <f>'CEA-7.1 Avg CAPM'!F37</f>
        <v>4.1406379011852436E-2</v>
      </c>
      <c r="G37" s="274">
        <f t="shared" ref="G37:G39" si="14">$G$5</f>
        <v>0.11698197666995908</v>
      </c>
      <c r="H37" s="217">
        <f>F37+(E37*G37)</f>
        <v>0.13467902187994704</v>
      </c>
      <c r="I37" s="217">
        <v>5.0000000000000001E-3</v>
      </c>
      <c r="J37" s="217">
        <f>H37+I37</f>
        <v>0.13967902187994705</v>
      </c>
      <c r="K37" s="341" t="str">
        <f>'CEA-5 Multi-Stage DCF'!M76</f>
        <v/>
      </c>
      <c r="L37" s="88"/>
      <c r="M37" s="89"/>
      <c r="N37" s="89"/>
      <c r="O37" s="89"/>
      <c r="P37" s="89"/>
    </row>
    <row r="38" spans="1:16">
      <c r="A38" s="83" t="str">
        <f>'CEA-4 Constant DCF'!A77</f>
        <v>ONE Gas, Inc.</v>
      </c>
      <c r="B38" s="103" t="str">
        <f>'CEA-4 Constant DCF'!B77</f>
        <v>OGS</v>
      </c>
      <c r="C38" s="179">
        <f>'CEA-7.1 Avg CAPM'!C38</f>
        <v>0.83247976724837924</v>
      </c>
      <c r="D38" s="240">
        <f>'CEA-7.1 Avg CAPM'!D38</f>
        <v>0.85</v>
      </c>
      <c r="E38" s="125">
        <f t="shared" si="13"/>
        <v>0.84123988362418967</v>
      </c>
      <c r="F38" s="126">
        <f>'CEA-7.1 Avg CAPM'!F38</f>
        <v>4.1406379011852436E-2</v>
      </c>
      <c r="G38" s="274">
        <f t="shared" si="14"/>
        <v>0.11698197666995908</v>
      </c>
      <c r="H38" s="126">
        <f t="shared" ref="H38:H39" si="15">F38+(E38*G38)</f>
        <v>0.13981628345181649</v>
      </c>
      <c r="I38" s="126">
        <v>5.0000000000000001E-3</v>
      </c>
      <c r="J38" s="126">
        <f t="shared" ref="J38:J39" si="16">H38+I38</f>
        <v>0.14481628345181649</v>
      </c>
      <c r="K38" s="341" t="str">
        <f>'CEA-5 Multi-Stage DCF'!M77</f>
        <v/>
      </c>
      <c r="L38" s="88"/>
      <c r="M38" s="89"/>
      <c r="N38" s="89"/>
      <c r="O38" s="89"/>
      <c r="P38" s="89"/>
    </row>
    <row r="39" spans="1:16">
      <c r="A39" s="100" t="str">
        <f>'CEA-4 Constant DCF'!A78</f>
        <v>Spire, Inc.</v>
      </c>
      <c r="B39" s="212" t="str">
        <f>'CEA-4 Constant DCF'!B78</f>
        <v>SR</v>
      </c>
      <c r="C39" s="241">
        <f>'CEA-7.1 Avg CAPM'!C39</f>
        <v>0.86346076191264043</v>
      </c>
      <c r="D39" s="242">
        <f>'CEA-7.1 Avg CAPM'!D39</f>
        <v>0.85</v>
      </c>
      <c r="E39" s="140">
        <f t="shared" si="13"/>
        <v>0.85673038095632026</v>
      </c>
      <c r="F39" s="141">
        <f>'CEA-7.1 Avg CAPM'!F39</f>
        <v>4.1406379011852436E-2</v>
      </c>
      <c r="G39" s="275">
        <f t="shared" si="14"/>
        <v>0.11698197666995908</v>
      </c>
      <c r="H39" s="141">
        <f t="shared" si="15"/>
        <v>0.14162839244932984</v>
      </c>
      <c r="I39" s="141">
        <v>5.0000000000000001E-3</v>
      </c>
      <c r="J39" s="141">
        <f t="shared" si="16"/>
        <v>0.14662839244932985</v>
      </c>
      <c r="K39" s="341" t="str">
        <f>'CEA-5 Multi-Stage DCF'!M78</f>
        <v>Excl.</v>
      </c>
      <c r="L39" s="88"/>
      <c r="M39" s="89"/>
      <c r="N39" s="89"/>
      <c r="O39" s="89"/>
      <c r="P39" s="89"/>
    </row>
    <row r="40" spans="1:16" ht="17.25" thickBot="1">
      <c r="A40" s="155" t="s">
        <v>2562</v>
      </c>
      <c r="B40" s="149"/>
      <c r="C40" s="147">
        <f>AVERAGE(C36:C39)</f>
        <v>0.81744459577785367</v>
      </c>
      <c r="D40" s="147">
        <f>AVERAGE(D36:D39)</f>
        <v>0.85</v>
      </c>
      <c r="E40" s="147">
        <f>AVERAGE(E36:E39)</f>
        <v>0.83372229788892693</v>
      </c>
      <c r="F40" s="148"/>
      <c r="G40" s="148"/>
      <c r="H40" s="156">
        <f>AVERAGE(H36:H39)</f>
        <v>0.13893686141271955</v>
      </c>
      <c r="I40" s="148"/>
      <c r="J40" s="156">
        <f>AVERAGE(J36:J39)</f>
        <v>0.14393686141271955</v>
      </c>
      <c r="L40" s="88"/>
      <c r="M40" s="89"/>
      <c r="N40" s="89"/>
      <c r="O40" s="89"/>
      <c r="P40" s="89"/>
    </row>
    <row r="41" spans="1:16">
      <c r="A41" s="328" t="s">
        <v>2832</v>
      </c>
      <c r="B41" s="325"/>
      <c r="C41" s="341"/>
      <c r="D41" s="325"/>
      <c r="E41" s="325"/>
      <c r="F41" s="325"/>
      <c r="G41" s="325"/>
      <c r="H41" s="326">
        <f>AVERAGEIF(K36:K39,"",H36:H39)</f>
        <v>0.13803968440051614</v>
      </c>
      <c r="I41" s="325"/>
      <c r="J41" s="326">
        <f>AVERAGEIF(K36:K39,"",J36:J39)</f>
        <v>0.14303968440051615</v>
      </c>
      <c r="L41" s="88"/>
      <c r="M41" s="89"/>
      <c r="N41" s="89"/>
      <c r="O41" s="89"/>
      <c r="P41" s="89"/>
    </row>
    <row r="42" spans="1:16">
      <c r="A42" s="83"/>
      <c r="B42" s="103"/>
      <c r="C42" s="103"/>
      <c r="D42" s="89"/>
      <c r="E42" s="89"/>
      <c r="F42" s="89"/>
      <c r="G42" s="126"/>
      <c r="H42" s="89"/>
      <c r="I42" s="89"/>
      <c r="J42" s="89"/>
      <c r="L42" s="88"/>
      <c r="M42" s="89"/>
      <c r="N42" s="89"/>
      <c r="O42" s="89"/>
      <c r="P42" s="89"/>
    </row>
    <row r="43" spans="1:16" ht="17.25" thickBot="1">
      <c r="A43" s="83"/>
      <c r="B43" s="103"/>
      <c r="C43" s="103"/>
      <c r="D43" s="89"/>
      <c r="E43" s="89"/>
      <c r="F43" s="89"/>
      <c r="G43" s="126"/>
      <c r="H43" s="89"/>
      <c r="I43" s="89"/>
      <c r="J43" s="89"/>
      <c r="L43" s="88"/>
      <c r="M43" s="89"/>
      <c r="N43" s="89"/>
      <c r="O43" s="89"/>
      <c r="P43" s="89"/>
    </row>
    <row r="44" spans="1:16" ht="49.5">
      <c r="A44" s="152" t="s">
        <v>3458</v>
      </c>
      <c r="B44" s="153" t="s">
        <v>1</v>
      </c>
      <c r="C44" s="120" t="s">
        <v>3448</v>
      </c>
      <c r="D44" s="120" t="s">
        <v>3449</v>
      </c>
      <c r="E44" s="120" t="s">
        <v>3450</v>
      </c>
      <c r="F44" s="120" t="s">
        <v>3451</v>
      </c>
      <c r="G44" s="120" t="str">
        <f>G35</f>
        <v>Forward Market Risk Premium</v>
      </c>
      <c r="H44" s="120" t="s">
        <v>3453</v>
      </c>
      <c r="I44" s="120" t="s">
        <v>3454</v>
      </c>
      <c r="J44" s="120" t="s">
        <v>3455</v>
      </c>
      <c r="K44" s="345" t="s">
        <v>3749</v>
      </c>
      <c r="L44" s="88"/>
      <c r="M44" s="89"/>
      <c r="N44" s="89"/>
      <c r="O44" s="89"/>
      <c r="P44" s="89"/>
    </row>
    <row r="45" spans="1:16">
      <c r="A45" s="88" t="str">
        <f>'CEA-4 Constant DCF'!A103</f>
        <v>Canadian Utilities Limited</v>
      </c>
      <c r="B45" s="89" t="str">
        <f>'CEA-4 Constant DCF'!B103</f>
        <v>CU</v>
      </c>
      <c r="C45" s="143">
        <f t="shared" ref="C45:D63" si="17">_xlfn.XLOOKUP($B45, $B$5:$B$39, C$5:C$39)</f>
        <v>0.85877409999999998</v>
      </c>
      <c r="D45" s="143" t="str">
        <f t="shared" si="17"/>
        <v>n/a</v>
      </c>
      <c r="E45" s="143">
        <f t="shared" ref="E45:E63" si="18">AVERAGE(C45:D45)</f>
        <v>0.85877409999999998</v>
      </c>
      <c r="F45" s="126">
        <f t="shared" ref="F45:G63" si="19">_xlfn.XLOOKUP($B45, $B$5:$B$39, F$5:F$39)</f>
        <v>3.4633578732106332E-2</v>
      </c>
      <c r="G45" s="126">
        <f t="shared" si="19"/>
        <v>0.11698197666995908</v>
      </c>
      <c r="H45" s="217">
        <f t="shared" ref="H45:H63" si="20">F45+(E45*G45)</f>
        <v>0.13509467046307144</v>
      </c>
      <c r="I45" s="217">
        <v>5.0000000000000001E-3</v>
      </c>
      <c r="J45" s="217">
        <f t="shared" ref="J45:J63" si="21">H45+I45</f>
        <v>0.14009467046307145</v>
      </c>
      <c r="K45" s="344" t="str">
        <f>'CEA-5 Multi-Stage DCF'!M103</f>
        <v/>
      </c>
      <c r="L45" s="88"/>
      <c r="M45" s="228"/>
      <c r="N45" s="228"/>
      <c r="O45" s="229"/>
      <c r="P45" s="229"/>
    </row>
    <row r="46" spans="1:16">
      <c r="A46" s="88" t="str">
        <f>'CEA-4 Constant DCF'!A104</f>
        <v>Emera Inc.</v>
      </c>
      <c r="B46" s="89" t="str">
        <f>'CEA-4 Constant DCF'!B104</f>
        <v>EMA</v>
      </c>
      <c r="C46" s="143">
        <f t="shared" si="17"/>
        <v>0.71881010000000001</v>
      </c>
      <c r="D46" s="143">
        <f t="shared" si="17"/>
        <v>0.75</v>
      </c>
      <c r="E46" s="143">
        <f t="shared" si="18"/>
        <v>0.73440505</v>
      </c>
      <c r="F46" s="126">
        <f t="shared" si="19"/>
        <v>3.4633578732106332E-2</v>
      </c>
      <c r="G46" s="126">
        <f t="shared" si="19"/>
        <v>0.11698197666995908</v>
      </c>
      <c r="H46" s="217">
        <f t="shared" si="20"/>
        <v>0.12054573315750645</v>
      </c>
      <c r="I46" s="217">
        <v>5.0000000000000001E-3</v>
      </c>
      <c r="J46" s="217">
        <f t="shared" si="21"/>
        <v>0.12554573315750645</v>
      </c>
      <c r="K46" s="344" t="str">
        <f>'CEA-5 Multi-Stage DCF'!M104</f>
        <v>Excl.</v>
      </c>
      <c r="L46" s="88"/>
      <c r="M46" s="228"/>
      <c r="N46" s="228"/>
      <c r="O46" s="229"/>
      <c r="P46" s="229"/>
    </row>
    <row r="47" spans="1:16">
      <c r="A47" s="88" t="str">
        <f>'CEA-4 Constant DCF'!A105</f>
        <v>Fortis, Inc.</v>
      </c>
      <c r="B47" s="89" t="str">
        <f>'CEA-4 Constant DCF'!B105</f>
        <v>FTS</v>
      </c>
      <c r="C47" s="143">
        <f t="shared" si="17"/>
        <v>0.72239589999999998</v>
      </c>
      <c r="D47" s="143">
        <f t="shared" si="17"/>
        <v>0.7</v>
      </c>
      <c r="E47" s="143">
        <f t="shared" si="18"/>
        <v>0.71119794999999997</v>
      </c>
      <c r="F47" s="126">
        <f t="shared" si="19"/>
        <v>3.4633578732106332E-2</v>
      </c>
      <c r="G47" s="126">
        <f t="shared" si="19"/>
        <v>0.11698197666995908</v>
      </c>
      <c r="H47" s="217">
        <f t="shared" si="20"/>
        <v>0.11783092072672904</v>
      </c>
      <c r="I47" s="217">
        <v>5.0000000000000001E-3</v>
      </c>
      <c r="J47" s="217">
        <f t="shared" si="21"/>
        <v>0.12283092072672905</v>
      </c>
      <c r="K47" s="344" t="str">
        <f>'CEA-5 Multi-Stage DCF'!M105</f>
        <v>Excl.</v>
      </c>
      <c r="L47" s="88"/>
      <c r="M47" s="228"/>
      <c r="N47" s="228"/>
      <c r="O47" s="229"/>
      <c r="P47" s="229"/>
    </row>
    <row r="48" spans="1:16">
      <c r="A48" s="88" t="str">
        <f>'CEA-4 Constant DCF'!A106</f>
        <v>Hydro One, Ltd.</v>
      </c>
      <c r="B48" s="89" t="str">
        <f>'CEA-4 Constant DCF'!B106</f>
        <v>H</v>
      </c>
      <c r="C48" s="143">
        <f t="shared" si="17"/>
        <v>0.69190260000000003</v>
      </c>
      <c r="D48" s="143" t="str">
        <f t="shared" si="17"/>
        <v>n/a</v>
      </c>
      <c r="E48" s="143">
        <f t="shared" si="18"/>
        <v>0.69190260000000003</v>
      </c>
      <c r="F48" s="126">
        <f t="shared" si="19"/>
        <v>3.4633578732106332E-2</v>
      </c>
      <c r="G48" s="126">
        <f t="shared" si="19"/>
        <v>0.11698197666995908</v>
      </c>
      <c r="H48" s="217">
        <f t="shared" si="20"/>
        <v>0.11557371254319036</v>
      </c>
      <c r="I48" s="217">
        <v>5.0000000000000001E-3</v>
      </c>
      <c r="J48" s="217">
        <f t="shared" si="21"/>
        <v>0.12057371254319037</v>
      </c>
      <c r="K48" s="344" t="str">
        <f>'CEA-5 Multi-Stage DCF'!M106</f>
        <v/>
      </c>
      <c r="L48" s="88"/>
      <c r="M48" s="228"/>
      <c r="N48" s="228"/>
      <c r="O48" s="229"/>
      <c r="P48" s="229"/>
    </row>
    <row r="49" spans="1:16">
      <c r="A49" s="88" t="str">
        <f>'CEA-4 Constant DCF'!A107</f>
        <v>Alliant Energy Corporation</v>
      </c>
      <c r="B49" s="89" t="str">
        <f>'CEA-4 Constant DCF'!B107</f>
        <v>LNT</v>
      </c>
      <c r="C49" s="143">
        <f t="shared" si="17"/>
        <v>0.87370040181842501</v>
      </c>
      <c r="D49" s="143">
        <f t="shared" si="17"/>
        <v>0.9</v>
      </c>
      <c r="E49" s="143">
        <f t="shared" si="18"/>
        <v>0.88685020090921252</v>
      </c>
      <c r="F49" s="126">
        <f t="shared" si="19"/>
        <v>4.1406379011852436E-2</v>
      </c>
      <c r="G49" s="126">
        <f t="shared" si="19"/>
        <v>0.11698197666995908</v>
      </c>
      <c r="H49" s="217">
        <f t="shared" si="20"/>
        <v>0.14515186852436246</v>
      </c>
      <c r="I49" s="217">
        <v>5.0000000000000001E-3</v>
      </c>
      <c r="J49" s="217">
        <f t="shared" si="21"/>
        <v>0.15015186852436246</v>
      </c>
      <c r="K49" s="344" t="str">
        <f>'CEA-5 Multi-Stage DCF'!M107</f>
        <v>Excl.</v>
      </c>
      <c r="L49" s="88"/>
      <c r="M49" s="228"/>
      <c r="N49" s="228"/>
      <c r="O49" s="229"/>
      <c r="P49" s="229"/>
    </row>
    <row r="50" spans="1:16">
      <c r="A50" s="88" t="str">
        <f>'CEA-4 Constant DCF'!A108</f>
        <v>Ameren Corporation</v>
      </c>
      <c r="B50" s="89" t="str">
        <f>'CEA-4 Constant DCF'!B108</f>
        <v>AEE</v>
      </c>
      <c r="C50" s="143">
        <f t="shared" si="17"/>
        <v>0.83927651394938352</v>
      </c>
      <c r="D50" s="143">
        <f t="shared" si="17"/>
        <v>0.9</v>
      </c>
      <c r="E50" s="143">
        <f t="shared" si="18"/>
        <v>0.86963825697469177</v>
      </c>
      <c r="F50" s="126">
        <f t="shared" si="19"/>
        <v>4.1406379011852436E-2</v>
      </c>
      <c r="G50" s="126">
        <f t="shared" si="19"/>
        <v>0.11698197666995908</v>
      </c>
      <c r="H50" s="217">
        <f t="shared" si="20"/>
        <v>0.14313838130056972</v>
      </c>
      <c r="I50" s="217">
        <v>5.0000000000000001E-3</v>
      </c>
      <c r="J50" s="217">
        <f t="shared" si="21"/>
        <v>0.14813838130056972</v>
      </c>
      <c r="K50" s="344" t="str">
        <f>'CEA-5 Multi-Stage DCF'!M108</f>
        <v>Excl.</v>
      </c>
      <c r="L50" s="88"/>
      <c r="M50" s="228"/>
      <c r="N50" s="228"/>
      <c r="O50" s="229"/>
      <c r="P50" s="229"/>
    </row>
    <row r="51" spans="1:16">
      <c r="A51" s="88" t="str">
        <f>'CEA-4 Constant DCF'!A109</f>
        <v>American Electric Power Company, Inc.</v>
      </c>
      <c r="B51" s="89" t="str">
        <f>'CEA-4 Constant DCF'!B109</f>
        <v>AEP</v>
      </c>
      <c r="C51" s="143">
        <f t="shared" si="17"/>
        <v>0.84497239355831155</v>
      </c>
      <c r="D51" s="143">
        <f t="shared" si="17"/>
        <v>0.8</v>
      </c>
      <c r="E51" s="143">
        <f t="shared" si="18"/>
        <v>0.8224861967791558</v>
      </c>
      <c r="F51" s="126">
        <f t="shared" si="19"/>
        <v>4.1406379011852436E-2</v>
      </c>
      <c r="G51" s="126">
        <f t="shared" si="19"/>
        <v>0.11698197666995908</v>
      </c>
      <c r="H51" s="217">
        <f t="shared" si="20"/>
        <v>0.13762244009483501</v>
      </c>
      <c r="I51" s="217">
        <v>5.0000000000000001E-3</v>
      </c>
      <c r="J51" s="217">
        <f t="shared" si="21"/>
        <v>0.14262244009483502</v>
      </c>
      <c r="K51" s="344" t="str">
        <f>'CEA-5 Multi-Stage DCF'!M109</f>
        <v>Excl.</v>
      </c>
      <c r="L51" s="88"/>
      <c r="M51" s="228"/>
      <c r="N51" s="228"/>
      <c r="O51" s="229"/>
      <c r="P51" s="229"/>
    </row>
    <row r="52" spans="1:16">
      <c r="A52" s="88" t="str">
        <f>'CEA-4 Constant DCF'!A110</f>
        <v>Duke Energy Corporation</v>
      </c>
      <c r="B52" s="89" t="str">
        <f>'CEA-4 Constant DCF'!B110</f>
        <v>DUK</v>
      </c>
      <c r="C52" s="143">
        <f t="shared" si="17"/>
        <v>0.82378961834926434</v>
      </c>
      <c r="D52" s="143">
        <f t="shared" si="17"/>
        <v>0.9</v>
      </c>
      <c r="E52" s="143">
        <f t="shared" si="18"/>
        <v>0.86189480917463213</v>
      </c>
      <c r="F52" s="126">
        <f t="shared" si="19"/>
        <v>4.1406379011852436E-2</v>
      </c>
      <c r="G52" s="126">
        <f t="shared" si="19"/>
        <v>0.11698197666995908</v>
      </c>
      <c r="H52" s="217">
        <f t="shared" si="20"/>
        <v>0.14223253747067807</v>
      </c>
      <c r="I52" s="217">
        <v>5.0000000000000001E-3</v>
      </c>
      <c r="J52" s="217">
        <f t="shared" si="21"/>
        <v>0.14723253747067808</v>
      </c>
      <c r="K52" s="344" t="str">
        <f>'CEA-5 Multi-Stage DCF'!M110</f>
        <v>Excl.</v>
      </c>
      <c r="L52" s="88"/>
      <c r="M52" s="228"/>
      <c r="N52" s="228"/>
      <c r="O52" s="229"/>
      <c r="P52" s="229"/>
    </row>
    <row r="53" spans="1:16">
      <c r="A53" s="88" t="str">
        <f>'CEA-4 Constant DCF'!A111</f>
        <v>Entergy Corporation</v>
      </c>
      <c r="B53" s="89" t="str">
        <f>'CEA-4 Constant DCF'!B111</f>
        <v>ETR</v>
      </c>
      <c r="C53" s="143">
        <f t="shared" si="17"/>
        <v>0.97465009387607859</v>
      </c>
      <c r="D53" s="143">
        <f t="shared" si="17"/>
        <v>0.95</v>
      </c>
      <c r="E53" s="143">
        <f t="shared" si="18"/>
        <v>0.96232504693803933</v>
      </c>
      <c r="F53" s="126">
        <f t="shared" si="19"/>
        <v>4.1406379011852436E-2</v>
      </c>
      <c r="G53" s="126">
        <f t="shared" si="19"/>
        <v>0.11698197666995908</v>
      </c>
      <c r="H53" s="217">
        <f t="shared" si="20"/>
        <v>0.15398106520167543</v>
      </c>
      <c r="I53" s="217">
        <v>5.0000000000000001E-3</v>
      </c>
      <c r="J53" s="217">
        <f t="shared" si="21"/>
        <v>0.15898106520167543</v>
      </c>
      <c r="K53" s="344" t="str">
        <f>'CEA-5 Multi-Stage DCF'!M111</f>
        <v>Excl.</v>
      </c>
      <c r="L53" s="88"/>
      <c r="M53" s="228"/>
      <c r="N53" s="228"/>
      <c r="O53" s="229"/>
      <c r="P53" s="229"/>
    </row>
    <row r="54" spans="1:16">
      <c r="A54" s="88" t="str">
        <f>'CEA-4 Constant DCF'!A112</f>
        <v>Eversource Energy</v>
      </c>
      <c r="B54" s="89" t="str">
        <f>'CEA-4 Constant DCF'!B112</f>
        <v>ES</v>
      </c>
      <c r="C54" s="143">
        <f t="shared" si="17"/>
        <v>0.90169525929291461</v>
      </c>
      <c r="D54" s="143">
        <f t="shared" si="17"/>
        <v>0.95</v>
      </c>
      <c r="E54" s="143">
        <f t="shared" si="18"/>
        <v>0.92584762964645728</v>
      </c>
      <c r="F54" s="126">
        <f t="shared" si="19"/>
        <v>4.1406379011852436E-2</v>
      </c>
      <c r="G54" s="126">
        <f t="shared" si="19"/>
        <v>0.11698197666995908</v>
      </c>
      <c r="H54" s="217">
        <f t="shared" si="20"/>
        <v>0.14971386482309121</v>
      </c>
      <c r="I54" s="217">
        <v>5.0000000000000001E-3</v>
      </c>
      <c r="J54" s="217">
        <f t="shared" si="21"/>
        <v>0.15471386482309121</v>
      </c>
      <c r="K54" s="344" t="str">
        <f>'CEA-5 Multi-Stage DCF'!M112</f>
        <v/>
      </c>
      <c r="L54" s="88"/>
      <c r="M54" s="228"/>
      <c r="N54" s="228"/>
      <c r="O54" s="229"/>
      <c r="P54" s="229"/>
    </row>
    <row r="55" spans="1:16">
      <c r="A55" s="88" t="str">
        <f>'CEA-4 Constant DCF'!A113</f>
        <v>Exelon Corporation</v>
      </c>
      <c r="B55" s="89" t="str">
        <f>'CEA-4 Constant DCF'!B113</f>
        <v>EXC</v>
      </c>
      <c r="C55" s="143">
        <f t="shared" si="17"/>
        <v>0.98249693606702992</v>
      </c>
      <c r="D55" s="143" t="str">
        <f t="shared" si="17"/>
        <v>NMF</v>
      </c>
      <c r="E55" s="143">
        <f t="shared" si="18"/>
        <v>0.98249693606702992</v>
      </c>
      <c r="F55" s="126">
        <f t="shared" si="19"/>
        <v>4.1406379011852436E-2</v>
      </c>
      <c r="G55" s="126">
        <f t="shared" si="19"/>
        <v>0.11698197666995908</v>
      </c>
      <c r="H55" s="217">
        <f t="shared" si="20"/>
        <v>0.15634081266515201</v>
      </c>
      <c r="I55" s="217">
        <v>5.0000000000000001E-3</v>
      </c>
      <c r="J55" s="217">
        <f t="shared" si="21"/>
        <v>0.16134081266515202</v>
      </c>
      <c r="K55" s="344" t="str">
        <f>'CEA-5 Multi-Stage DCF'!M113</f>
        <v/>
      </c>
      <c r="L55" s="88"/>
      <c r="M55" s="228"/>
      <c r="N55" s="228"/>
      <c r="O55" s="229"/>
      <c r="P55" s="229"/>
    </row>
    <row r="56" spans="1:16">
      <c r="A56" s="88" t="str">
        <f>'CEA-4 Constant DCF'!A114</f>
        <v>Evergy, Inc.</v>
      </c>
      <c r="B56" s="89" t="str">
        <f>'CEA-4 Constant DCF'!B114</f>
        <v>EVRG</v>
      </c>
      <c r="C56" s="143">
        <f t="shared" si="17"/>
        <v>0.8927250421094256</v>
      </c>
      <c r="D56" s="143">
        <f t="shared" si="17"/>
        <v>0.95</v>
      </c>
      <c r="E56" s="143">
        <f t="shared" si="18"/>
        <v>0.92136252105471272</v>
      </c>
      <c r="F56" s="126">
        <f t="shared" si="19"/>
        <v>4.1406379011852436E-2</v>
      </c>
      <c r="G56" s="126">
        <f t="shared" si="19"/>
        <v>0.11698197666995908</v>
      </c>
      <c r="H56" s="217">
        <f t="shared" si="20"/>
        <v>0.14918918795444952</v>
      </c>
      <c r="I56" s="217">
        <v>5.0000000000000001E-3</v>
      </c>
      <c r="J56" s="217">
        <f t="shared" si="21"/>
        <v>0.15418918795444952</v>
      </c>
      <c r="K56" s="344" t="str">
        <f>'CEA-5 Multi-Stage DCF'!M114</f>
        <v>Excl.</v>
      </c>
      <c r="L56" s="88"/>
      <c r="M56" s="228"/>
      <c r="N56" s="228"/>
      <c r="O56" s="229"/>
      <c r="P56" s="229"/>
    </row>
    <row r="57" spans="1:16">
      <c r="A57" s="88" t="str">
        <f>'CEA-4 Constant DCF'!A115</f>
        <v>NextEra Energy, Inc.</v>
      </c>
      <c r="B57" s="89" t="str">
        <f>'CEA-4 Constant DCF'!B115</f>
        <v>NEE</v>
      </c>
      <c r="C57" s="143">
        <f t="shared" si="17"/>
        <v>0.91219232010489681</v>
      </c>
      <c r="D57" s="143">
        <f t="shared" si="17"/>
        <v>1.05</v>
      </c>
      <c r="E57" s="143">
        <f t="shared" si="18"/>
        <v>0.98109616005244837</v>
      </c>
      <c r="F57" s="126">
        <f t="shared" si="19"/>
        <v>4.1406379011852436E-2</v>
      </c>
      <c r="G57" s="126">
        <f t="shared" si="19"/>
        <v>0.11698197666995908</v>
      </c>
      <c r="H57" s="217">
        <f t="shared" si="20"/>
        <v>0.15617694711809438</v>
      </c>
      <c r="I57" s="217">
        <v>5.0000000000000001E-3</v>
      </c>
      <c r="J57" s="217">
        <f t="shared" si="21"/>
        <v>0.16117694711809438</v>
      </c>
      <c r="K57" s="344" t="str">
        <f>'CEA-5 Multi-Stage DCF'!M115</f>
        <v>Excl.</v>
      </c>
      <c r="L57" s="88"/>
      <c r="M57" s="228"/>
      <c r="N57" s="228"/>
      <c r="O57" s="229"/>
      <c r="P57" s="229"/>
    </row>
    <row r="58" spans="1:16">
      <c r="A58" s="88" t="str">
        <f>'CEA-4 Constant DCF'!A116</f>
        <v>OGE Energy Corporation</v>
      </c>
      <c r="B58" s="89" t="str">
        <f>'CEA-4 Constant DCF'!B116</f>
        <v>OGE</v>
      </c>
      <c r="C58" s="143">
        <f t="shared" si="17"/>
        <v>1.0177614823084606</v>
      </c>
      <c r="D58" s="143">
        <f t="shared" si="17"/>
        <v>1.05</v>
      </c>
      <c r="E58" s="143">
        <f t="shared" si="18"/>
        <v>1.0338807411542303</v>
      </c>
      <c r="F58" s="126">
        <f t="shared" si="19"/>
        <v>4.1406379011852436E-2</v>
      </c>
      <c r="G58" s="126">
        <f t="shared" si="19"/>
        <v>0.11698197666995908</v>
      </c>
      <c r="H58" s="217">
        <f t="shared" si="20"/>
        <v>0.1623517917530766</v>
      </c>
      <c r="I58" s="217">
        <v>5.0000000000000001E-3</v>
      </c>
      <c r="J58" s="217">
        <f t="shared" si="21"/>
        <v>0.1673517917530766</v>
      </c>
      <c r="K58" s="344" t="str">
        <f>'CEA-5 Multi-Stage DCF'!M116</f>
        <v>Excl.</v>
      </c>
      <c r="L58" s="88"/>
      <c r="M58" s="228"/>
      <c r="N58" s="228"/>
      <c r="O58" s="229"/>
      <c r="P58" s="229"/>
    </row>
    <row r="59" spans="1:16">
      <c r="A59" s="88" t="str">
        <f>'CEA-4 Constant DCF'!A117</f>
        <v>Pinnacle West Capital Corporation</v>
      </c>
      <c r="B59" s="89" t="str">
        <f>'CEA-4 Constant DCF'!B117</f>
        <v>PNW</v>
      </c>
      <c r="C59" s="143">
        <f t="shared" si="17"/>
        <v>0.93579719106169845</v>
      </c>
      <c r="D59" s="143">
        <f t="shared" si="17"/>
        <v>0.95</v>
      </c>
      <c r="E59" s="143">
        <f t="shared" si="18"/>
        <v>0.9428985955308492</v>
      </c>
      <c r="F59" s="126">
        <f t="shared" si="19"/>
        <v>4.1406379011852436E-2</v>
      </c>
      <c r="G59" s="126">
        <f t="shared" si="19"/>
        <v>0.11698197666995908</v>
      </c>
      <c r="H59" s="217">
        <f t="shared" si="20"/>
        <v>0.15170852051637942</v>
      </c>
      <c r="I59" s="217">
        <v>5.0000000000000001E-3</v>
      </c>
      <c r="J59" s="217">
        <f t="shared" si="21"/>
        <v>0.15670852051637943</v>
      </c>
      <c r="K59" s="344" t="str">
        <f>'CEA-5 Multi-Stage DCF'!M117</f>
        <v>Excl.</v>
      </c>
      <c r="L59" s="88"/>
      <c r="M59" s="228"/>
      <c r="N59" s="228"/>
      <c r="O59" s="229"/>
      <c r="P59" s="229"/>
    </row>
    <row r="60" spans="1:16">
      <c r="A60" s="88" t="str">
        <f>'CEA-4 Constant DCF'!A118</f>
        <v>PPL Corporation</v>
      </c>
      <c r="B60" s="103" t="s">
        <v>31</v>
      </c>
      <c r="C60" s="143">
        <f t="shared" si="17"/>
        <v>1.0663522553431179</v>
      </c>
      <c r="D60" s="143">
        <f t="shared" si="17"/>
        <v>1.1499999999999999</v>
      </c>
      <c r="E60" s="143">
        <f t="shared" ref="E60" si="22">AVERAGE(C60:D60)</f>
        <v>1.1081761276715589</v>
      </c>
      <c r="F60" s="126">
        <f t="shared" si="19"/>
        <v>4.1406379011852436E-2</v>
      </c>
      <c r="G60" s="126">
        <f t="shared" si="19"/>
        <v>0.11698197666995908</v>
      </c>
      <c r="H60" s="217">
        <f t="shared" ref="H60" si="23">F60+(E60*G60)</f>
        <v>0.17104301292533233</v>
      </c>
      <c r="I60" s="217">
        <v>5.0000000000000001E-3</v>
      </c>
      <c r="J60" s="217">
        <f t="shared" ref="J60" si="24">H60+I60</f>
        <v>0.17604301292533234</v>
      </c>
      <c r="K60" s="344" t="str">
        <f>'CEA-5 Multi-Stage DCF'!M118</f>
        <v>Excl.</v>
      </c>
      <c r="L60" s="88"/>
      <c r="M60" s="228"/>
      <c r="N60" s="228"/>
      <c r="O60" s="229"/>
      <c r="P60" s="229"/>
    </row>
    <row r="61" spans="1:16">
      <c r="A61" s="88" t="str">
        <f>'CEA-4 Constant DCF'!A119</f>
        <v>Portland General Electric Company</v>
      </c>
      <c r="B61" s="89" t="str">
        <f>'CEA-4 Constant DCF'!B119</f>
        <v>POR</v>
      </c>
      <c r="C61" s="143">
        <f t="shared" si="17"/>
        <v>0.87885600974494305</v>
      </c>
      <c r="D61" s="143">
        <f t="shared" si="17"/>
        <v>0.9</v>
      </c>
      <c r="E61" s="143">
        <f t="shared" si="18"/>
        <v>0.88942800487247153</v>
      </c>
      <c r="F61" s="126">
        <f t="shared" si="19"/>
        <v>4.1406379011852436E-2</v>
      </c>
      <c r="G61" s="126">
        <f t="shared" si="19"/>
        <v>0.11698197666995908</v>
      </c>
      <c r="H61" s="217">
        <f t="shared" si="20"/>
        <v>0.14545342512745216</v>
      </c>
      <c r="I61" s="217">
        <v>5.0000000000000001E-3</v>
      </c>
      <c r="J61" s="217">
        <f t="shared" si="21"/>
        <v>0.15045342512745216</v>
      </c>
      <c r="K61" s="344" t="str">
        <f>'CEA-5 Multi-Stage DCF'!M119</f>
        <v>Excl.</v>
      </c>
      <c r="L61" s="88"/>
      <c r="M61" s="228"/>
      <c r="N61" s="228"/>
      <c r="O61" s="229"/>
      <c r="P61" s="229"/>
    </row>
    <row r="62" spans="1:16">
      <c r="A62" s="88" t="str">
        <f>'CEA-4 Constant DCF'!A120</f>
        <v>Southern Company</v>
      </c>
      <c r="B62" s="89" t="str">
        <f>'CEA-4 Constant DCF'!B120</f>
        <v>SO</v>
      </c>
      <c r="C62" s="143">
        <f t="shared" si="17"/>
        <v>0.89737403966762719</v>
      </c>
      <c r="D62" s="143">
        <f t="shared" si="17"/>
        <v>0.95</v>
      </c>
      <c r="E62" s="143">
        <f t="shared" si="18"/>
        <v>0.92368701983381363</v>
      </c>
      <c r="F62" s="126">
        <f t="shared" si="19"/>
        <v>4.1406379011852436E-2</v>
      </c>
      <c r="G62" s="126">
        <f t="shared" si="19"/>
        <v>0.11698197666995908</v>
      </c>
      <c r="H62" s="217">
        <f t="shared" si="20"/>
        <v>0.14946111241639565</v>
      </c>
      <c r="I62" s="217">
        <v>5.0000000000000001E-3</v>
      </c>
      <c r="J62" s="217">
        <f t="shared" si="21"/>
        <v>0.15446111241639565</v>
      </c>
      <c r="K62" s="344" t="str">
        <f>'CEA-5 Multi-Stage DCF'!M120</f>
        <v>Excl.</v>
      </c>
      <c r="L62" s="88"/>
      <c r="M62" s="228"/>
      <c r="N62" s="228"/>
      <c r="O62" s="229"/>
      <c r="P62" s="229"/>
    </row>
    <row r="63" spans="1:16">
      <c r="A63" s="131" t="str">
        <f>'CEA-4 Constant DCF'!A121</f>
        <v>Xcel Energy Inc.</v>
      </c>
      <c r="B63" s="89" t="str">
        <f>'CEA-4 Constant DCF'!B121</f>
        <v>XEL</v>
      </c>
      <c r="C63" s="143">
        <f t="shared" si="17"/>
        <v>0.82948435931460662</v>
      </c>
      <c r="D63" s="143">
        <f t="shared" si="17"/>
        <v>0.85</v>
      </c>
      <c r="E63" s="143">
        <f t="shared" si="18"/>
        <v>0.83974217965730324</v>
      </c>
      <c r="F63" s="126">
        <f t="shared" si="19"/>
        <v>4.1406379011852436E-2</v>
      </c>
      <c r="G63" s="126">
        <f t="shared" si="19"/>
        <v>0.11698197666995908</v>
      </c>
      <c r="H63" s="217">
        <f t="shared" si="20"/>
        <v>0.13964107908130366</v>
      </c>
      <c r="I63" s="217">
        <v>5.0000000000000001E-3</v>
      </c>
      <c r="J63" s="217">
        <f t="shared" si="21"/>
        <v>0.14464107908130366</v>
      </c>
      <c r="K63" s="344" t="str">
        <f>'CEA-5 Multi-Stage DCF'!M121</f>
        <v>Excl.</v>
      </c>
      <c r="L63" s="88"/>
      <c r="M63" s="228"/>
      <c r="N63" s="228"/>
      <c r="O63" s="229"/>
      <c r="P63" s="229"/>
    </row>
    <row r="64" spans="1:16" ht="17.25" thickBot="1">
      <c r="A64" s="155" t="s">
        <v>2562</v>
      </c>
      <c r="B64" s="127"/>
      <c r="C64" s="128">
        <f>AVERAGE(C45:C63)</f>
        <v>0.87700034824032536</v>
      </c>
      <c r="D64" s="128">
        <f>AVERAGE(D45:D63)</f>
        <v>0.91875000000000007</v>
      </c>
      <c r="E64" s="128">
        <f>AVERAGE(E45:E63)</f>
        <v>0.89200474349034753</v>
      </c>
      <c r="F64" s="129"/>
      <c r="G64" s="129"/>
      <c r="H64" s="130">
        <f>AVERAGE(H45:H63)</f>
        <v>0.14432900441386026</v>
      </c>
      <c r="I64" s="129"/>
      <c r="J64" s="130">
        <f>AVERAGE(J45:J63)</f>
        <v>0.14932900441386027</v>
      </c>
      <c r="L64" s="88"/>
      <c r="M64" s="89"/>
      <c r="N64" s="89"/>
      <c r="O64" s="89"/>
      <c r="P64" s="89"/>
    </row>
    <row r="65" spans="1:16">
      <c r="A65" s="328" t="s">
        <v>2832</v>
      </c>
      <c r="B65" s="325"/>
      <c r="C65" s="341"/>
      <c r="D65" s="325"/>
      <c r="E65" s="325"/>
      <c r="F65" s="325"/>
      <c r="G65" s="325"/>
      <c r="H65" s="326">
        <f>AVERAGEIF(K45:K63,"",H45:H63)</f>
        <v>0.13918076512362626</v>
      </c>
      <c r="I65" s="325"/>
      <c r="J65" s="326">
        <f>AVERAGEIF(K45:K63,"",J45:J63)</f>
        <v>0.14418076512362626</v>
      </c>
      <c r="L65" s="88"/>
      <c r="M65" s="89"/>
      <c r="N65" s="89"/>
      <c r="O65" s="89"/>
      <c r="P65" s="89"/>
    </row>
    <row r="66" spans="1:16">
      <c r="A66" s="88"/>
      <c r="B66" s="103"/>
      <c r="C66" s="125"/>
      <c r="D66" s="125"/>
      <c r="E66" s="125"/>
      <c r="F66" s="89"/>
      <c r="G66" s="89"/>
      <c r="H66" s="113"/>
      <c r="I66" s="89"/>
      <c r="J66" s="113"/>
      <c r="L66" s="88"/>
      <c r="M66" s="89"/>
      <c r="N66" s="89"/>
      <c r="O66" s="89"/>
      <c r="P66" s="89"/>
    </row>
    <row r="67" spans="1:16" ht="17.25" thickBot="1">
      <c r="A67" s="83"/>
      <c r="B67" s="89"/>
      <c r="C67" s="103"/>
      <c r="D67" s="89"/>
      <c r="E67" s="89"/>
      <c r="F67" s="89"/>
      <c r="G67" s="89"/>
      <c r="H67" s="89"/>
      <c r="I67" s="89"/>
      <c r="J67" s="89"/>
      <c r="L67" s="88"/>
      <c r="M67" s="89"/>
      <c r="N67" s="89"/>
      <c r="O67" s="89"/>
      <c r="P67" s="89"/>
    </row>
    <row r="68" spans="1:16" ht="49.5">
      <c r="A68" s="152" t="s">
        <v>3459</v>
      </c>
      <c r="B68" s="153" t="s">
        <v>1</v>
      </c>
      <c r="C68" s="120" t="s">
        <v>3448</v>
      </c>
      <c r="D68" s="120" t="s">
        <v>3449</v>
      </c>
      <c r="E68" s="120" t="s">
        <v>3450</v>
      </c>
      <c r="F68" s="120" t="s">
        <v>3451</v>
      </c>
      <c r="G68" s="120" t="str">
        <f>G44</f>
        <v>Forward Market Risk Premium</v>
      </c>
      <c r="H68" s="120" t="s">
        <v>3453</v>
      </c>
      <c r="I68" s="120" t="s">
        <v>3454</v>
      </c>
      <c r="J68" s="120" t="s">
        <v>3455</v>
      </c>
      <c r="K68" s="345" t="s">
        <v>3749</v>
      </c>
      <c r="L68" s="88"/>
      <c r="M68" s="89"/>
      <c r="N68" s="89"/>
      <c r="O68" s="89"/>
      <c r="P68" s="89"/>
    </row>
    <row r="69" spans="1:16">
      <c r="A69" s="88" t="str">
        <f>'CEA-4 Constant DCF'!A147</f>
        <v>AltaGas Limited</v>
      </c>
      <c r="B69" s="89" t="str">
        <f>'CEA-4 Constant DCF'!B147</f>
        <v>ALA</v>
      </c>
      <c r="C69" s="143">
        <f t="shared" ref="C69:D76" si="25">_xlfn.XLOOKUP($B69, $B$5:$B$39, C$5:C$39)</f>
        <v>1.15571</v>
      </c>
      <c r="D69" s="143" t="str">
        <f t="shared" si="25"/>
        <v>n/a</v>
      </c>
      <c r="E69" s="125">
        <f t="shared" ref="E69:E76" si="26">AVERAGE(C69:D69)</f>
        <v>1.15571</v>
      </c>
      <c r="F69" s="217">
        <f t="shared" ref="F69:G76" si="27">_xlfn.XLOOKUP($B69, $B$5:$B$39, F$5:F$39)</f>
        <v>3.4633578732106332E-2</v>
      </c>
      <c r="G69" s="217">
        <f t="shared" si="27"/>
        <v>0.11698197666995908</v>
      </c>
      <c r="H69" s="217">
        <f t="shared" ref="H69:H76" si="28">F69+(E69*G69)</f>
        <v>0.16983081898934471</v>
      </c>
      <c r="I69" s="217">
        <v>5.0000000000000001E-3</v>
      </c>
      <c r="J69" s="217">
        <f t="shared" ref="J69:J76" si="29">H69+I69</f>
        <v>0.17483081898934472</v>
      </c>
      <c r="K69" s="344" t="str">
        <f>'CEA-5 Multi-Stage DCF'!M146</f>
        <v>Excl.</v>
      </c>
      <c r="L69" s="88"/>
      <c r="M69" s="228"/>
      <c r="N69" s="228"/>
      <c r="O69" s="229"/>
      <c r="P69" s="229"/>
    </row>
    <row r="70" spans="1:16">
      <c r="A70" s="88" t="str">
        <f>'CEA-4 Constant DCF'!A148</f>
        <v>Canadian Utilities Limited</v>
      </c>
      <c r="B70" s="89" t="str">
        <f>'CEA-4 Constant DCF'!B148</f>
        <v>CU</v>
      </c>
      <c r="C70" s="143">
        <f t="shared" si="25"/>
        <v>0.85877409999999998</v>
      </c>
      <c r="D70" s="143" t="str">
        <f t="shared" si="25"/>
        <v>n/a</v>
      </c>
      <c r="E70" s="143">
        <f t="shared" si="26"/>
        <v>0.85877409999999998</v>
      </c>
      <c r="F70" s="217">
        <f t="shared" si="27"/>
        <v>3.4633578732106332E-2</v>
      </c>
      <c r="G70" s="217">
        <f t="shared" si="27"/>
        <v>0.11698197666995908</v>
      </c>
      <c r="H70" s="217">
        <f t="shared" si="28"/>
        <v>0.13509467046307144</v>
      </c>
      <c r="I70" s="217">
        <v>5.0000000000000001E-3</v>
      </c>
      <c r="J70" s="217">
        <f t="shared" si="29"/>
        <v>0.14009467046307145</v>
      </c>
      <c r="K70" s="344" t="str">
        <f>'CEA-5 Multi-Stage DCF'!M147</f>
        <v/>
      </c>
      <c r="L70" s="88"/>
      <c r="M70" s="228"/>
      <c r="N70" s="228"/>
      <c r="O70" s="229"/>
      <c r="P70" s="229"/>
    </row>
    <row r="71" spans="1:16">
      <c r="A71" s="88" t="str">
        <f>'CEA-4 Constant DCF'!A149</f>
        <v>Enbridge Inc.</v>
      </c>
      <c r="B71" s="89" t="str">
        <f>'CEA-4 Constant DCF'!B149</f>
        <v>ENB</v>
      </c>
      <c r="C71" s="143">
        <f t="shared" si="25"/>
        <v>0.93412499999999998</v>
      </c>
      <c r="D71" s="143">
        <f t="shared" si="25"/>
        <v>0.85</v>
      </c>
      <c r="E71" s="143">
        <f t="shared" si="26"/>
        <v>0.89206249999999998</v>
      </c>
      <c r="F71" s="217">
        <f t="shared" si="27"/>
        <v>3.4633578732106332E-2</v>
      </c>
      <c r="G71" s="217">
        <f t="shared" si="27"/>
        <v>0.11698197666995908</v>
      </c>
      <c r="H71" s="217">
        <f t="shared" si="28"/>
        <v>0.1389888132952517</v>
      </c>
      <c r="I71" s="217">
        <v>5.0000000000000001E-3</v>
      </c>
      <c r="J71" s="217">
        <f t="shared" si="29"/>
        <v>0.14398881329525171</v>
      </c>
      <c r="K71" s="344" t="str">
        <f>'CEA-5 Multi-Stage DCF'!M148</f>
        <v>Excl.</v>
      </c>
      <c r="L71" s="88"/>
      <c r="M71" s="228"/>
      <c r="N71" s="228"/>
      <c r="O71" s="229"/>
      <c r="P71" s="229"/>
    </row>
    <row r="72" spans="1:16">
      <c r="A72" s="88" t="str">
        <f>'CEA-4 Constant DCF'!A150</f>
        <v>Fortis, Inc.</v>
      </c>
      <c r="B72" s="89" t="str">
        <f>'CEA-4 Constant DCF'!B150</f>
        <v>FTS</v>
      </c>
      <c r="C72" s="143">
        <f t="shared" si="25"/>
        <v>0.72239589999999998</v>
      </c>
      <c r="D72" s="143">
        <f t="shared" si="25"/>
        <v>0.7</v>
      </c>
      <c r="E72" s="143">
        <f t="shared" si="26"/>
        <v>0.71119794999999997</v>
      </c>
      <c r="F72" s="217">
        <f t="shared" si="27"/>
        <v>3.4633578732106332E-2</v>
      </c>
      <c r="G72" s="217">
        <f t="shared" si="27"/>
        <v>0.11698197666995908</v>
      </c>
      <c r="H72" s="217">
        <f t="shared" si="28"/>
        <v>0.11783092072672904</v>
      </c>
      <c r="I72" s="217">
        <v>5.0000000000000001E-3</v>
      </c>
      <c r="J72" s="217">
        <f t="shared" si="29"/>
        <v>0.12283092072672905</v>
      </c>
      <c r="K72" s="344" t="str">
        <f>'CEA-5 Multi-Stage DCF'!M149</f>
        <v>Excl.</v>
      </c>
      <c r="L72" s="88"/>
      <c r="M72" s="228"/>
      <c r="N72" s="228"/>
      <c r="O72" s="229"/>
      <c r="P72" s="229"/>
    </row>
    <row r="73" spans="1:16">
      <c r="A73" s="88" t="str">
        <f>'CEA-4 Constant DCF'!A151</f>
        <v>Atmos Energy Corp.</v>
      </c>
      <c r="B73" s="89" t="str">
        <f>'CEA-4 Constant DCF'!B151</f>
        <v>ATO</v>
      </c>
      <c r="C73" s="143">
        <f t="shared" si="25"/>
        <v>0.82918805364407167</v>
      </c>
      <c r="D73" s="143">
        <f t="shared" si="25"/>
        <v>0.85</v>
      </c>
      <c r="E73" s="143">
        <f t="shared" si="26"/>
        <v>0.83959402682203588</v>
      </c>
      <c r="F73" s="217">
        <f t="shared" si="27"/>
        <v>4.1406379011852436E-2</v>
      </c>
      <c r="G73" s="217">
        <f t="shared" si="27"/>
        <v>0.11698197666995908</v>
      </c>
      <c r="H73" s="217">
        <f t="shared" si="28"/>
        <v>0.13962374786978482</v>
      </c>
      <c r="I73" s="217">
        <v>5.0000000000000001E-3</v>
      </c>
      <c r="J73" s="217">
        <f t="shared" si="29"/>
        <v>0.14462374786978482</v>
      </c>
      <c r="K73" s="344" t="str">
        <f>'CEA-5 Multi-Stage DCF'!M150</f>
        <v/>
      </c>
      <c r="L73" s="88"/>
      <c r="M73" s="228"/>
      <c r="N73" s="228"/>
      <c r="O73" s="229"/>
      <c r="P73" s="229"/>
    </row>
    <row r="74" spans="1:16">
      <c r="A74" s="88" t="str">
        <f>'CEA-4 Constant DCF'!A152</f>
        <v>Northwest Natural Gas Company</v>
      </c>
      <c r="B74" s="89" t="str">
        <f>'CEA-4 Constant DCF'!B152</f>
        <v>NWN</v>
      </c>
      <c r="C74" s="143">
        <f t="shared" si="25"/>
        <v>0.74464980030632322</v>
      </c>
      <c r="D74" s="143">
        <f t="shared" si="25"/>
        <v>0.85</v>
      </c>
      <c r="E74" s="143">
        <f t="shared" si="26"/>
        <v>0.7973249001531616</v>
      </c>
      <c r="F74" s="217">
        <f t="shared" si="27"/>
        <v>4.1406379011852436E-2</v>
      </c>
      <c r="G74" s="217">
        <f t="shared" si="27"/>
        <v>0.11698197666995908</v>
      </c>
      <c r="H74" s="217">
        <f t="shared" si="28"/>
        <v>0.13467902187994704</v>
      </c>
      <c r="I74" s="217">
        <v>5.0000000000000001E-3</v>
      </c>
      <c r="J74" s="217">
        <f t="shared" si="29"/>
        <v>0.13967902187994705</v>
      </c>
      <c r="K74" s="344" t="str">
        <f>'CEA-5 Multi-Stage DCF'!M151</f>
        <v/>
      </c>
      <c r="L74" s="88"/>
      <c r="M74" s="228"/>
      <c r="N74" s="228"/>
      <c r="O74" s="229"/>
      <c r="P74" s="229"/>
    </row>
    <row r="75" spans="1:16">
      <c r="A75" s="88" t="str">
        <f>'CEA-4 Constant DCF'!A153</f>
        <v>ONE Gas, Inc.</v>
      </c>
      <c r="B75" s="89" t="str">
        <f>'CEA-4 Constant DCF'!B153</f>
        <v>OGS</v>
      </c>
      <c r="C75" s="143">
        <f t="shared" si="25"/>
        <v>0.83247976724837924</v>
      </c>
      <c r="D75" s="143">
        <f t="shared" si="25"/>
        <v>0.85</v>
      </c>
      <c r="E75" s="143">
        <f t="shared" si="26"/>
        <v>0.84123988362418967</v>
      </c>
      <c r="F75" s="217">
        <f t="shared" si="27"/>
        <v>4.1406379011852436E-2</v>
      </c>
      <c r="G75" s="217">
        <f t="shared" si="27"/>
        <v>0.11698197666995908</v>
      </c>
      <c r="H75" s="217">
        <f t="shared" si="28"/>
        <v>0.13981628345181649</v>
      </c>
      <c r="I75" s="217">
        <v>5.0000000000000001E-3</v>
      </c>
      <c r="J75" s="217">
        <f t="shared" si="29"/>
        <v>0.14481628345181649</v>
      </c>
      <c r="K75" s="344" t="str">
        <f>'CEA-5 Multi-Stage DCF'!M152</f>
        <v/>
      </c>
      <c r="L75" s="88"/>
      <c r="M75" s="228"/>
      <c r="N75" s="228"/>
      <c r="O75" s="229"/>
      <c r="P75" s="229"/>
    </row>
    <row r="76" spans="1:16">
      <c r="A76" s="131" t="str">
        <f>'CEA-4 Constant DCF'!A154</f>
        <v>Spire, Inc.</v>
      </c>
      <c r="B76" s="89" t="str">
        <f>'CEA-4 Constant DCF'!B154</f>
        <v>SR</v>
      </c>
      <c r="C76" s="143">
        <f t="shared" si="25"/>
        <v>0.86346076191264043</v>
      </c>
      <c r="D76" s="143">
        <f t="shared" si="25"/>
        <v>0.85</v>
      </c>
      <c r="E76" s="143">
        <f t="shared" si="26"/>
        <v>0.85673038095632026</v>
      </c>
      <c r="F76" s="217">
        <f t="shared" si="27"/>
        <v>4.1406379011852436E-2</v>
      </c>
      <c r="G76" s="217">
        <f t="shared" si="27"/>
        <v>0.11698197666995908</v>
      </c>
      <c r="H76" s="217">
        <f t="shared" si="28"/>
        <v>0.14162839244932984</v>
      </c>
      <c r="I76" s="217">
        <v>5.0000000000000001E-3</v>
      </c>
      <c r="J76" s="217">
        <f t="shared" si="29"/>
        <v>0.14662839244932985</v>
      </c>
      <c r="K76" s="344" t="str">
        <f>'CEA-5 Multi-Stage DCF'!M153</f>
        <v>Excl.</v>
      </c>
      <c r="L76" s="88"/>
      <c r="M76" s="228"/>
      <c r="N76" s="228"/>
      <c r="O76" s="229"/>
      <c r="P76" s="229"/>
    </row>
    <row r="77" spans="1:16" ht="17.25" thickBot="1">
      <c r="A77" s="155" t="s">
        <v>2562</v>
      </c>
      <c r="B77" s="127"/>
      <c r="C77" s="128">
        <f>AVERAGE(C69:C76)</f>
        <v>0.8675979228889269</v>
      </c>
      <c r="D77" s="128">
        <f>AVERAGE(D69:D76)</f>
        <v>0.82499999999999984</v>
      </c>
      <c r="E77" s="128">
        <f>AVERAGE(E69:E76)</f>
        <v>0.86907921769446339</v>
      </c>
      <c r="F77" s="129"/>
      <c r="G77" s="129"/>
      <c r="H77" s="247">
        <f>AVERAGE(H69:H76)</f>
        <v>0.13968658364065939</v>
      </c>
      <c r="I77" s="129"/>
      <c r="J77" s="247">
        <f>AVERAGE(J69:J76)</f>
        <v>0.14468658364065939</v>
      </c>
      <c r="L77" s="88"/>
      <c r="M77" s="89"/>
      <c r="N77" s="89"/>
      <c r="O77" s="89"/>
      <c r="P77" s="89"/>
    </row>
    <row r="78" spans="1:16">
      <c r="A78" s="328" t="s">
        <v>2832</v>
      </c>
      <c r="B78" s="325"/>
      <c r="C78" s="341"/>
      <c r="D78" s="325"/>
      <c r="E78" s="325"/>
      <c r="F78" s="325"/>
      <c r="G78" s="325"/>
      <c r="H78" s="326">
        <f>AVERAGEIF(K69:K76,"",H69:H76)</f>
        <v>0.13730343091615496</v>
      </c>
      <c r="I78" s="325"/>
      <c r="J78" s="326">
        <f>AVERAGEIF(K69:K76,"",J69:J76)</f>
        <v>0.14230343091615497</v>
      </c>
      <c r="L78" s="88"/>
      <c r="M78" s="89"/>
      <c r="N78" s="89"/>
      <c r="O78" s="89"/>
      <c r="P78" s="89"/>
    </row>
    <row r="79" spans="1:16">
      <c r="A79" s="88"/>
      <c r="B79" s="103"/>
      <c r="C79" s="125"/>
      <c r="D79" s="125"/>
      <c r="E79" s="125"/>
      <c r="F79" s="89"/>
      <c r="G79" s="89"/>
      <c r="H79" s="248"/>
      <c r="I79" s="89"/>
      <c r="J79" s="248"/>
      <c r="L79" s="88"/>
      <c r="M79" s="89"/>
      <c r="N79" s="89"/>
      <c r="O79" s="89"/>
      <c r="P79" s="89"/>
    </row>
    <row r="80" spans="1:16" ht="17.25" thickBot="1">
      <c r="A80" s="88"/>
      <c r="B80" s="89"/>
      <c r="C80" s="89"/>
      <c r="D80" s="89"/>
      <c r="E80" s="89"/>
      <c r="F80" s="89"/>
      <c r="G80" s="89"/>
      <c r="H80" s="89"/>
      <c r="I80" s="89"/>
      <c r="J80" s="89"/>
      <c r="L80" s="88"/>
      <c r="M80" s="89"/>
      <c r="N80" s="89"/>
      <c r="O80" s="89"/>
      <c r="P80" s="89"/>
    </row>
    <row r="81" spans="1:11" ht="49.5">
      <c r="A81" s="152" t="s">
        <v>3460</v>
      </c>
      <c r="B81" s="153" t="s">
        <v>1</v>
      </c>
      <c r="C81" s="120" t="s">
        <v>3448</v>
      </c>
      <c r="D81" s="120" t="s">
        <v>3449</v>
      </c>
      <c r="E81" s="120" t="s">
        <v>3450</v>
      </c>
      <c r="F81" s="120" t="s">
        <v>3451</v>
      </c>
      <c r="G81" s="120" t="s">
        <v>3452</v>
      </c>
      <c r="H81" s="120" t="s">
        <v>3453</v>
      </c>
      <c r="I81" s="120" t="s">
        <v>3454</v>
      </c>
      <c r="J81" s="120" t="s">
        <v>3455</v>
      </c>
      <c r="K81" s="345" t="s">
        <v>3749</v>
      </c>
    </row>
    <row r="82" spans="1:11">
      <c r="A82" s="276" t="str">
        <f>'CEA-4 Constant DCF'!A181</f>
        <v>AltaGas Limited</v>
      </c>
      <c r="B82" s="297" t="str">
        <f>'CEA-4 Constant DCF'!B181</f>
        <v>ALA</v>
      </c>
      <c r="C82" s="143">
        <f t="shared" ref="C82:D97" si="30">_xlfn.XLOOKUP($B82, $B$5:$B$39, C$5:C$39)</f>
        <v>1.15571</v>
      </c>
      <c r="D82" s="143" t="str">
        <f t="shared" si="30"/>
        <v>n/a</v>
      </c>
      <c r="E82" s="143">
        <f t="shared" ref="E82" si="31">AVERAGE(C82:D82)</f>
        <v>1.15571</v>
      </c>
      <c r="F82" s="217">
        <f t="shared" ref="F82:G97" si="32">_xlfn.XLOOKUP($B82, $B$5:$B$39, F$5:F$39)</f>
        <v>3.4633578732106332E-2</v>
      </c>
      <c r="G82" s="217">
        <f t="shared" si="32"/>
        <v>0.11698197666995908</v>
      </c>
      <c r="H82" s="217">
        <f t="shared" ref="H82" si="33">F82+(E82*G82)</f>
        <v>0.16983081898934471</v>
      </c>
      <c r="I82" s="217">
        <v>5.0000000000000001E-3</v>
      </c>
      <c r="J82" s="217">
        <f t="shared" ref="J82" si="34">H82+I82</f>
        <v>0.17483081898934472</v>
      </c>
      <c r="K82" s="321" t="str">
        <f>'CEA-5 Multi-Stage DCF'!M179</f>
        <v>Excl.</v>
      </c>
    </row>
    <row r="83" spans="1:11">
      <c r="A83" s="233" t="str">
        <f>'CEA-4 Constant DCF'!A182</f>
        <v>Canadian Utilities Limited</v>
      </c>
      <c r="B83" s="295" t="str">
        <f>'CEA-4 Constant DCF'!B182</f>
        <v>CU</v>
      </c>
      <c r="C83" s="143">
        <f t="shared" si="30"/>
        <v>0.85877409999999998</v>
      </c>
      <c r="D83" s="143" t="str">
        <f t="shared" si="30"/>
        <v>n/a</v>
      </c>
      <c r="E83" s="143">
        <f t="shared" ref="E83" si="35">AVERAGE(C83:D83)</f>
        <v>0.85877409999999998</v>
      </c>
      <c r="F83" s="217">
        <f t="shared" si="32"/>
        <v>3.4633578732106332E-2</v>
      </c>
      <c r="G83" s="217">
        <f t="shared" si="32"/>
        <v>0.11698197666995908</v>
      </c>
      <c r="H83" s="217">
        <f t="shared" ref="H83" si="36">F83+(E83*G83)</f>
        <v>0.13509467046307144</v>
      </c>
      <c r="I83" s="217">
        <v>5.0000000000000001E-3</v>
      </c>
      <c r="J83" s="217">
        <f t="shared" ref="J83" si="37">H83+I83</f>
        <v>0.14009467046307145</v>
      </c>
      <c r="K83" s="321" t="str">
        <f>'CEA-5 Multi-Stage DCF'!M180</f>
        <v/>
      </c>
    </row>
    <row r="84" spans="1:11">
      <c r="A84" s="233" t="str">
        <f>'CEA-4 Constant DCF'!A183</f>
        <v>Emera Inc.</v>
      </c>
      <c r="B84" s="295" t="str">
        <f>'CEA-4 Constant DCF'!B183</f>
        <v>EMA</v>
      </c>
      <c r="C84" s="143">
        <f t="shared" si="30"/>
        <v>0.71881010000000001</v>
      </c>
      <c r="D84" s="143">
        <f t="shared" si="30"/>
        <v>0.75</v>
      </c>
      <c r="E84" s="143">
        <f t="shared" ref="E84:E105" si="38">AVERAGE(C84:D84)</f>
        <v>0.73440505</v>
      </c>
      <c r="F84" s="217">
        <f t="shared" si="32"/>
        <v>3.4633578732106332E-2</v>
      </c>
      <c r="G84" s="217">
        <f t="shared" si="32"/>
        <v>0.11698197666995908</v>
      </c>
      <c r="H84" s="217">
        <f t="shared" ref="H84:H105" si="39">F84+(E84*G84)</f>
        <v>0.12054573315750645</v>
      </c>
      <c r="I84" s="217">
        <v>5.0000000000000001E-3</v>
      </c>
      <c r="J84" s="217">
        <f t="shared" ref="J84:J105" si="40">H84+I84</f>
        <v>0.12554573315750645</v>
      </c>
      <c r="K84" s="321" t="str">
        <f>'CEA-5 Multi-Stage DCF'!M181</f>
        <v>Excl.</v>
      </c>
    </row>
    <row r="85" spans="1:11">
      <c r="A85" s="233" t="str">
        <f>'CEA-4 Constant DCF'!A184</f>
        <v>Enbridge Inc.</v>
      </c>
      <c r="B85" s="295" t="str">
        <f>'CEA-4 Constant DCF'!B184</f>
        <v>ENB</v>
      </c>
      <c r="C85" s="143">
        <f t="shared" si="30"/>
        <v>0.93412499999999998</v>
      </c>
      <c r="D85" s="143">
        <f t="shared" si="30"/>
        <v>0.85</v>
      </c>
      <c r="E85" s="143">
        <f t="shared" si="38"/>
        <v>0.89206249999999998</v>
      </c>
      <c r="F85" s="217">
        <f t="shared" si="32"/>
        <v>3.4633578732106332E-2</v>
      </c>
      <c r="G85" s="217">
        <f t="shared" si="32"/>
        <v>0.11698197666995908</v>
      </c>
      <c r="H85" s="217">
        <f t="shared" si="39"/>
        <v>0.1389888132952517</v>
      </c>
      <c r="I85" s="217">
        <v>5.0000000000000001E-3</v>
      </c>
      <c r="J85" s="217">
        <f t="shared" si="40"/>
        <v>0.14398881329525171</v>
      </c>
      <c r="K85" s="321" t="str">
        <f>'CEA-5 Multi-Stage DCF'!M182</f>
        <v>Excl.</v>
      </c>
    </row>
    <row r="86" spans="1:11">
      <c r="A86" s="233" t="str">
        <f>'CEA-4 Constant DCF'!A185</f>
        <v>Fortis, Inc.</v>
      </c>
      <c r="B86" s="295" t="str">
        <f>'CEA-4 Constant DCF'!B185</f>
        <v>FTS</v>
      </c>
      <c r="C86" s="143">
        <f t="shared" si="30"/>
        <v>0.72239589999999998</v>
      </c>
      <c r="D86" s="143">
        <f t="shared" si="30"/>
        <v>0.7</v>
      </c>
      <c r="E86" s="143">
        <f t="shared" si="38"/>
        <v>0.71119794999999997</v>
      </c>
      <c r="F86" s="217">
        <f t="shared" si="32"/>
        <v>3.4633578732106332E-2</v>
      </c>
      <c r="G86" s="217">
        <f t="shared" si="32"/>
        <v>0.11698197666995908</v>
      </c>
      <c r="H86" s="217">
        <f t="shared" si="39"/>
        <v>0.11783092072672904</v>
      </c>
      <c r="I86" s="217">
        <v>5.0000000000000001E-3</v>
      </c>
      <c r="J86" s="217">
        <f t="shared" si="40"/>
        <v>0.12283092072672905</v>
      </c>
      <c r="K86" s="321" t="str">
        <f>'CEA-5 Multi-Stage DCF'!M183</f>
        <v>Excl.</v>
      </c>
    </row>
    <row r="87" spans="1:11">
      <c r="A87" s="233" t="str">
        <f>'CEA-4 Constant DCF'!A186</f>
        <v>Hydro One, Ltd.</v>
      </c>
      <c r="B87" s="295" t="str">
        <f>'CEA-4 Constant DCF'!B186</f>
        <v>H</v>
      </c>
      <c r="C87" s="143">
        <f t="shared" si="30"/>
        <v>0.69190260000000003</v>
      </c>
      <c r="D87" s="143" t="str">
        <f t="shared" si="30"/>
        <v>n/a</v>
      </c>
      <c r="E87" s="143">
        <f t="shared" si="38"/>
        <v>0.69190260000000003</v>
      </c>
      <c r="F87" s="217">
        <f t="shared" si="32"/>
        <v>3.4633578732106332E-2</v>
      </c>
      <c r="G87" s="217">
        <f t="shared" si="32"/>
        <v>0.11698197666995908</v>
      </c>
      <c r="H87" s="217">
        <f t="shared" si="39"/>
        <v>0.11557371254319036</v>
      </c>
      <c r="I87" s="217">
        <v>5.0000000000000001E-3</v>
      </c>
      <c r="J87" s="217">
        <f t="shared" si="40"/>
        <v>0.12057371254319037</v>
      </c>
      <c r="K87" s="321" t="str">
        <f>'CEA-5 Multi-Stage DCF'!M184</f>
        <v/>
      </c>
    </row>
    <row r="88" spans="1:11">
      <c r="A88" s="88" t="str">
        <f>'CEA-4 Constant DCF'!A187</f>
        <v>Alliant Energy Corporation</v>
      </c>
      <c r="B88" s="89" t="str">
        <f>'CEA-4 Constant DCF'!B187</f>
        <v>LNT</v>
      </c>
      <c r="C88" s="143">
        <f t="shared" si="30"/>
        <v>0.87370040181842501</v>
      </c>
      <c r="D88" s="143">
        <f t="shared" si="30"/>
        <v>0.9</v>
      </c>
      <c r="E88" s="143">
        <f t="shared" si="38"/>
        <v>0.88685020090921252</v>
      </c>
      <c r="F88" s="217">
        <f t="shared" si="32"/>
        <v>4.1406379011852436E-2</v>
      </c>
      <c r="G88" s="217">
        <f t="shared" si="32"/>
        <v>0.11698197666995908</v>
      </c>
      <c r="H88" s="217">
        <f t="shared" si="39"/>
        <v>0.14515186852436246</v>
      </c>
      <c r="I88" s="217">
        <v>5.0000000000000001E-3</v>
      </c>
      <c r="J88" s="217">
        <f t="shared" si="40"/>
        <v>0.15015186852436246</v>
      </c>
      <c r="K88" s="321" t="str">
        <f>'CEA-5 Multi-Stage DCF'!M185</f>
        <v>Excl.</v>
      </c>
    </row>
    <row r="89" spans="1:11">
      <c r="A89" s="88" t="str">
        <f>'CEA-4 Constant DCF'!A188</f>
        <v>Ameren Corporation</v>
      </c>
      <c r="B89" s="89" t="str">
        <f>'CEA-4 Constant DCF'!B188</f>
        <v>AEE</v>
      </c>
      <c r="C89" s="143">
        <f t="shared" si="30"/>
        <v>0.83927651394938352</v>
      </c>
      <c r="D89" s="143">
        <f t="shared" si="30"/>
        <v>0.9</v>
      </c>
      <c r="E89" s="143">
        <f t="shared" si="38"/>
        <v>0.86963825697469177</v>
      </c>
      <c r="F89" s="217">
        <f t="shared" si="32"/>
        <v>4.1406379011852436E-2</v>
      </c>
      <c r="G89" s="217">
        <f t="shared" si="32"/>
        <v>0.11698197666995908</v>
      </c>
      <c r="H89" s="217">
        <f t="shared" si="39"/>
        <v>0.14313838130056972</v>
      </c>
      <c r="I89" s="217">
        <v>5.0000000000000001E-3</v>
      </c>
      <c r="J89" s="217">
        <f t="shared" si="40"/>
        <v>0.14813838130056972</v>
      </c>
      <c r="K89" s="321" t="str">
        <f>'CEA-5 Multi-Stage DCF'!M186</f>
        <v>Excl.</v>
      </c>
    </row>
    <row r="90" spans="1:11">
      <c r="A90" s="88" t="str">
        <f>'CEA-4 Constant DCF'!A189</f>
        <v>American Electric Power Company, Inc.</v>
      </c>
      <c r="B90" s="89" t="str">
        <f>'CEA-4 Constant DCF'!B189</f>
        <v>AEP</v>
      </c>
      <c r="C90" s="143">
        <f t="shared" si="30"/>
        <v>0.84497239355831155</v>
      </c>
      <c r="D90" s="143">
        <f t="shared" si="30"/>
        <v>0.8</v>
      </c>
      <c r="E90" s="143">
        <f t="shared" si="38"/>
        <v>0.8224861967791558</v>
      </c>
      <c r="F90" s="217">
        <f t="shared" si="32"/>
        <v>4.1406379011852436E-2</v>
      </c>
      <c r="G90" s="217">
        <f t="shared" si="32"/>
        <v>0.11698197666995908</v>
      </c>
      <c r="H90" s="217">
        <f t="shared" si="39"/>
        <v>0.13762244009483501</v>
      </c>
      <c r="I90" s="217">
        <v>5.0000000000000001E-3</v>
      </c>
      <c r="J90" s="217">
        <f t="shared" si="40"/>
        <v>0.14262244009483502</v>
      </c>
      <c r="K90" s="321" t="str">
        <f>'CEA-5 Multi-Stage DCF'!M187</f>
        <v>Excl.</v>
      </c>
    </row>
    <row r="91" spans="1:11">
      <c r="A91" s="88" t="str">
        <f>'CEA-4 Constant DCF'!A190</f>
        <v>Duke Energy Corporation</v>
      </c>
      <c r="B91" s="89" t="str">
        <f>'CEA-4 Constant DCF'!B190</f>
        <v>DUK</v>
      </c>
      <c r="C91" s="143">
        <f t="shared" si="30"/>
        <v>0.82378961834926434</v>
      </c>
      <c r="D91" s="143">
        <f t="shared" si="30"/>
        <v>0.9</v>
      </c>
      <c r="E91" s="143">
        <f t="shared" si="38"/>
        <v>0.86189480917463213</v>
      </c>
      <c r="F91" s="217">
        <f t="shared" si="32"/>
        <v>4.1406379011852436E-2</v>
      </c>
      <c r="G91" s="217">
        <f t="shared" si="32"/>
        <v>0.11698197666995908</v>
      </c>
      <c r="H91" s="217">
        <f t="shared" si="39"/>
        <v>0.14223253747067807</v>
      </c>
      <c r="I91" s="217">
        <v>5.0000000000000001E-3</v>
      </c>
      <c r="J91" s="217">
        <f t="shared" si="40"/>
        <v>0.14723253747067808</v>
      </c>
      <c r="K91" s="321" t="str">
        <f>'CEA-5 Multi-Stage DCF'!M188</f>
        <v>Excl.</v>
      </c>
    </row>
    <row r="92" spans="1:11">
      <c r="A92" s="88" t="str">
        <f>'CEA-4 Constant DCF'!A191</f>
        <v>Entergy Corporation</v>
      </c>
      <c r="B92" s="89" t="str">
        <f>'CEA-4 Constant DCF'!B191</f>
        <v>ETR</v>
      </c>
      <c r="C92" s="143">
        <f t="shared" si="30"/>
        <v>0.97465009387607859</v>
      </c>
      <c r="D92" s="143">
        <f t="shared" si="30"/>
        <v>0.95</v>
      </c>
      <c r="E92" s="143">
        <f t="shared" si="38"/>
        <v>0.96232504693803933</v>
      </c>
      <c r="F92" s="217">
        <f t="shared" si="32"/>
        <v>4.1406379011852436E-2</v>
      </c>
      <c r="G92" s="217">
        <f t="shared" si="32"/>
        <v>0.11698197666995908</v>
      </c>
      <c r="H92" s="217">
        <f t="shared" si="39"/>
        <v>0.15398106520167543</v>
      </c>
      <c r="I92" s="217">
        <v>5.0000000000000001E-3</v>
      </c>
      <c r="J92" s="217">
        <f t="shared" si="40"/>
        <v>0.15898106520167543</v>
      </c>
      <c r="K92" s="321" t="str">
        <f>'CEA-5 Multi-Stage DCF'!M189</f>
        <v>Excl.</v>
      </c>
    </row>
    <row r="93" spans="1:11">
      <c r="A93" s="88" t="str">
        <f>'CEA-4 Constant DCF'!A192</f>
        <v>Eversource Energy</v>
      </c>
      <c r="B93" s="89" t="str">
        <f>'CEA-4 Constant DCF'!B192</f>
        <v>ES</v>
      </c>
      <c r="C93" s="143">
        <f t="shared" si="30"/>
        <v>0.90169525929291461</v>
      </c>
      <c r="D93" s="143">
        <f t="shared" si="30"/>
        <v>0.95</v>
      </c>
      <c r="E93" s="143">
        <f t="shared" si="38"/>
        <v>0.92584762964645728</v>
      </c>
      <c r="F93" s="217">
        <f t="shared" si="32"/>
        <v>4.1406379011852436E-2</v>
      </c>
      <c r="G93" s="217">
        <f t="shared" si="32"/>
        <v>0.11698197666995908</v>
      </c>
      <c r="H93" s="217">
        <f t="shared" si="39"/>
        <v>0.14971386482309121</v>
      </c>
      <c r="I93" s="217">
        <v>5.0000000000000001E-3</v>
      </c>
      <c r="J93" s="217">
        <f t="shared" si="40"/>
        <v>0.15471386482309121</v>
      </c>
      <c r="K93" s="321" t="str">
        <f>'CEA-5 Multi-Stage DCF'!M190</f>
        <v/>
      </c>
    </row>
    <row r="94" spans="1:11">
      <c r="A94" s="88" t="str">
        <f>'CEA-4 Constant DCF'!A193</f>
        <v>Exelon Corporation</v>
      </c>
      <c r="B94" s="89" t="str">
        <f>'CEA-4 Constant DCF'!B193</f>
        <v>EXC</v>
      </c>
      <c r="C94" s="143">
        <f t="shared" si="30"/>
        <v>0.98249693606702992</v>
      </c>
      <c r="D94" s="143" t="str">
        <f t="shared" si="30"/>
        <v>NMF</v>
      </c>
      <c r="E94" s="143">
        <f t="shared" si="38"/>
        <v>0.98249693606702992</v>
      </c>
      <c r="F94" s="217">
        <f t="shared" si="32"/>
        <v>4.1406379011852436E-2</v>
      </c>
      <c r="G94" s="217">
        <f t="shared" si="32"/>
        <v>0.11698197666995908</v>
      </c>
      <c r="H94" s="217">
        <f t="shared" si="39"/>
        <v>0.15634081266515201</v>
      </c>
      <c r="I94" s="217">
        <v>5.0000000000000001E-3</v>
      </c>
      <c r="J94" s="217">
        <f t="shared" si="40"/>
        <v>0.16134081266515202</v>
      </c>
      <c r="K94" s="321" t="str">
        <f>'CEA-5 Multi-Stage DCF'!M191</f>
        <v/>
      </c>
    </row>
    <row r="95" spans="1:11">
      <c r="A95" s="88" t="str">
        <f>'CEA-4 Constant DCF'!A194</f>
        <v>Evergy, Inc.</v>
      </c>
      <c r="B95" s="89" t="str">
        <f>'CEA-4 Constant DCF'!B194</f>
        <v>EVRG</v>
      </c>
      <c r="C95" s="143">
        <f t="shared" si="30"/>
        <v>0.8927250421094256</v>
      </c>
      <c r="D95" s="143">
        <f t="shared" si="30"/>
        <v>0.95</v>
      </c>
      <c r="E95" s="143">
        <f t="shared" si="38"/>
        <v>0.92136252105471272</v>
      </c>
      <c r="F95" s="217">
        <f t="shared" si="32"/>
        <v>4.1406379011852436E-2</v>
      </c>
      <c r="G95" s="217">
        <f t="shared" si="32"/>
        <v>0.11698197666995908</v>
      </c>
      <c r="H95" s="217">
        <f t="shared" si="39"/>
        <v>0.14918918795444952</v>
      </c>
      <c r="I95" s="217">
        <v>5.0000000000000001E-3</v>
      </c>
      <c r="J95" s="217">
        <f t="shared" si="40"/>
        <v>0.15418918795444952</v>
      </c>
      <c r="K95" s="321" t="str">
        <f>'CEA-5 Multi-Stage DCF'!M192</f>
        <v>Excl.</v>
      </c>
    </row>
    <row r="96" spans="1:11">
      <c r="A96" s="88" t="str">
        <f>'CEA-4 Constant DCF'!A195</f>
        <v>NextEra Energy, Inc.</v>
      </c>
      <c r="B96" s="89" t="str">
        <f>'CEA-4 Constant DCF'!B195</f>
        <v>NEE</v>
      </c>
      <c r="C96" s="143">
        <f t="shared" si="30"/>
        <v>0.91219232010489681</v>
      </c>
      <c r="D96" s="143">
        <f t="shared" si="30"/>
        <v>1.05</v>
      </c>
      <c r="E96" s="143">
        <f t="shared" si="38"/>
        <v>0.98109616005244837</v>
      </c>
      <c r="F96" s="217">
        <f t="shared" si="32"/>
        <v>4.1406379011852436E-2</v>
      </c>
      <c r="G96" s="217">
        <f t="shared" si="32"/>
        <v>0.11698197666995908</v>
      </c>
      <c r="H96" s="217">
        <f t="shared" si="39"/>
        <v>0.15617694711809438</v>
      </c>
      <c r="I96" s="217">
        <v>5.0000000000000001E-3</v>
      </c>
      <c r="J96" s="217">
        <f t="shared" si="40"/>
        <v>0.16117694711809438</v>
      </c>
      <c r="K96" s="321" t="str">
        <f>'CEA-5 Multi-Stage DCF'!M193</f>
        <v>Excl.</v>
      </c>
    </row>
    <row r="97" spans="1:16">
      <c r="A97" s="88" t="str">
        <f>'CEA-4 Constant DCF'!A196</f>
        <v>OGE Energy Corporation</v>
      </c>
      <c r="B97" s="89" t="str">
        <f>'CEA-4 Constant DCF'!B196</f>
        <v>OGE</v>
      </c>
      <c r="C97" s="143">
        <f t="shared" si="30"/>
        <v>1.0177614823084606</v>
      </c>
      <c r="D97" s="143">
        <f t="shared" si="30"/>
        <v>1.05</v>
      </c>
      <c r="E97" s="143">
        <f t="shared" si="38"/>
        <v>1.0338807411542303</v>
      </c>
      <c r="F97" s="217">
        <f t="shared" si="32"/>
        <v>4.1406379011852436E-2</v>
      </c>
      <c r="G97" s="217">
        <f t="shared" si="32"/>
        <v>0.11698197666995908</v>
      </c>
      <c r="H97" s="217">
        <f t="shared" si="39"/>
        <v>0.1623517917530766</v>
      </c>
      <c r="I97" s="217">
        <v>5.0000000000000001E-3</v>
      </c>
      <c r="J97" s="217">
        <f t="shared" si="40"/>
        <v>0.1673517917530766</v>
      </c>
      <c r="K97" s="321" t="str">
        <f>'CEA-5 Multi-Stage DCF'!M194</f>
        <v>Excl.</v>
      </c>
      <c r="L97" s="88"/>
      <c r="M97" s="89"/>
      <c r="N97" s="89"/>
      <c r="O97" s="89"/>
      <c r="P97" s="89"/>
    </row>
    <row r="98" spans="1:16">
      <c r="A98" s="88" t="str">
        <f>'CEA-4 Constant DCF'!A197</f>
        <v>Pinnacle West Capital Corporation</v>
      </c>
      <c r="B98" s="89" t="str">
        <f>'CEA-4 Constant DCF'!B197</f>
        <v>PNW</v>
      </c>
      <c r="C98" s="143">
        <f t="shared" ref="C98:D106" si="41">_xlfn.XLOOKUP($B98, $B$5:$B$39, C$5:C$39)</f>
        <v>0.93579719106169845</v>
      </c>
      <c r="D98" s="143">
        <f t="shared" si="41"/>
        <v>0.95</v>
      </c>
      <c r="E98" s="143">
        <f t="shared" si="38"/>
        <v>0.9428985955308492</v>
      </c>
      <c r="F98" s="217">
        <f t="shared" ref="F98:G106" si="42">_xlfn.XLOOKUP($B98, $B$5:$B$39, F$5:F$39)</f>
        <v>4.1406379011852436E-2</v>
      </c>
      <c r="G98" s="217">
        <f t="shared" si="42"/>
        <v>0.11698197666995908</v>
      </c>
      <c r="H98" s="217">
        <f t="shared" si="39"/>
        <v>0.15170852051637942</v>
      </c>
      <c r="I98" s="217">
        <v>5.0000000000000001E-3</v>
      </c>
      <c r="J98" s="217">
        <f t="shared" si="40"/>
        <v>0.15670852051637943</v>
      </c>
      <c r="K98" s="321" t="str">
        <f>'CEA-5 Multi-Stage DCF'!M195</f>
        <v>Excl.</v>
      </c>
      <c r="L98" s="88"/>
      <c r="M98" s="89"/>
      <c r="N98" s="89"/>
      <c r="O98" s="89"/>
      <c r="P98" s="89"/>
    </row>
    <row r="99" spans="1:16">
      <c r="A99" s="88" t="str">
        <f>'CEA-4 Constant DCF'!A198</f>
        <v>PPL Corporation</v>
      </c>
      <c r="B99" s="89" t="str">
        <f>'CEA-4 Constant DCF'!B198</f>
        <v>PPL</v>
      </c>
      <c r="C99" s="143">
        <f t="shared" si="41"/>
        <v>1.0663522553431179</v>
      </c>
      <c r="D99" s="143">
        <f t="shared" si="41"/>
        <v>1.1499999999999999</v>
      </c>
      <c r="E99" s="143">
        <f t="shared" si="38"/>
        <v>1.1081761276715589</v>
      </c>
      <c r="F99" s="217">
        <f t="shared" si="42"/>
        <v>4.1406379011852436E-2</v>
      </c>
      <c r="G99" s="217">
        <f t="shared" si="42"/>
        <v>0.11698197666995908</v>
      </c>
      <c r="H99" s="217">
        <f t="shared" si="39"/>
        <v>0.17104301292533233</v>
      </c>
      <c r="I99" s="217">
        <v>5.0000000000000001E-3</v>
      </c>
      <c r="J99" s="217">
        <f t="shared" si="40"/>
        <v>0.17604301292533234</v>
      </c>
      <c r="K99" s="321" t="str">
        <f>'CEA-5 Multi-Stage DCF'!M196</f>
        <v>Excl.</v>
      </c>
      <c r="L99" s="88"/>
      <c r="M99" s="89"/>
      <c r="N99" s="89"/>
      <c r="O99" s="89"/>
      <c r="P99" s="89"/>
    </row>
    <row r="100" spans="1:16">
      <c r="A100" s="88" t="str">
        <f>'CEA-4 Constant DCF'!A199</f>
        <v>Portland General Electric Company</v>
      </c>
      <c r="B100" s="89" t="str">
        <f>'CEA-4 Constant DCF'!B199</f>
        <v>POR</v>
      </c>
      <c r="C100" s="143">
        <f t="shared" si="41"/>
        <v>0.87885600974494305</v>
      </c>
      <c r="D100" s="143">
        <f t="shared" si="41"/>
        <v>0.9</v>
      </c>
      <c r="E100" s="143">
        <f t="shared" si="38"/>
        <v>0.88942800487247153</v>
      </c>
      <c r="F100" s="217">
        <f t="shared" si="42"/>
        <v>4.1406379011852436E-2</v>
      </c>
      <c r="G100" s="217">
        <f t="shared" si="42"/>
        <v>0.11698197666995908</v>
      </c>
      <c r="H100" s="217">
        <f t="shared" si="39"/>
        <v>0.14545342512745216</v>
      </c>
      <c r="I100" s="217">
        <v>5.0000000000000001E-3</v>
      </c>
      <c r="J100" s="217">
        <f t="shared" si="40"/>
        <v>0.15045342512745216</v>
      </c>
      <c r="K100" s="321" t="str">
        <f>'CEA-5 Multi-Stage DCF'!M197</f>
        <v>Excl.</v>
      </c>
      <c r="L100" s="88"/>
      <c r="M100" s="89"/>
      <c r="N100" s="89"/>
      <c r="O100" s="89"/>
      <c r="P100" s="89"/>
    </row>
    <row r="101" spans="1:16">
      <c r="A101" s="88" t="str">
        <f>'CEA-4 Constant DCF'!A200</f>
        <v>Southern Company</v>
      </c>
      <c r="B101" s="89" t="str">
        <f>'CEA-4 Constant DCF'!B200</f>
        <v>SO</v>
      </c>
      <c r="C101" s="143">
        <f t="shared" si="41"/>
        <v>0.89737403966762719</v>
      </c>
      <c r="D101" s="143">
        <f t="shared" si="41"/>
        <v>0.95</v>
      </c>
      <c r="E101" s="143">
        <f t="shared" si="38"/>
        <v>0.92368701983381363</v>
      </c>
      <c r="F101" s="217">
        <f t="shared" si="42"/>
        <v>4.1406379011852436E-2</v>
      </c>
      <c r="G101" s="217">
        <f t="shared" si="42"/>
        <v>0.11698197666995908</v>
      </c>
      <c r="H101" s="217">
        <f t="shared" si="39"/>
        <v>0.14946111241639565</v>
      </c>
      <c r="I101" s="217">
        <v>5.0000000000000001E-3</v>
      </c>
      <c r="J101" s="217">
        <f t="shared" si="40"/>
        <v>0.15446111241639565</v>
      </c>
      <c r="K101" s="321" t="str">
        <f>'CEA-5 Multi-Stage DCF'!M198</f>
        <v>Excl.</v>
      </c>
      <c r="L101" s="88"/>
      <c r="M101" s="89"/>
      <c r="N101" s="89"/>
      <c r="O101" s="89"/>
      <c r="P101" s="89"/>
    </row>
    <row r="102" spans="1:16">
      <c r="A102" s="88" t="str">
        <f>'CEA-4 Constant DCF'!A201</f>
        <v>Xcel Energy Inc.</v>
      </c>
      <c r="B102" s="89" t="str">
        <f>'CEA-4 Constant DCF'!B201</f>
        <v>XEL</v>
      </c>
      <c r="C102" s="143">
        <f t="shared" si="41"/>
        <v>0.82948435931460662</v>
      </c>
      <c r="D102" s="143">
        <f t="shared" si="41"/>
        <v>0.85</v>
      </c>
      <c r="E102" s="143">
        <f t="shared" si="38"/>
        <v>0.83974217965730324</v>
      </c>
      <c r="F102" s="217">
        <f t="shared" si="42"/>
        <v>4.1406379011852436E-2</v>
      </c>
      <c r="G102" s="217">
        <f t="shared" si="42"/>
        <v>0.11698197666995908</v>
      </c>
      <c r="H102" s="217">
        <f t="shared" si="39"/>
        <v>0.13964107908130366</v>
      </c>
      <c r="I102" s="217">
        <v>5.0000000000000001E-3</v>
      </c>
      <c r="J102" s="217">
        <f t="shared" si="40"/>
        <v>0.14464107908130366</v>
      </c>
      <c r="K102" s="321" t="str">
        <f>'CEA-5 Multi-Stage DCF'!M199</f>
        <v>Excl.</v>
      </c>
      <c r="L102" s="88"/>
      <c r="M102" s="89"/>
      <c r="N102" s="89"/>
      <c r="O102" s="89"/>
      <c r="P102" s="89"/>
    </row>
    <row r="103" spans="1:16">
      <c r="A103" s="88" t="str">
        <f>'CEA-4 Constant DCF'!A202</f>
        <v>Atmos Energy Corp.</v>
      </c>
      <c r="B103" s="89" t="str">
        <f>'CEA-4 Constant DCF'!B202</f>
        <v>ATO</v>
      </c>
      <c r="C103" s="143">
        <f t="shared" si="41"/>
        <v>0.82918805364407167</v>
      </c>
      <c r="D103" s="143">
        <f t="shared" si="41"/>
        <v>0.85</v>
      </c>
      <c r="E103" s="143">
        <f t="shared" si="38"/>
        <v>0.83959402682203588</v>
      </c>
      <c r="F103" s="217">
        <f t="shared" si="42"/>
        <v>4.1406379011852436E-2</v>
      </c>
      <c r="G103" s="217">
        <f t="shared" si="42"/>
        <v>0.11698197666995908</v>
      </c>
      <c r="H103" s="217">
        <f t="shared" si="39"/>
        <v>0.13962374786978482</v>
      </c>
      <c r="I103" s="217">
        <v>5.0000000000000001E-3</v>
      </c>
      <c r="J103" s="217">
        <f t="shared" si="40"/>
        <v>0.14462374786978482</v>
      </c>
      <c r="K103" s="321" t="str">
        <f>'CEA-5 Multi-Stage DCF'!M200</f>
        <v/>
      </c>
      <c r="L103" s="88"/>
      <c r="M103" s="89"/>
      <c r="N103" s="89"/>
      <c r="O103" s="89"/>
      <c r="P103" s="89"/>
    </row>
    <row r="104" spans="1:16">
      <c r="A104" s="88" t="str">
        <f>'CEA-4 Constant DCF'!A203</f>
        <v>Northwest Natural Gas Company</v>
      </c>
      <c r="B104" s="89" t="str">
        <f>'CEA-4 Constant DCF'!B203</f>
        <v>NWN</v>
      </c>
      <c r="C104" s="143">
        <f t="shared" si="41"/>
        <v>0.74464980030632322</v>
      </c>
      <c r="D104" s="143">
        <f t="shared" si="41"/>
        <v>0.85</v>
      </c>
      <c r="E104" s="143">
        <f t="shared" si="38"/>
        <v>0.7973249001531616</v>
      </c>
      <c r="F104" s="217">
        <f t="shared" si="42"/>
        <v>4.1406379011852436E-2</v>
      </c>
      <c r="G104" s="217">
        <f t="shared" si="42"/>
        <v>0.11698197666995908</v>
      </c>
      <c r="H104" s="217">
        <f t="shared" si="39"/>
        <v>0.13467902187994704</v>
      </c>
      <c r="I104" s="217">
        <v>5.0000000000000001E-3</v>
      </c>
      <c r="J104" s="217">
        <f t="shared" si="40"/>
        <v>0.13967902187994705</v>
      </c>
      <c r="K104" s="321" t="str">
        <f>'CEA-5 Multi-Stage DCF'!M201</f>
        <v/>
      </c>
      <c r="L104" s="88"/>
      <c r="M104" s="89"/>
      <c r="N104" s="89"/>
      <c r="O104" s="89"/>
      <c r="P104" s="89"/>
    </row>
    <row r="105" spans="1:16">
      <c r="A105" s="88" t="str">
        <f>'CEA-4 Constant DCF'!A204</f>
        <v>ONE Gas, Inc.</v>
      </c>
      <c r="B105" s="89" t="str">
        <f>'CEA-4 Constant DCF'!B204</f>
        <v>OGS</v>
      </c>
      <c r="C105" s="143">
        <f t="shared" si="41"/>
        <v>0.83247976724837924</v>
      </c>
      <c r="D105" s="143">
        <f t="shared" si="41"/>
        <v>0.85</v>
      </c>
      <c r="E105" s="143">
        <f t="shared" si="38"/>
        <v>0.84123988362418967</v>
      </c>
      <c r="F105" s="217">
        <f t="shared" si="42"/>
        <v>4.1406379011852436E-2</v>
      </c>
      <c r="G105" s="217">
        <f t="shared" si="42"/>
        <v>0.11698197666995908</v>
      </c>
      <c r="H105" s="217">
        <f t="shared" si="39"/>
        <v>0.13981628345181649</v>
      </c>
      <c r="I105" s="217">
        <v>5.0000000000000001E-3</v>
      </c>
      <c r="J105" s="217">
        <f t="shared" si="40"/>
        <v>0.14481628345181649</v>
      </c>
      <c r="K105" s="321" t="str">
        <f>'CEA-5 Multi-Stage DCF'!M202</f>
        <v/>
      </c>
      <c r="L105" s="88"/>
      <c r="M105" s="89"/>
      <c r="N105" s="89"/>
      <c r="O105" s="89"/>
      <c r="P105" s="89"/>
    </row>
    <row r="106" spans="1:16">
      <c r="A106" s="131" t="str">
        <f>'CEA-4 Constant DCF'!A205</f>
        <v>Spire, Inc.</v>
      </c>
      <c r="B106" s="145" t="str">
        <f>'CEA-4 Constant DCF'!B205</f>
        <v>SR</v>
      </c>
      <c r="C106" s="277">
        <f t="shared" si="41"/>
        <v>0.86346076191264043</v>
      </c>
      <c r="D106" s="277">
        <f t="shared" si="41"/>
        <v>0.85</v>
      </c>
      <c r="E106" s="277">
        <f t="shared" ref="E106" si="43">AVERAGE(C106:D106)</f>
        <v>0.85673038095632026</v>
      </c>
      <c r="F106" s="275">
        <f t="shared" si="42"/>
        <v>4.1406379011852436E-2</v>
      </c>
      <c r="G106" s="275">
        <f t="shared" si="42"/>
        <v>0.11698197666995908</v>
      </c>
      <c r="H106" s="275">
        <f t="shared" ref="H106" si="44">F106+(E106*G106)</f>
        <v>0.14162839244932984</v>
      </c>
      <c r="I106" s="275">
        <v>5.0000000000000001E-3</v>
      </c>
      <c r="J106" s="275">
        <f t="shared" ref="J106" si="45">H106+I106</f>
        <v>0.14662839244932985</v>
      </c>
      <c r="K106" s="321" t="str">
        <f>'CEA-5 Multi-Stage DCF'!M203</f>
        <v>Excl.</v>
      </c>
      <c r="L106" s="88"/>
      <c r="M106" s="89"/>
      <c r="N106" s="89"/>
      <c r="O106" s="89"/>
      <c r="P106" s="89"/>
    </row>
    <row r="107" spans="1:16">
      <c r="A107" s="88" t="s">
        <v>2562</v>
      </c>
      <c r="B107" s="89"/>
      <c r="C107" s="89"/>
      <c r="D107" s="89"/>
      <c r="E107" s="89"/>
      <c r="F107" s="89"/>
      <c r="G107" s="89"/>
      <c r="H107" s="89"/>
      <c r="I107" s="89"/>
      <c r="J107" s="210">
        <f>AVERAGE(J82:J106)</f>
        <v>0.14927272647195278</v>
      </c>
      <c r="L107" s="88"/>
      <c r="M107" s="89"/>
      <c r="N107" s="89"/>
      <c r="O107" s="89"/>
      <c r="P107" s="89"/>
    </row>
    <row r="108" spans="1:16">
      <c r="A108" s="328" t="s">
        <v>2832</v>
      </c>
      <c r="B108" s="325"/>
      <c r="C108" s="341"/>
      <c r="D108" s="325"/>
      <c r="E108" s="325"/>
      <c r="F108" s="325"/>
      <c r="G108" s="325"/>
      <c r="H108" s="326">
        <f>AVERAGEIF(K82:K106,"",H82:H106)</f>
        <v>0.13869173052800762</v>
      </c>
      <c r="I108" s="325"/>
      <c r="J108" s="326">
        <f>AVERAGEIF(K82:K106,"",J82:J106)</f>
        <v>0.14369173052800763</v>
      </c>
      <c r="L108" s="88"/>
      <c r="M108" s="89"/>
      <c r="N108" s="89"/>
      <c r="O108" s="89"/>
      <c r="P108" s="89"/>
    </row>
    <row r="110" spans="1:16">
      <c r="A110" s="131" t="s">
        <v>2505</v>
      </c>
      <c r="B110" s="145"/>
      <c r="C110" s="145"/>
      <c r="D110" s="89"/>
      <c r="E110" s="89"/>
      <c r="F110" s="103"/>
      <c r="G110" s="103"/>
      <c r="H110" s="103"/>
      <c r="I110" s="103"/>
      <c r="J110" s="103"/>
      <c r="L110" s="88"/>
      <c r="M110" s="89"/>
      <c r="N110" s="89"/>
      <c r="O110" s="89"/>
      <c r="P110" s="89"/>
    </row>
    <row r="111" spans="1:16">
      <c r="A111" s="124" t="str">
        <f>'CEA-7.1 Avg CAPM'!A111</f>
        <v>[1] Source: Bloomberg Professional as of May 31, 2024; weekly changes in equity stock price against SPX index (U.S.) or SPTSX (Canada) Index for the past five years</v>
      </c>
      <c r="B111" s="89"/>
      <c r="C111" s="103"/>
      <c r="D111" s="89"/>
      <c r="E111" s="89"/>
      <c r="F111" s="89"/>
      <c r="G111" s="89"/>
      <c r="H111" s="89"/>
      <c r="I111" s="89"/>
      <c r="J111" s="89"/>
      <c r="L111" s="88"/>
      <c r="M111" s="89"/>
      <c r="N111" s="89"/>
      <c r="O111" s="89"/>
      <c r="P111" s="89"/>
    </row>
    <row r="112" spans="1:16">
      <c r="A112" s="245" t="str">
        <f>'CEA-7.1 Avg CAPM'!A112</f>
        <v>[2] Source: Value Line as of May 31, 2024</v>
      </c>
      <c r="B112" s="89"/>
      <c r="C112" s="103"/>
      <c r="D112" s="89"/>
      <c r="E112" s="89"/>
      <c r="F112" s="89"/>
      <c r="G112" s="89"/>
      <c r="H112" s="89"/>
      <c r="I112" s="89"/>
      <c r="J112" s="89"/>
      <c r="L112" s="88"/>
      <c r="M112" s="89"/>
      <c r="N112" s="89"/>
      <c r="O112" s="89"/>
      <c r="P112" s="89"/>
    </row>
    <row r="113" spans="1:16">
      <c r="A113" s="124" t="str">
        <f>'CEA-7.1 Avg CAPM'!A113</f>
        <v>[3] Equals mean of [1] and [2]</v>
      </c>
      <c r="B113" s="89"/>
      <c r="C113" s="108"/>
      <c r="D113" s="108"/>
      <c r="E113" s="89"/>
      <c r="F113" s="89"/>
      <c r="G113" s="89"/>
      <c r="H113" s="89"/>
      <c r="I113" s="89"/>
      <c r="J113" s="89"/>
      <c r="L113" s="88"/>
      <c r="M113" s="89"/>
      <c r="N113" s="89"/>
      <c r="O113" s="89"/>
      <c r="P113" s="89"/>
    </row>
    <row r="114" spans="1:16">
      <c r="A114" s="245" t="str">
        <f>'CEA-7.1 Avg CAPM'!A114</f>
        <v>[4] Source: Equals average long-term Consensus Forecast of 10-year government bond yields for the period 2025-2027 as of April 8, 2024 (Pg. 3, 29)</v>
      </c>
      <c r="B114" s="89"/>
      <c r="C114" s="89"/>
      <c r="D114" s="89"/>
      <c r="E114" s="89"/>
      <c r="F114" s="103"/>
      <c r="G114" s="89"/>
      <c r="H114" s="89"/>
      <c r="I114" s="89"/>
      <c r="J114" s="89"/>
      <c r="L114" s="88"/>
      <c r="M114" s="89"/>
      <c r="N114" s="89"/>
      <c r="O114" s="89"/>
      <c r="P114" s="89"/>
    </row>
    <row r="115" spans="1:16">
      <c r="A115" s="243" t="str">
        <f>'CEA-7.1 Avg CAPM'!A115</f>
        <v>plus the average spread between 10- and 30-year bonds for the 10 years ending May 31, 2024.</v>
      </c>
      <c r="B115" s="89"/>
      <c r="C115" s="89"/>
      <c r="D115" s="89"/>
      <c r="E115" s="89"/>
      <c r="F115" s="103"/>
      <c r="G115" s="89"/>
      <c r="H115" s="89"/>
      <c r="I115" s="89"/>
      <c r="J115" s="89"/>
      <c r="L115" s="88"/>
      <c r="M115" s="89"/>
      <c r="N115" s="89"/>
      <c r="O115" s="89"/>
      <c r="P115" s="89"/>
    </row>
    <row r="116" spans="1:16">
      <c r="A116" s="245" t="s">
        <v>3472</v>
      </c>
      <c r="B116" s="89"/>
      <c r="C116" s="124"/>
      <c r="D116" s="124"/>
      <c r="E116" s="89"/>
      <c r="F116" s="103"/>
      <c r="G116" s="89"/>
      <c r="H116" s="89"/>
      <c r="I116" s="89"/>
      <c r="J116" s="89"/>
      <c r="L116" s="88"/>
      <c r="M116" s="89"/>
      <c r="N116" s="89"/>
      <c r="O116" s="89"/>
      <c r="P116" s="89"/>
    </row>
    <row r="117" spans="1:16">
      <c r="A117" s="124" t="str">
        <f>'CEA-7.1 Avg CAPM'!A118</f>
        <v>[6] Equals [4] + ([3] x [5])</v>
      </c>
      <c r="B117" s="89"/>
      <c r="C117" s="89"/>
      <c r="D117" s="89"/>
      <c r="E117" s="89"/>
      <c r="F117" s="103"/>
      <c r="G117" s="89"/>
      <c r="H117" s="89"/>
      <c r="I117" s="89"/>
      <c r="J117" s="89"/>
      <c r="L117" s="88"/>
      <c r="M117" s="89"/>
      <c r="N117" s="89"/>
      <c r="O117" s="89"/>
      <c r="P117" s="89"/>
    </row>
    <row r="118" spans="1:16">
      <c r="A118" s="83" t="str">
        <f>'CEA-7.1 Avg CAPM'!A119</f>
        <v>[7] Most Canadian jurisdictions have approved an adjustment of 50 bps for flotation costs and financial flexibility.</v>
      </c>
      <c r="B118" s="89"/>
      <c r="C118" s="89"/>
      <c r="D118" s="89"/>
      <c r="E118" s="89"/>
      <c r="F118" s="108"/>
      <c r="G118" s="89"/>
      <c r="H118" s="89"/>
      <c r="I118" s="89"/>
      <c r="J118" s="89"/>
      <c r="L118" s="88"/>
      <c r="M118" s="89"/>
      <c r="N118" s="89"/>
      <c r="O118" s="89"/>
      <c r="P118" s="89"/>
    </row>
    <row r="119" spans="1:16">
      <c r="A119" s="124" t="str">
        <f>'CEA-7.1 Avg CAPM'!A120</f>
        <v>[8] Equals [6] + [7]</v>
      </c>
      <c r="B119" s="89"/>
      <c r="C119" s="89"/>
      <c r="D119" s="89"/>
      <c r="E119" s="89"/>
      <c r="F119" s="108"/>
      <c r="G119" s="89"/>
      <c r="H119" s="89"/>
      <c r="I119" s="89"/>
      <c r="J119" s="89"/>
      <c r="L119" s="88"/>
      <c r="M119" s="89"/>
      <c r="N119" s="89"/>
      <c r="O119" s="89"/>
      <c r="P119" s="89"/>
    </row>
  </sheetData>
  <mergeCells count="1">
    <mergeCell ref="A1:J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CEA-7.2
Page &amp;P of 3</oddHeader>
  </headerFooter>
  <rowBreaks count="2" manualBreakCount="2">
    <brk id="32" max="9" man="1"/>
    <brk id="7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F2F4-4345-43CE-B136-A2D34D1556DC}">
  <sheetPr>
    <tabColor theme="9" tint="0.79998168889431442"/>
  </sheetPr>
  <dimension ref="A1:N119"/>
  <sheetViews>
    <sheetView zoomScale="90" zoomScaleNormal="90" zoomScaleSheetLayoutView="85" workbookViewId="0">
      <selection activeCell="K9" sqref="K9"/>
    </sheetView>
  </sheetViews>
  <sheetFormatPr defaultColWidth="9" defaultRowHeight="16.5"/>
  <cols>
    <col min="1" max="1" width="40.5" style="123" customWidth="1"/>
    <col min="2" max="10" width="14.5" style="146" customWidth="1"/>
    <col min="11" max="11" width="20.375" style="341" customWidth="1"/>
    <col min="12" max="14" width="9" style="146"/>
    <col min="15" max="16384" width="9" style="123"/>
  </cols>
  <sheetData>
    <row r="1" spans="1:14" ht="18">
      <c r="A1" s="370" t="s">
        <v>3473</v>
      </c>
      <c r="B1" s="370"/>
      <c r="C1" s="370"/>
      <c r="D1" s="370"/>
      <c r="E1" s="370"/>
      <c r="F1" s="370"/>
      <c r="G1" s="370"/>
      <c r="H1" s="370"/>
      <c r="I1" s="370"/>
      <c r="J1" s="370"/>
      <c r="L1" s="89"/>
      <c r="M1" s="89"/>
      <c r="N1" s="89"/>
    </row>
    <row r="2" spans="1:14">
      <c r="A2" s="151"/>
      <c r="B2" s="144"/>
      <c r="C2" s="144"/>
      <c r="D2" s="144"/>
      <c r="E2" s="144"/>
      <c r="F2" s="144"/>
      <c r="G2" s="144"/>
      <c r="H2" s="144"/>
      <c r="I2" s="144"/>
      <c r="J2" s="144"/>
      <c r="L2" s="89"/>
      <c r="M2" s="89"/>
      <c r="N2" s="89"/>
    </row>
    <row r="3" spans="1:14" ht="17.25" thickBot="1">
      <c r="A3" s="88"/>
      <c r="B3" s="89"/>
      <c r="C3" s="89" t="s">
        <v>2466</v>
      </c>
      <c r="D3" s="89" t="s">
        <v>2467</v>
      </c>
      <c r="E3" s="89" t="s">
        <v>2468</v>
      </c>
      <c r="F3" s="89" t="s">
        <v>2469</v>
      </c>
      <c r="G3" s="89" t="s">
        <v>2470</v>
      </c>
      <c r="H3" s="89" t="s">
        <v>2471</v>
      </c>
      <c r="I3" s="89" t="s">
        <v>2472</v>
      </c>
      <c r="J3" s="89" t="s">
        <v>2473</v>
      </c>
      <c r="L3" s="89"/>
      <c r="M3" s="89"/>
      <c r="N3" s="89"/>
    </row>
    <row r="4" spans="1:14" ht="49.5">
      <c r="A4" s="152" t="s">
        <v>3447</v>
      </c>
      <c r="B4" s="153" t="s">
        <v>1</v>
      </c>
      <c r="C4" s="120" t="s">
        <v>3448</v>
      </c>
      <c r="D4" s="120" t="s">
        <v>3449</v>
      </c>
      <c r="E4" s="120" t="s">
        <v>3450</v>
      </c>
      <c r="F4" s="120" t="s">
        <v>3451</v>
      </c>
      <c r="G4" s="120" t="s">
        <v>3474</v>
      </c>
      <c r="H4" s="120" t="s">
        <v>3453</v>
      </c>
      <c r="I4" s="120" t="s">
        <v>3454</v>
      </c>
      <c r="J4" s="120" t="s">
        <v>3455</v>
      </c>
      <c r="K4" s="345" t="s">
        <v>3749</v>
      </c>
      <c r="L4" s="89"/>
      <c r="M4" s="89"/>
      <c r="N4" s="89"/>
    </row>
    <row r="5" spans="1:14">
      <c r="A5" s="114" t="str">
        <f>'CEA-4 Constant DCF'!A5</f>
        <v>AltaGas Limited</v>
      </c>
      <c r="B5" s="90" t="str">
        <f>'CEA-4 Constant DCF'!B5</f>
        <v>ALA</v>
      </c>
      <c r="C5" s="125">
        <f>'CEA-7.1 Avg CAPM'!C5</f>
        <v>1.15571</v>
      </c>
      <c r="D5" s="125" t="str">
        <f>'CEA-7.1 Avg CAPM'!D5</f>
        <v>n/a</v>
      </c>
      <c r="E5" s="125">
        <f t="shared" ref="E5:E10" si="0">AVERAGE(C5,D5)</f>
        <v>1.15571</v>
      </c>
      <c r="F5" s="126">
        <f>'CEA-7.1 Avg CAPM'!F5</f>
        <v>3.4633578732106332E-2</v>
      </c>
      <c r="G5" s="126">
        <f>AVERAGE(5.68%,7.17%)</f>
        <v>6.4250000000000002E-2</v>
      </c>
      <c r="H5" s="126">
        <f>F5+(E5*G5)</f>
        <v>0.10888794623210633</v>
      </c>
      <c r="I5" s="126">
        <v>5.0000000000000001E-3</v>
      </c>
      <c r="J5" s="126">
        <f t="shared" ref="J5:J10" si="1">H5+I5</f>
        <v>0.11388794623210634</v>
      </c>
      <c r="K5" s="344" t="str">
        <f>'CEA-5 Multi-Stage DCF'!M6</f>
        <v>Excl.</v>
      </c>
      <c r="L5" s="228"/>
      <c r="M5" s="229"/>
      <c r="N5" s="229"/>
    </row>
    <row r="6" spans="1:14">
      <c r="A6" s="114" t="str">
        <f>'CEA-4 Constant DCF'!A6</f>
        <v>Canadian Utilities Limited</v>
      </c>
      <c r="B6" s="90" t="str">
        <f>'CEA-4 Constant DCF'!B6</f>
        <v>CU</v>
      </c>
      <c r="C6" s="125">
        <f>'CEA-7.1 Avg CAPM'!C6</f>
        <v>0.85877409999999998</v>
      </c>
      <c r="D6" s="125" t="str">
        <f>'CEA-7.1 Avg CAPM'!D6</f>
        <v>n/a</v>
      </c>
      <c r="E6" s="125">
        <f t="shared" si="0"/>
        <v>0.85877409999999998</v>
      </c>
      <c r="F6" s="126">
        <f>'CEA-7.1 Avg CAPM'!F6</f>
        <v>3.4633578732106332E-2</v>
      </c>
      <c r="G6" s="126">
        <f>$G$5</f>
        <v>6.4250000000000002E-2</v>
      </c>
      <c r="H6" s="126">
        <f t="shared" ref="H6:H10" si="2">F6+(E6*G6)</f>
        <v>8.9809814657106329E-2</v>
      </c>
      <c r="I6" s="126">
        <f>I5</f>
        <v>5.0000000000000001E-3</v>
      </c>
      <c r="J6" s="126">
        <f t="shared" si="1"/>
        <v>9.4809814657106334E-2</v>
      </c>
      <c r="K6" s="344" t="str">
        <f>'CEA-5 Multi-Stage DCF'!M7</f>
        <v/>
      </c>
      <c r="L6" s="228"/>
      <c r="M6" s="229"/>
      <c r="N6" s="229"/>
    </row>
    <row r="7" spans="1:14">
      <c r="A7" s="114" t="str">
        <f>'CEA-4 Constant DCF'!A7</f>
        <v>Emera Inc.</v>
      </c>
      <c r="B7" s="90" t="str">
        <f>'CEA-4 Constant DCF'!B7</f>
        <v>EMA</v>
      </c>
      <c r="C7" s="125">
        <f>'CEA-7.1 Avg CAPM'!C7</f>
        <v>0.71881010000000001</v>
      </c>
      <c r="D7" s="125">
        <f>'CEA-7.1 Avg CAPM'!D7</f>
        <v>0.75</v>
      </c>
      <c r="E7" s="125">
        <f t="shared" si="0"/>
        <v>0.73440505</v>
      </c>
      <c r="F7" s="126">
        <f>'CEA-7.1 Avg CAPM'!F7</f>
        <v>3.4633578732106332E-2</v>
      </c>
      <c r="G7" s="126">
        <f t="shared" ref="G7:G10" si="3">$G$5</f>
        <v>6.4250000000000002E-2</v>
      </c>
      <c r="H7" s="126">
        <f t="shared" si="2"/>
        <v>8.1819103194606335E-2</v>
      </c>
      <c r="I7" s="126">
        <f>I6</f>
        <v>5.0000000000000001E-3</v>
      </c>
      <c r="J7" s="126">
        <f t="shared" si="1"/>
        <v>8.681910319460634E-2</v>
      </c>
      <c r="K7" s="344" t="str">
        <f>'CEA-5 Multi-Stage DCF'!M8</f>
        <v>Excl.</v>
      </c>
      <c r="L7" s="228"/>
      <c r="M7" s="229"/>
      <c r="N7" s="229"/>
    </row>
    <row r="8" spans="1:14">
      <c r="A8" s="114" t="str">
        <f>'CEA-4 Constant DCF'!A8</f>
        <v>Enbridge Inc.</v>
      </c>
      <c r="B8" s="90" t="str">
        <f>'CEA-4 Constant DCF'!B8</f>
        <v>ENB</v>
      </c>
      <c r="C8" s="125">
        <f>'CEA-7.1 Avg CAPM'!C8</f>
        <v>0.93412499999999998</v>
      </c>
      <c r="D8" s="125">
        <f>'CEA-7.1 Avg CAPM'!D8</f>
        <v>0.85</v>
      </c>
      <c r="E8" s="125">
        <f t="shared" si="0"/>
        <v>0.89206249999999998</v>
      </c>
      <c r="F8" s="126">
        <f>'CEA-7.1 Avg CAPM'!F8</f>
        <v>3.4633578732106332E-2</v>
      </c>
      <c r="G8" s="126">
        <f t="shared" si="3"/>
        <v>6.4250000000000002E-2</v>
      </c>
      <c r="H8" s="126">
        <f t="shared" si="2"/>
        <v>9.1948594357106339E-2</v>
      </c>
      <c r="I8" s="126">
        <f t="shared" ref="I8:I10" si="4">I7</f>
        <v>5.0000000000000001E-3</v>
      </c>
      <c r="J8" s="126">
        <f t="shared" si="1"/>
        <v>9.6948594357106344E-2</v>
      </c>
      <c r="K8" s="344" t="str">
        <f>'CEA-5 Multi-Stage DCF'!M9</f>
        <v>Excl.</v>
      </c>
      <c r="L8" s="228"/>
      <c r="M8" s="229"/>
      <c r="N8" s="229"/>
    </row>
    <row r="9" spans="1:14">
      <c r="A9" s="88" t="str">
        <f>'CEA-4 Constant DCF'!A9</f>
        <v>Fortis, Inc.</v>
      </c>
      <c r="B9" s="89" t="str">
        <f>'CEA-4 Constant DCF'!B9</f>
        <v>FTS</v>
      </c>
      <c r="C9" s="179">
        <f>'CEA-7.1 Avg CAPM'!C9</f>
        <v>0.72239589999999998</v>
      </c>
      <c r="D9" s="125">
        <f>'CEA-7.1 Avg CAPM'!D9</f>
        <v>0.7</v>
      </c>
      <c r="E9" s="125">
        <f t="shared" si="0"/>
        <v>0.71119794999999997</v>
      </c>
      <c r="F9" s="126">
        <f>'CEA-7.1 Avg CAPM'!F9</f>
        <v>3.4633578732106332E-2</v>
      </c>
      <c r="G9" s="126">
        <f t="shared" si="3"/>
        <v>6.4250000000000002E-2</v>
      </c>
      <c r="H9" s="126">
        <f t="shared" si="2"/>
        <v>8.032804701960633E-2</v>
      </c>
      <c r="I9" s="126">
        <f t="shared" si="4"/>
        <v>5.0000000000000001E-3</v>
      </c>
      <c r="J9" s="126">
        <f t="shared" si="1"/>
        <v>8.5328047019606335E-2</v>
      </c>
      <c r="K9" s="344" t="str">
        <f>'CEA-5 Multi-Stage DCF'!M10</f>
        <v>Excl.</v>
      </c>
      <c r="L9" s="236"/>
      <c r="M9" s="229"/>
      <c r="N9" s="229"/>
    </row>
    <row r="10" spans="1:14">
      <c r="A10" s="114" t="str">
        <f>'CEA-4 Constant DCF'!A10</f>
        <v>Hydro One, Ltd.</v>
      </c>
      <c r="B10" s="90" t="str">
        <f>'CEA-4 Constant DCF'!B10</f>
        <v>H</v>
      </c>
      <c r="C10" s="125">
        <f>'CEA-7.1 Avg CAPM'!C10</f>
        <v>0.69190260000000003</v>
      </c>
      <c r="D10" s="140" t="str">
        <f>'CEA-7.1 Avg CAPM'!D10</f>
        <v>n/a</v>
      </c>
      <c r="E10" s="140">
        <f t="shared" si="0"/>
        <v>0.69190260000000003</v>
      </c>
      <c r="F10" s="126">
        <f>'CEA-7.1 Avg CAPM'!F10</f>
        <v>3.4633578732106332E-2</v>
      </c>
      <c r="G10" s="141">
        <f t="shared" si="3"/>
        <v>6.4250000000000002E-2</v>
      </c>
      <c r="H10" s="141">
        <f t="shared" si="2"/>
        <v>7.9088320782106342E-2</v>
      </c>
      <c r="I10" s="141">
        <f t="shared" si="4"/>
        <v>5.0000000000000001E-3</v>
      </c>
      <c r="J10" s="141">
        <f t="shared" si="1"/>
        <v>8.4088320782106346E-2</v>
      </c>
      <c r="K10" s="344" t="str">
        <f>'CEA-5 Multi-Stage DCF'!M11</f>
        <v/>
      </c>
      <c r="L10" s="228"/>
      <c r="M10" s="229"/>
      <c r="N10" s="229"/>
    </row>
    <row r="11" spans="1:14" ht="17.25" thickBot="1">
      <c r="A11" s="154" t="s">
        <v>2562</v>
      </c>
      <c r="B11" s="127"/>
      <c r="C11" s="128">
        <f>AVERAGE(C5:C10)</f>
        <v>0.84695294999999993</v>
      </c>
      <c r="D11" s="147">
        <f>AVERAGE(D5:D10)</f>
        <v>0.76666666666666661</v>
      </c>
      <c r="E11" s="147">
        <f>AVERAGE(E5:E10)</f>
        <v>0.84067536666666653</v>
      </c>
      <c r="F11" s="129"/>
      <c r="G11" s="148"/>
      <c r="H11" s="156">
        <f>AVERAGE(H5:H10)</f>
        <v>8.864697104043967E-2</v>
      </c>
      <c r="I11" s="148"/>
      <c r="J11" s="156">
        <f>AVERAGE(J5:J10)</f>
        <v>9.3646971040439675E-2</v>
      </c>
      <c r="L11" s="89"/>
      <c r="M11" s="89"/>
      <c r="N11" s="89"/>
    </row>
    <row r="12" spans="1:14">
      <c r="A12" s="328" t="s">
        <v>2832</v>
      </c>
      <c r="B12" s="325"/>
      <c r="C12" s="341"/>
      <c r="D12" s="325"/>
      <c r="E12" s="325"/>
      <c r="F12" s="325"/>
      <c r="G12" s="325"/>
      <c r="H12" s="326">
        <f>AVERAGEIF(K5:K10,"",H5:H10)</f>
        <v>8.4449067719606336E-2</v>
      </c>
      <c r="I12" s="325"/>
      <c r="J12" s="326">
        <f>AVERAGEIF(K5:K10,"",J5:J10)</f>
        <v>8.944906771960634E-2</v>
      </c>
      <c r="L12" s="89"/>
      <c r="M12" s="89"/>
      <c r="N12" s="89"/>
    </row>
    <row r="13" spans="1:14">
      <c r="A13" s="83"/>
      <c r="B13" s="89"/>
      <c r="C13" s="103"/>
      <c r="D13" s="89"/>
      <c r="E13" s="89"/>
      <c r="F13" s="89"/>
      <c r="G13" s="89"/>
      <c r="H13" s="89"/>
      <c r="I13" s="89"/>
      <c r="J13" s="89"/>
      <c r="L13" s="89"/>
      <c r="M13" s="89"/>
      <c r="N13" s="89"/>
    </row>
    <row r="14" spans="1:14" ht="17.25" thickBot="1">
      <c r="A14" s="88"/>
      <c r="B14" s="89"/>
      <c r="C14" s="89"/>
      <c r="D14" s="89"/>
      <c r="E14" s="89"/>
      <c r="F14" s="89"/>
      <c r="G14" s="89"/>
      <c r="H14" s="89"/>
      <c r="I14" s="89"/>
      <c r="J14" s="89"/>
      <c r="L14" s="89"/>
      <c r="M14" s="89"/>
      <c r="N14" s="89"/>
    </row>
    <row r="15" spans="1:14" ht="49.5">
      <c r="A15" s="152" t="s">
        <v>3456</v>
      </c>
      <c r="B15" s="153" t="s">
        <v>1</v>
      </c>
      <c r="C15" s="120" t="s">
        <v>3448</v>
      </c>
      <c r="D15" s="120" t="s">
        <v>3449</v>
      </c>
      <c r="E15" s="120" t="s">
        <v>3450</v>
      </c>
      <c r="F15" s="120" t="s">
        <v>3451</v>
      </c>
      <c r="G15" s="120" t="str">
        <f>G4</f>
        <v>Historical Market Risk Premium</v>
      </c>
      <c r="H15" s="120" t="s">
        <v>3453</v>
      </c>
      <c r="I15" s="120" t="s">
        <v>3454</v>
      </c>
      <c r="J15" s="120" t="s">
        <v>3455</v>
      </c>
      <c r="K15" s="345" t="s">
        <v>3749</v>
      </c>
      <c r="L15" s="89"/>
      <c r="M15" s="89"/>
      <c r="N15" s="89"/>
    </row>
    <row r="16" spans="1:14">
      <c r="A16" s="119" t="str">
        <f>'CEA-4 Constant DCF'!A36</f>
        <v>Alliant Energy Corporation</v>
      </c>
      <c r="B16" s="160" t="str">
        <f>'CEA-4 Constant DCF'!B36</f>
        <v>LNT</v>
      </c>
      <c r="C16" s="240">
        <f>'CEA-7.1 Avg CAPM'!C16</f>
        <v>0.87370040181842501</v>
      </c>
      <c r="D16" s="240">
        <f>'CEA-7.1 Avg CAPM'!D16</f>
        <v>0.9</v>
      </c>
      <c r="E16" s="125">
        <f t="shared" ref="E16:E30" si="5">AVERAGE(C16:D16)</f>
        <v>0.88685020090921252</v>
      </c>
      <c r="F16" s="126">
        <f>'CEA-7.1 Avg CAPM'!F16</f>
        <v>4.1406379011852436E-2</v>
      </c>
      <c r="G16" s="211">
        <f>$G$5</f>
        <v>6.4250000000000002E-2</v>
      </c>
      <c r="H16" s="126">
        <f t="shared" ref="H16:H30" si="6">F16+(E16*G16)</f>
        <v>9.8386504420269333E-2</v>
      </c>
      <c r="I16" s="126">
        <v>5.0000000000000001E-3</v>
      </c>
      <c r="J16" s="126">
        <f t="shared" ref="J16:J30" si="7">H16+I16</f>
        <v>0.10338650442026934</v>
      </c>
      <c r="K16" s="341" t="str">
        <f>'CEA-5 Multi-Stage DCF'!M36</f>
        <v>Excl.</v>
      </c>
      <c r="L16" s="89"/>
      <c r="M16" s="89"/>
      <c r="N16" s="89"/>
    </row>
    <row r="17" spans="1:14">
      <c r="A17" s="83" t="str">
        <f>'CEA-4 Constant DCF'!A37</f>
        <v>Ameren Corporation</v>
      </c>
      <c r="B17" s="103" t="str">
        <f>'CEA-4 Constant DCF'!B37</f>
        <v>AEE</v>
      </c>
      <c r="C17" s="125">
        <f>'CEA-7.1 Avg CAPM'!C17</f>
        <v>0.83927651394938352</v>
      </c>
      <c r="D17" s="125">
        <f>'CEA-7.1 Avg CAPM'!D17</f>
        <v>0.9</v>
      </c>
      <c r="E17" s="125">
        <f t="shared" si="5"/>
        <v>0.86963825697469177</v>
      </c>
      <c r="F17" s="126">
        <f>'CEA-7.1 Avg CAPM'!F17</f>
        <v>4.1406379011852436E-2</v>
      </c>
      <c r="G17" s="126">
        <f t="shared" ref="G17:G30" si="8">$G$5</f>
        <v>6.4250000000000002E-2</v>
      </c>
      <c r="H17" s="126">
        <f t="shared" si="6"/>
        <v>9.7280637022476385E-2</v>
      </c>
      <c r="I17" s="126">
        <v>5.0000000000000001E-3</v>
      </c>
      <c r="J17" s="126">
        <f t="shared" si="7"/>
        <v>0.10228063702247639</v>
      </c>
      <c r="K17" s="341" t="str">
        <f>'CEA-5 Multi-Stage DCF'!M37</f>
        <v>Excl.</v>
      </c>
      <c r="L17" s="228"/>
      <c r="M17" s="229"/>
      <c r="N17" s="229"/>
    </row>
    <row r="18" spans="1:14">
      <c r="A18" s="83" t="str">
        <f>'CEA-4 Constant DCF'!A38</f>
        <v>American Electric Power Company, Inc.</v>
      </c>
      <c r="B18" s="103" t="str">
        <f>'CEA-4 Constant DCF'!B38</f>
        <v>AEP</v>
      </c>
      <c r="C18" s="125">
        <f>'CEA-7.1 Avg CAPM'!C18</f>
        <v>0.84497239355831155</v>
      </c>
      <c r="D18" s="125">
        <f>'CEA-7.1 Avg CAPM'!D18</f>
        <v>0.8</v>
      </c>
      <c r="E18" s="125">
        <f t="shared" si="5"/>
        <v>0.8224861967791558</v>
      </c>
      <c r="F18" s="126">
        <f>'CEA-7.1 Avg CAPM'!F18</f>
        <v>4.1406379011852436E-2</v>
      </c>
      <c r="G18" s="126">
        <f t="shared" si="8"/>
        <v>6.4250000000000002E-2</v>
      </c>
      <c r="H18" s="126">
        <f t="shared" si="6"/>
        <v>9.4251117154913189E-2</v>
      </c>
      <c r="I18" s="126">
        <v>5.0000000000000001E-3</v>
      </c>
      <c r="J18" s="126">
        <f t="shared" si="7"/>
        <v>9.9251117154913193E-2</v>
      </c>
      <c r="K18" s="341" t="str">
        <f>'CEA-5 Multi-Stage DCF'!M38</f>
        <v>Excl.</v>
      </c>
      <c r="L18" s="228"/>
      <c r="M18" s="229"/>
      <c r="N18" s="229"/>
    </row>
    <row r="19" spans="1:14">
      <c r="A19" s="83" t="str">
        <f>'CEA-4 Constant DCF'!A39</f>
        <v>Duke Energy Corporation</v>
      </c>
      <c r="B19" s="103" t="str">
        <f>'CEA-4 Constant DCF'!B39</f>
        <v>DUK</v>
      </c>
      <c r="C19" s="125">
        <f>'CEA-7.1 Avg CAPM'!C19</f>
        <v>0.82378961834926434</v>
      </c>
      <c r="D19" s="125">
        <f>'CEA-7.1 Avg CAPM'!D19</f>
        <v>0.9</v>
      </c>
      <c r="E19" s="125">
        <f t="shared" si="5"/>
        <v>0.86189480917463213</v>
      </c>
      <c r="F19" s="126">
        <f>'CEA-7.1 Avg CAPM'!F19</f>
        <v>4.1406379011852436E-2</v>
      </c>
      <c r="G19" s="126">
        <f t="shared" si="8"/>
        <v>6.4250000000000002E-2</v>
      </c>
      <c r="H19" s="126">
        <f t="shared" si="6"/>
        <v>9.6783120501322553E-2</v>
      </c>
      <c r="I19" s="126">
        <v>5.0000000000000001E-3</v>
      </c>
      <c r="J19" s="126">
        <f t="shared" si="7"/>
        <v>0.10178312050132256</v>
      </c>
      <c r="K19" s="341" t="str">
        <f>'CEA-5 Multi-Stage DCF'!M39</f>
        <v>Excl.</v>
      </c>
      <c r="L19" s="228"/>
      <c r="M19" s="229"/>
      <c r="N19" s="229"/>
    </row>
    <row r="20" spans="1:14">
      <c r="A20" s="83" t="str">
        <f>'CEA-4 Constant DCF'!A40</f>
        <v>Entergy Corporation</v>
      </c>
      <c r="B20" s="103" t="str">
        <f>'CEA-4 Constant DCF'!B40</f>
        <v>ETR</v>
      </c>
      <c r="C20" s="125">
        <f>'CEA-7.1 Avg CAPM'!C20</f>
        <v>0.97465009387607859</v>
      </c>
      <c r="D20" s="125">
        <f>'CEA-7.1 Avg CAPM'!D20</f>
        <v>0.95</v>
      </c>
      <c r="E20" s="125">
        <f t="shared" si="5"/>
        <v>0.96232504693803933</v>
      </c>
      <c r="F20" s="126">
        <f>'CEA-7.1 Avg CAPM'!F20</f>
        <v>4.1406379011852436E-2</v>
      </c>
      <c r="G20" s="126">
        <f t="shared" si="8"/>
        <v>6.4250000000000002E-2</v>
      </c>
      <c r="H20" s="126">
        <f t="shared" si="6"/>
        <v>0.10323576327762146</v>
      </c>
      <c r="I20" s="126">
        <v>5.0000000000000001E-3</v>
      </c>
      <c r="J20" s="126">
        <f t="shared" si="7"/>
        <v>0.10823576327762147</v>
      </c>
      <c r="K20" s="341" t="str">
        <f>'CEA-5 Multi-Stage DCF'!M40</f>
        <v>Excl.</v>
      </c>
      <c r="L20" s="228"/>
      <c r="M20" s="229"/>
      <c r="N20" s="229"/>
    </row>
    <row r="21" spans="1:14">
      <c r="A21" s="83" t="str">
        <f>'CEA-4 Constant DCF'!A41</f>
        <v>Eversource Energy</v>
      </c>
      <c r="B21" s="103" t="str">
        <f>'CEA-4 Constant DCF'!B41</f>
        <v>ES</v>
      </c>
      <c r="C21" s="125">
        <f>'CEA-7.1 Avg CAPM'!C21</f>
        <v>0.90169525929291461</v>
      </c>
      <c r="D21" s="125">
        <f>'CEA-7.1 Avg CAPM'!D21</f>
        <v>0.95</v>
      </c>
      <c r="E21" s="125">
        <f t="shared" si="5"/>
        <v>0.92584762964645728</v>
      </c>
      <c r="F21" s="126">
        <f>'CEA-7.1 Avg CAPM'!F21</f>
        <v>4.1406379011852436E-2</v>
      </c>
      <c r="G21" s="126">
        <f t="shared" si="8"/>
        <v>6.4250000000000002E-2</v>
      </c>
      <c r="H21" s="126">
        <f t="shared" si="6"/>
        <v>0.10089208921663731</v>
      </c>
      <c r="I21" s="126">
        <v>5.0000000000000001E-3</v>
      </c>
      <c r="J21" s="126">
        <f t="shared" si="7"/>
        <v>0.10589208921663731</v>
      </c>
      <c r="K21" s="341" t="str">
        <f>'CEA-5 Multi-Stage DCF'!M41</f>
        <v/>
      </c>
      <c r="L21" s="228"/>
      <c r="M21" s="229"/>
      <c r="N21" s="229"/>
    </row>
    <row r="22" spans="1:14">
      <c r="A22" s="83" t="str">
        <f>'CEA-4 Constant DCF'!A42</f>
        <v>Exelon Corporation</v>
      </c>
      <c r="B22" s="103" t="str">
        <f>'CEA-4 Constant DCF'!B42</f>
        <v>EXC</v>
      </c>
      <c r="C22" s="125">
        <f>'CEA-7.1 Avg CAPM'!C22</f>
        <v>0.98249693606702992</v>
      </c>
      <c r="D22" s="125" t="str">
        <f>'CEA-7.1 Avg CAPM'!D22</f>
        <v>NMF</v>
      </c>
      <c r="E22" s="125">
        <f t="shared" si="5"/>
        <v>0.98249693606702992</v>
      </c>
      <c r="F22" s="126">
        <f>'CEA-7.1 Avg CAPM'!F22</f>
        <v>4.1406379011852436E-2</v>
      </c>
      <c r="G22" s="126">
        <f t="shared" si="8"/>
        <v>6.4250000000000002E-2</v>
      </c>
      <c r="H22" s="126">
        <f t="shared" si="6"/>
        <v>0.10453180715415911</v>
      </c>
      <c r="I22" s="126">
        <v>5.0000000000000001E-3</v>
      </c>
      <c r="J22" s="126">
        <f t="shared" si="7"/>
        <v>0.10953180715415911</v>
      </c>
      <c r="K22" s="341" t="str">
        <f>'CEA-5 Multi-Stage DCF'!M42</f>
        <v/>
      </c>
      <c r="L22" s="228"/>
      <c r="M22" s="229"/>
      <c r="N22" s="229"/>
    </row>
    <row r="23" spans="1:14">
      <c r="A23" s="83" t="str">
        <f>'CEA-4 Constant DCF'!A43</f>
        <v>Evergy, Inc.</v>
      </c>
      <c r="B23" s="103" t="str">
        <f>'CEA-4 Constant DCF'!B43</f>
        <v>EVRG</v>
      </c>
      <c r="C23" s="125">
        <f>'CEA-7.1 Avg CAPM'!C23</f>
        <v>0.8927250421094256</v>
      </c>
      <c r="D23" s="125">
        <f>'CEA-7.1 Avg CAPM'!D23</f>
        <v>0.95</v>
      </c>
      <c r="E23" s="125">
        <f t="shared" si="5"/>
        <v>0.92136252105471272</v>
      </c>
      <c r="F23" s="126">
        <f>'CEA-7.1 Avg CAPM'!F23</f>
        <v>4.1406379011852436E-2</v>
      </c>
      <c r="G23" s="126">
        <f t="shared" si="8"/>
        <v>6.4250000000000002E-2</v>
      </c>
      <c r="H23" s="126">
        <f t="shared" si="6"/>
        <v>0.10060392098961773</v>
      </c>
      <c r="I23" s="126">
        <v>5.0000000000000001E-3</v>
      </c>
      <c r="J23" s="126">
        <f t="shared" si="7"/>
        <v>0.10560392098961774</v>
      </c>
      <c r="K23" s="341" t="str">
        <f>'CEA-5 Multi-Stage DCF'!M43</f>
        <v>Excl.</v>
      </c>
      <c r="L23" s="228"/>
      <c r="M23" s="229"/>
      <c r="N23" s="229"/>
    </row>
    <row r="24" spans="1:14">
      <c r="A24" s="83" t="str">
        <f>'CEA-4 Constant DCF'!A44</f>
        <v>NextEra Energy, Inc.</v>
      </c>
      <c r="B24" s="103" t="str">
        <f>'CEA-4 Constant DCF'!B44</f>
        <v>NEE</v>
      </c>
      <c r="C24" s="125">
        <f>'CEA-7.1 Avg CAPM'!C24</f>
        <v>0.91219232010489681</v>
      </c>
      <c r="D24" s="125">
        <f>'CEA-7.1 Avg CAPM'!D24</f>
        <v>1.05</v>
      </c>
      <c r="E24" s="125">
        <f t="shared" si="5"/>
        <v>0.98109616005244837</v>
      </c>
      <c r="F24" s="126">
        <f>'CEA-7.1 Avg CAPM'!F24</f>
        <v>4.1406379011852436E-2</v>
      </c>
      <c r="G24" s="126">
        <f t="shared" si="8"/>
        <v>6.4250000000000002E-2</v>
      </c>
      <c r="H24" s="126">
        <f t="shared" si="6"/>
        <v>0.10444180729522223</v>
      </c>
      <c r="I24" s="126">
        <v>5.0000000000000001E-3</v>
      </c>
      <c r="J24" s="126">
        <f t="shared" si="7"/>
        <v>0.10944180729522224</v>
      </c>
      <c r="K24" s="341" t="str">
        <f>'CEA-5 Multi-Stage DCF'!M44</f>
        <v>Excl.</v>
      </c>
      <c r="L24" s="228"/>
      <c r="M24" s="229"/>
      <c r="N24" s="229"/>
    </row>
    <row r="25" spans="1:14">
      <c r="A25" s="83" t="str">
        <f>'CEA-4 Constant DCF'!A45</f>
        <v>OGE Energy Corporation</v>
      </c>
      <c r="B25" s="103" t="str">
        <f>'CEA-4 Constant DCF'!B45</f>
        <v>OGE</v>
      </c>
      <c r="C25" s="125">
        <f>'CEA-7.1 Avg CAPM'!C25</f>
        <v>1.0177614823084606</v>
      </c>
      <c r="D25" s="125">
        <f>'CEA-7.1 Avg CAPM'!D25</f>
        <v>1.05</v>
      </c>
      <c r="E25" s="125">
        <f t="shared" si="5"/>
        <v>1.0338807411542303</v>
      </c>
      <c r="F25" s="126">
        <f>'CEA-7.1 Avg CAPM'!F25</f>
        <v>4.1406379011852436E-2</v>
      </c>
      <c r="G25" s="126">
        <f t="shared" si="8"/>
        <v>6.4250000000000002E-2</v>
      </c>
      <c r="H25" s="126">
        <f t="shared" si="6"/>
        <v>0.10783321663101172</v>
      </c>
      <c r="I25" s="126">
        <v>5.0000000000000001E-3</v>
      </c>
      <c r="J25" s="126">
        <f t="shared" si="7"/>
        <v>0.11283321663101173</v>
      </c>
      <c r="K25" s="341" t="str">
        <f>'CEA-5 Multi-Stage DCF'!M45</f>
        <v>Excl.</v>
      </c>
      <c r="L25" s="228"/>
      <c r="M25" s="229"/>
      <c r="N25" s="229"/>
    </row>
    <row r="26" spans="1:14">
      <c r="A26" s="83" t="str">
        <f>'CEA-4 Constant DCF'!A46</f>
        <v>Pinnacle West Capital Corporation</v>
      </c>
      <c r="B26" s="103" t="str">
        <f>'CEA-4 Constant DCF'!B46</f>
        <v>PNW</v>
      </c>
      <c r="C26" s="125">
        <f>'CEA-7.1 Avg CAPM'!C26</f>
        <v>0.93579719106169845</v>
      </c>
      <c r="D26" s="125">
        <f>'CEA-7.1 Avg CAPM'!D26</f>
        <v>0.95</v>
      </c>
      <c r="E26" s="125">
        <f t="shared" si="5"/>
        <v>0.9428985955308492</v>
      </c>
      <c r="F26" s="126">
        <f>'CEA-7.1 Avg CAPM'!F26</f>
        <v>4.1406379011852436E-2</v>
      </c>
      <c r="G26" s="126">
        <f t="shared" si="8"/>
        <v>6.4250000000000002E-2</v>
      </c>
      <c r="H26" s="126">
        <f t="shared" si="6"/>
        <v>0.1019876137747095</v>
      </c>
      <c r="I26" s="126">
        <v>5.0000000000000001E-3</v>
      </c>
      <c r="J26" s="126">
        <f t="shared" si="7"/>
        <v>0.1069876137747095</v>
      </c>
      <c r="K26" s="341" t="str">
        <f>'CEA-5 Multi-Stage DCF'!M46</f>
        <v>Excl.</v>
      </c>
      <c r="L26" s="228"/>
      <c r="M26" s="229"/>
      <c r="N26" s="229"/>
    </row>
    <row r="27" spans="1:14">
      <c r="A27" s="83" t="str">
        <f>'CEA-4 Constant DCF'!A47</f>
        <v>PPL Corporation</v>
      </c>
      <c r="B27" s="103" t="s">
        <v>31</v>
      </c>
      <c r="C27" s="125">
        <f>'CEA-7.1 Avg CAPM'!C27</f>
        <v>1.0663522553431179</v>
      </c>
      <c r="D27" s="125">
        <f>'CEA-7.1 Avg CAPM'!D27</f>
        <v>1.1499999999999999</v>
      </c>
      <c r="E27" s="125">
        <f t="shared" ref="E27" si="9">AVERAGE(C27:D27)</f>
        <v>1.1081761276715589</v>
      </c>
      <c r="F27" s="126">
        <f>'CEA-7.1 Avg CAPM'!F27</f>
        <v>4.1406379011852436E-2</v>
      </c>
      <c r="G27" s="126">
        <f t="shared" si="8"/>
        <v>6.4250000000000002E-2</v>
      </c>
      <c r="H27" s="126">
        <f t="shared" ref="H27" si="10">F27+(E27*G27)</f>
        <v>0.11260669521475009</v>
      </c>
      <c r="I27" s="126">
        <v>5.0000000000000001E-3</v>
      </c>
      <c r="J27" s="126">
        <f t="shared" ref="J27" si="11">H27+I27</f>
        <v>0.11760669521475009</v>
      </c>
      <c r="K27" s="341" t="str">
        <f>'CEA-5 Multi-Stage DCF'!M47</f>
        <v>Excl.</v>
      </c>
      <c r="L27" s="228"/>
      <c r="M27" s="229"/>
      <c r="N27" s="229"/>
    </row>
    <row r="28" spans="1:14">
      <c r="A28" s="83" t="str">
        <f>'CEA-4 Constant DCF'!A48</f>
        <v>Portland General Electric Company</v>
      </c>
      <c r="B28" s="103" t="str">
        <f>'CEA-4 Constant DCF'!B48</f>
        <v>POR</v>
      </c>
      <c r="C28" s="125">
        <f>'CEA-7.1 Avg CAPM'!C28</f>
        <v>0.87885600974494305</v>
      </c>
      <c r="D28" s="125">
        <f>'CEA-7.1 Avg CAPM'!D28</f>
        <v>0.9</v>
      </c>
      <c r="E28" s="125">
        <f t="shared" si="5"/>
        <v>0.88942800487247153</v>
      </c>
      <c r="F28" s="126">
        <f>'CEA-7.1 Avg CAPM'!F28</f>
        <v>4.1406379011852436E-2</v>
      </c>
      <c r="G28" s="126">
        <f t="shared" si="8"/>
        <v>6.4250000000000002E-2</v>
      </c>
      <c r="H28" s="126">
        <f t="shared" si="6"/>
        <v>9.8552128324908728E-2</v>
      </c>
      <c r="I28" s="126">
        <v>5.0000000000000001E-3</v>
      </c>
      <c r="J28" s="126">
        <f t="shared" si="7"/>
        <v>0.10355212832490873</v>
      </c>
      <c r="K28" s="341" t="str">
        <f>'CEA-5 Multi-Stage DCF'!M48</f>
        <v>Excl.</v>
      </c>
      <c r="L28" s="228"/>
      <c r="M28" s="229"/>
      <c r="N28" s="229"/>
    </row>
    <row r="29" spans="1:14">
      <c r="A29" s="83" t="str">
        <f>'CEA-4 Constant DCF'!A49</f>
        <v>Southern Company</v>
      </c>
      <c r="B29" s="103" t="str">
        <f>'CEA-4 Constant DCF'!B49</f>
        <v>SO</v>
      </c>
      <c r="C29" s="125">
        <f>'CEA-7.1 Avg CAPM'!C29</f>
        <v>0.89737403966762719</v>
      </c>
      <c r="D29" s="125">
        <f>'CEA-7.1 Avg CAPM'!D29</f>
        <v>0.95</v>
      </c>
      <c r="E29" s="125">
        <f t="shared" si="5"/>
        <v>0.92368701983381363</v>
      </c>
      <c r="F29" s="126">
        <f>'CEA-7.1 Avg CAPM'!F29</f>
        <v>4.1406379011852436E-2</v>
      </c>
      <c r="G29" s="126">
        <f t="shared" si="8"/>
        <v>6.4250000000000002E-2</v>
      </c>
      <c r="H29" s="126">
        <f t="shared" si="6"/>
        <v>0.10075327003617496</v>
      </c>
      <c r="I29" s="126">
        <v>5.0000000000000001E-3</v>
      </c>
      <c r="J29" s="126">
        <f t="shared" si="7"/>
        <v>0.10575327003617496</v>
      </c>
      <c r="K29" s="341" t="str">
        <f>'CEA-5 Multi-Stage DCF'!M49</f>
        <v>Excl.</v>
      </c>
      <c r="L29" s="228"/>
      <c r="M29" s="229"/>
      <c r="N29" s="229"/>
    </row>
    <row r="30" spans="1:14">
      <c r="A30" s="83" t="str">
        <f>'CEA-4 Constant DCF'!A50</f>
        <v>Xcel Energy Inc.</v>
      </c>
      <c r="B30" s="103" t="str">
        <f>'CEA-4 Constant DCF'!B50</f>
        <v>XEL</v>
      </c>
      <c r="C30" s="125">
        <f>'CEA-7.1 Avg CAPM'!C30</f>
        <v>0.82948435931460662</v>
      </c>
      <c r="D30" s="125">
        <f>'CEA-7.1 Avg CAPM'!D30</f>
        <v>0.85</v>
      </c>
      <c r="E30" s="125">
        <f t="shared" si="5"/>
        <v>0.83974217965730324</v>
      </c>
      <c r="F30" s="141">
        <f>'CEA-7.1 Avg CAPM'!F30</f>
        <v>4.1406379011852436E-2</v>
      </c>
      <c r="G30" s="141">
        <f t="shared" si="8"/>
        <v>6.4250000000000002E-2</v>
      </c>
      <c r="H30" s="141">
        <f t="shared" si="6"/>
        <v>9.535981405483418E-2</v>
      </c>
      <c r="I30" s="141">
        <v>5.0000000000000001E-3</v>
      </c>
      <c r="J30" s="141">
        <f t="shared" si="7"/>
        <v>0.10035981405483418</v>
      </c>
      <c r="K30" s="341" t="str">
        <f>'CEA-5 Multi-Stage DCF'!M50</f>
        <v>Excl.</v>
      </c>
      <c r="L30" s="228"/>
      <c r="M30" s="229"/>
      <c r="N30" s="229"/>
    </row>
    <row r="31" spans="1:14" ht="17.25" thickBot="1">
      <c r="A31" s="154" t="s">
        <v>2562</v>
      </c>
      <c r="B31" s="127"/>
      <c r="C31" s="128">
        <f>AVERAGE(C16:C30)</f>
        <v>0.9114082611044122</v>
      </c>
      <c r="D31" s="128">
        <f>AVERAGE(D16:D30)</f>
        <v>0.9464285714285714</v>
      </c>
      <c r="E31" s="128">
        <f>AVERAGE(E16:E30)</f>
        <v>0.93012069508777373</v>
      </c>
      <c r="F31" s="148"/>
      <c r="G31" s="148"/>
      <c r="H31" s="156">
        <f>AVERAGE(H16:H30)</f>
        <v>0.10116663367124189</v>
      </c>
      <c r="I31" s="148"/>
      <c r="J31" s="156">
        <f>AVERAGE(J16:J30)</f>
        <v>0.10616663367124189</v>
      </c>
      <c r="L31" s="89"/>
      <c r="M31" s="89"/>
      <c r="N31" s="89"/>
    </row>
    <row r="32" spans="1:14">
      <c r="A32" s="328" t="s">
        <v>2832</v>
      </c>
      <c r="B32" s="325"/>
      <c r="C32" s="341"/>
      <c r="D32" s="325"/>
      <c r="E32" s="325"/>
      <c r="F32" s="325"/>
      <c r="G32" s="325"/>
      <c r="H32" s="326">
        <f>AVERAGEIF(K16:K30,"",H16:H30)</f>
        <v>0.10271194818539821</v>
      </c>
      <c r="I32" s="325"/>
      <c r="J32" s="326">
        <f>AVERAGEIF(K16:K30,"",J16:J30)</f>
        <v>0.10771194818539821</v>
      </c>
      <c r="L32" s="89"/>
      <c r="M32" s="89"/>
      <c r="N32" s="89"/>
    </row>
    <row r="33" spans="1:14">
      <c r="A33" s="88"/>
      <c r="B33" s="103"/>
      <c r="C33" s="125"/>
      <c r="D33" s="125"/>
      <c r="E33" s="125"/>
      <c r="F33" s="89"/>
      <c r="G33" s="89"/>
      <c r="H33" s="210"/>
      <c r="I33" s="89"/>
      <c r="J33" s="210"/>
      <c r="L33" s="89"/>
      <c r="M33" s="89"/>
      <c r="N33" s="89"/>
    </row>
    <row r="34" spans="1:14" ht="17.25" thickBot="1">
      <c r="A34" s="88"/>
      <c r="B34" s="89"/>
      <c r="C34" s="89"/>
      <c r="D34" s="89"/>
      <c r="E34" s="89"/>
      <c r="F34" s="89"/>
      <c r="G34" s="89"/>
      <c r="H34" s="89"/>
      <c r="I34" s="89"/>
      <c r="J34" s="89"/>
      <c r="L34" s="89"/>
      <c r="M34" s="89"/>
      <c r="N34" s="89"/>
    </row>
    <row r="35" spans="1:14" ht="49.5">
      <c r="A35" s="152" t="s">
        <v>3457</v>
      </c>
      <c r="B35" s="153" t="s">
        <v>1</v>
      </c>
      <c r="C35" s="120" t="s">
        <v>3448</v>
      </c>
      <c r="D35" s="120" t="s">
        <v>3449</v>
      </c>
      <c r="E35" s="120" t="s">
        <v>3450</v>
      </c>
      <c r="F35" s="120" t="s">
        <v>3451</v>
      </c>
      <c r="G35" s="120" t="str">
        <f>G15</f>
        <v>Historical Market Risk Premium</v>
      </c>
      <c r="H35" s="120" t="s">
        <v>3453</v>
      </c>
      <c r="I35" s="120" t="s">
        <v>3454</v>
      </c>
      <c r="J35" s="120" t="s">
        <v>3455</v>
      </c>
      <c r="K35" s="345" t="s">
        <v>3749</v>
      </c>
      <c r="L35" s="89"/>
      <c r="M35" s="89"/>
      <c r="N35" s="89"/>
    </row>
    <row r="36" spans="1:14">
      <c r="A36" s="119" t="str">
        <f>'CEA-4 Constant DCF'!A75</f>
        <v>Atmos Energy Corp.</v>
      </c>
      <c r="B36" s="160" t="str">
        <f>'CEA-4 Constant DCF'!B75</f>
        <v>ATO</v>
      </c>
      <c r="C36" s="240">
        <f>'CEA-7.1 Avg CAPM'!C36</f>
        <v>0.82918805364407167</v>
      </c>
      <c r="D36" s="240">
        <f>'CEA-7.1 Avg CAPM'!D36</f>
        <v>0.85</v>
      </c>
      <c r="E36" s="125">
        <f t="shared" ref="E36:E39" si="12">AVERAGE(C36:D36)</f>
        <v>0.83959402682203588</v>
      </c>
      <c r="F36" s="234">
        <f>'CEA-7.1 Avg CAPM'!F36</f>
        <v>4.1406379011852436E-2</v>
      </c>
      <c r="G36" s="273">
        <f>$G$5</f>
        <v>6.4250000000000002E-2</v>
      </c>
      <c r="H36" s="217">
        <f>F36+(E36*G36)</f>
        <v>9.5350295235168248E-2</v>
      </c>
      <c r="I36" s="217">
        <v>5.0000000000000001E-3</v>
      </c>
      <c r="J36" s="217">
        <f>H36+I36</f>
        <v>0.10035029523516825</v>
      </c>
      <c r="K36" s="341" t="str">
        <f>'CEA-5 Multi-Stage DCF'!M75</f>
        <v/>
      </c>
      <c r="L36" s="89"/>
      <c r="M36" s="89"/>
      <c r="N36" s="89"/>
    </row>
    <row r="37" spans="1:14">
      <c r="A37" s="119" t="str">
        <f>'CEA-4 Constant DCF'!A76</f>
        <v>Northwest Natural Gas Company</v>
      </c>
      <c r="B37" s="160" t="str">
        <f>'CEA-4 Constant DCF'!B76</f>
        <v>NWN</v>
      </c>
      <c r="C37" s="125">
        <f>'CEA-7.1 Avg CAPM'!C37</f>
        <v>0.74464980030632322</v>
      </c>
      <c r="D37" s="125">
        <f>'CEA-7.1 Avg CAPM'!D37</f>
        <v>0.85</v>
      </c>
      <c r="E37" s="125">
        <f t="shared" si="12"/>
        <v>0.7973249001531616</v>
      </c>
      <c r="F37" s="234">
        <f>'CEA-7.1 Avg CAPM'!F37</f>
        <v>4.1406379011852436E-2</v>
      </c>
      <c r="G37" s="274">
        <f t="shared" ref="G37:G39" si="13">$G$5</f>
        <v>6.4250000000000002E-2</v>
      </c>
      <c r="H37" s="217">
        <f>F37+(E37*G37)</f>
        <v>9.263450384669307E-2</v>
      </c>
      <c r="I37" s="217">
        <v>5.0000000000000001E-3</v>
      </c>
      <c r="J37" s="217">
        <f>H37+I37</f>
        <v>9.7634503846693074E-2</v>
      </c>
      <c r="K37" s="341" t="str">
        <f>'CEA-5 Multi-Stage DCF'!M76</f>
        <v/>
      </c>
      <c r="L37" s="89"/>
      <c r="M37" s="89"/>
      <c r="N37" s="89"/>
    </row>
    <row r="38" spans="1:14">
      <c r="A38" s="83" t="str">
        <f>'CEA-4 Constant DCF'!A77</f>
        <v>ONE Gas, Inc.</v>
      </c>
      <c r="B38" s="103" t="str">
        <f>'CEA-4 Constant DCF'!B77</f>
        <v>OGS</v>
      </c>
      <c r="C38" s="179">
        <f>'CEA-7.1 Avg CAPM'!C38</f>
        <v>0.83247976724837924</v>
      </c>
      <c r="D38" s="240">
        <f>'CEA-7.1 Avg CAPM'!D38</f>
        <v>0.85</v>
      </c>
      <c r="E38" s="125">
        <f t="shared" si="12"/>
        <v>0.84123988362418967</v>
      </c>
      <c r="F38" s="126">
        <f>'CEA-7.1 Avg CAPM'!F38</f>
        <v>4.1406379011852436E-2</v>
      </c>
      <c r="G38" s="274">
        <f t="shared" si="13"/>
        <v>6.4250000000000002E-2</v>
      </c>
      <c r="H38" s="126">
        <f t="shared" ref="H38:H39" si="14">F38+(E38*G38)</f>
        <v>9.5456041534706632E-2</v>
      </c>
      <c r="I38" s="126">
        <v>5.0000000000000001E-3</v>
      </c>
      <c r="J38" s="126">
        <f t="shared" ref="J38:J39" si="15">H38+I38</f>
        <v>0.10045604153470664</v>
      </c>
      <c r="K38" s="341" t="str">
        <f>'CEA-5 Multi-Stage DCF'!M77</f>
        <v/>
      </c>
      <c r="L38" s="89"/>
      <c r="M38" s="89"/>
      <c r="N38" s="89"/>
    </row>
    <row r="39" spans="1:14">
      <c r="A39" s="100" t="str">
        <f>'CEA-4 Constant DCF'!A78</f>
        <v>Spire, Inc.</v>
      </c>
      <c r="B39" s="212" t="str">
        <f>'CEA-4 Constant DCF'!B78</f>
        <v>SR</v>
      </c>
      <c r="C39" s="241">
        <f>'CEA-7.1 Avg CAPM'!C39</f>
        <v>0.86346076191264043</v>
      </c>
      <c r="D39" s="242">
        <f>'CEA-7.1 Avg CAPM'!D39</f>
        <v>0.85</v>
      </c>
      <c r="E39" s="140">
        <f t="shared" si="12"/>
        <v>0.85673038095632026</v>
      </c>
      <c r="F39" s="141">
        <f>'CEA-7.1 Avg CAPM'!F39</f>
        <v>4.1406379011852436E-2</v>
      </c>
      <c r="G39" s="275">
        <f t="shared" si="13"/>
        <v>6.4250000000000002E-2</v>
      </c>
      <c r="H39" s="141">
        <f t="shared" si="14"/>
        <v>9.6451305988296016E-2</v>
      </c>
      <c r="I39" s="141">
        <v>5.0000000000000001E-3</v>
      </c>
      <c r="J39" s="141">
        <f t="shared" si="15"/>
        <v>0.10145130598829602</v>
      </c>
      <c r="K39" s="341" t="str">
        <f>'CEA-5 Multi-Stage DCF'!M78</f>
        <v>Excl.</v>
      </c>
      <c r="L39" s="89"/>
      <c r="M39" s="89"/>
      <c r="N39" s="89"/>
    </row>
    <row r="40" spans="1:14" ht="17.25" thickBot="1">
      <c r="A40" s="155" t="s">
        <v>2562</v>
      </c>
      <c r="B40" s="149"/>
      <c r="C40" s="147">
        <f>AVERAGE(C36:C39)</f>
        <v>0.81744459577785367</v>
      </c>
      <c r="D40" s="147">
        <f>AVERAGE(D36:D39)</f>
        <v>0.85</v>
      </c>
      <c r="E40" s="147">
        <f>AVERAGE(E36:E39)</f>
        <v>0.83372229788892693</v>
      </c>
      <c r="F40" s="148"/>
      <c r="G40" s="148"/>
      <c r="H40" s="156">
        <f>AVERAGE(H36:H39)</f>
        <v>9.4973036651215981E-2</v>
      </c>
      <c r="I40" s="148"/>
      <c r="J40" s="156">
        <f>AVERAGE(J36:J39)</f>
        <v>9.9973036651215985E-2</v>
      </c>
      <c r="L40" s="89"/>
      <c r="M40" s="89"/>
      <c r="N40" s="89"/>
    </row>
    <row r="41" spans="1:14">
      <c r="A41" s="328" t="s">
        <v>2832</v>
      </c>
      <c r="B41" s="325"/>
      <c r="C41" s="341"/>
      <c r="D41" s="325"/>
      <c r="E41" s="325"/>
      <c r="F41" s="325"/>
      <c r="G41" s="325"/>
      <c r="H41" s="326">
        <f>AVERAGEIF(K36:K39,"",H36:H39)</f>
        <v>9.448028020552264E-2</v>
      </c>
      <c r="I41" s="325"/>
      <c r="J41" s="326">
        <f>AVERAGEIF(K36:K39,"",J36:J39)</f>
        <v>9.9480280205522645E-2</v>
      </c>
      <c r="L41" s="89"/>
      <c r="M41" s="89"/>
      <c r="N41" s="89"/>
    </row>
    <row r="42" spans="1:14">
      <c r="A42" s="83"/>
      <c r="B42" s="103"/>
      <c r="C42" s="103"/>
      <c r="D42" s="89"/>
      <c r="E42" s="89"/>
      <c r="F42" s="89"/>
      <c r="G42" s="126"/>
      <c r="H42" s="89"/>
      <c r="I42" s="89"/>
      <c r="J42" s="89"/>
      <c r="L42" s="89"/>
      <c r="M42" s="89"/>
      <c r="N42" s="89"/>
    </row>
    <row r="43" spans="1:14" ht="17.25" thickBot="1">
      <c r="A43" s="83"/>
      <c r="B43" s="103"/>
      <c r="C43" s="103"/>
      <c r="D43" s="89"/>
      <c r="E43" s="89"/>
      <c r="F43" s="89"/>
      <c r="G43" s="126"/>
      <c r="H43" s="89"/>
      <c r="I43" s="89"/>
      <c r="J43" s="89"/>
      <c r="L43" s="89"/>
      <c r="M43" s="89"/>
      <c r="N43" s="89"/>
    </row>
    <row r="44" spans="1:14" ht="49.5">
      <c r="A44" s="152" t="s">
        <v>3458</v>
      </c>
      <c r="B44" s="153" t="s">
        <v>1</v>
      </c>
      <c r="C44" s="120" t="s">
        <v>3448</v>
      </c>
      <c r="D44" s="120" t="s">
        <v>3449</v>
      </c>
      <c r="E44" s="120" t="s">
        <v>3450</v>
      </c>
      <c r="F44" s="120" t="s">
        <v>3451</v>
      </c>
      <c r="G44" s="120" t="str">
        <f>G35</f>
        <v>Historical Market Risk Premium</v>
      </c>
      <c r="H44" s="120" t="s">
        <v>3453</v>
      </c>
      <c r="I44" s="120" t="s">
        <v>3454</v>
      </c>
      <c r="J44" s="120" t="s">
        <v>3455</v>
      </c>
      <c r="K44" s="345" t="s">
        <v>3749</v>
      </c>
      <c r="L44" s="89"/>
      <c r="M44" s="89"/>
      <c r="N44" s="89"/>
    </row>
    <row r="45" spans="1:14">
      <c r="A45" s="88" t="str">
        <f>'CEA-4 Constant DCF'!A103</f>
        <v>Canadian Utilities Limited</v>
      </c>
      <c r="B45" s="89" t="str">
        <f>'CEA-4 Constant DCF'!B103</f>
        <v>CU</v>
      </c>
      <c r="C45" s="143">
        <f t="shared" ref="C45:D63" si="16">_xlfn.XLOOKUP($B45, $B$5:$B$39, C$5:C$39)</f>
        <v>0.85877409999999998</v>
      </c>
      <c r="D45" s="143" t="str">
        <f t="shared" si="16"/>
        <v>n/a</v>
      </c>
      <c r="E45" s="143">
        <f t="shared" ref="E45:E63" si="17">AVERAGE(C45:D45)</f>
        <v>0.85877409999999998</v>
      </c>
      <c r="F45" s="126">
        <f t="shared" ref="F45:G63" si="18">_xlfn.XLOOKUP($B45, $B$5:$B$39, F$5:F$39)</f>
        <v>3.4633578732106332E-2</v>
      </c>
      <c r="G45" s="126">
        <f t="shared" si="18"/>
        <v>6.4250000000000002E-2</v>
      </c>
      <c r="H45" s="217">
        <f t="shared" ref="H45:H63" si="19">F45+(E45*G45)</f>
        <v>8.9809814657106329E-2</v>
      </c>
      <c r="I45" s="217">
        <v>5.0000000000000001E-3</v>
      </c>
      <c r="J45" s="217">
        <f t="shared" ref="J45:J63" si="20">H45+I45</f>
        <v>9.4809814657106334E-2</v>
      </c>
      <c r="K45" s="344" t="str">
        <f>'CEA-5 Multi-Stage DCF'!M103</f>
        <v/>
      </c>
      <c r="L45" s="228"/>
      <c r="M45" s="229"/>
      <c r="N45" s="229"/>
    </row>
    <row r="46" spans="1:14">
      <c r="A46" s="88" t="str">
        <f>'CEA-4 Constant DCF'!A104</f>
        <v>Emera Inc.</v>
      </c>
      <c r="B46" s="89" t="str">
        <f>'CEA-4 Constant DCF'!B104</f>
        <v>EMA</v>
      </c>
      <c r="C46" s="143">
        <f t="shared" si="16"/>
        <v>0.71881010000000001</v>
      </c>
      <c r="D46" s="143">
        <f t="shared" si="16"/>
        <v>0.75</v>
      </c>
      <c r="E46" s="143">
        <f t="shared" si="17"/>
        <v>0.73440505</v>
      </c>
      <c r="F46" s="126">
        <f t="shared" si="18"/>
        <v>3.4633578732106332E-2</v>
      </c>
      <c r="G46" s="126">
        <f t="shared" si="18"/>
        <v>6.4250000000000002E-2</v>
      </c>
      <c r="H46" s="217">
        <f t="shared" si="19"/>
        <v>8.1819103194606335E-2</v>
      </c>
      <c r="I46" s="217">
        <v>5.0000000000000001E-3</v>
      </c>
      <c r="J46" s="217">
        <f t="shared" si="20"/>
        <v>8.681910319460634E-2</v>
      </c>
      <c r="K46" s="344" t="str">
        <f>'CEA-5 Multi-Stage DCF'!M104</f>
        <v>Excl.</v>
      </c>
      <c r="L46" s="228"/>
      <c r="M46" s="229"/>
      <c r="N46" s="229"/>
    </row>
    <row r="47" spans="1:14">
      <c r="A47" s="88" t="str">
        <f>'CEA-4 Constant DCF'!A105</f>
        <v>Fortis, Inc.</v>
      </c>
      <c r="B47" s="89" t="str">
        <f>'CEA-4 Constant DCF'!B105</f>
        <v>FTS</v>
      </c>
      <c r="C47" s="143">
        <f t="shared" si="16"/>
        <v>0.72239589999999998</v>
      </c>
      <c r="D47" s="143">
        <f t="shared" si="16"/>
        <v>0.7</v>
      </c>
      <c r="E47" s="143">
        <f t="shared" si="17"/>
        <v>0.71119794999999997</v>
      </c>
      <c r="F47" s="126">
        <f t="shared" si="18"/>
        <v>3.4633578732106332E-2</v>
      </c>
      <c r="G47" s="126">
        <f t="shared" si="18"/>
        <v>6.4250000000000002E-2</v>
      </c>
      <c r="H47" s="217">
        <f t="shared" si="19"/>
        <v>8.032804701960633E-2</v>
      </c>
      <c r="I47" s="217">
        <v>5.0000000000000001E-3</v>
      </c>
      <c r="J47" s="217">
        <f t="shared" si="20"/>
        <v>8.5328047019606335E-2</v>
      </c>
      <c r="K47" s="344" t="str">
        <f>'CEA-5 Multi-Stage DCF'!M105</f>
        <v>Excl.</v>
      </c>
      <c r="L47" s="228"/>
      <c r="M47" s="229"/>
      <c r="N47" s="229"/>
    </row>
    <row r="48" spans="1:14">
      <c r="A48" s="88" t="str">
        <f>'CEA-4 Constant DCF'!A106</f>
        <v>Hydro One, Ltd.</v>
      </c>
      <c r="B48" s="89" t="str">
        <f>'CEA-4 Constant DCF'!B106</f>
        <v>H</v>
      </c>
      <c r="C48" s="143">
        <f t="shared" si="16"/>
        <v>0.69190260000000003</v>
      </c>
      <c r="D48" s="143" t="str">
        <f t="shared" si="16"/>
        <v>n/a</v>
      </c>
      <c r="E48" s="143">
        <f t="shared" si="17"/>
        <v>0.69190260000000003</v>
      </c>
      <c r="F48" s="126">
        <f t="shared" si="18"/>
        <v>3.4633578732106332E-2</v>
      </c>
      <c r="G48" s="126">
        <f t="shared" si="18"/>
        <v>6.4250000000000002E-2</v>
      </c>
      <c r="H48" s="217">
        <f t="shared" si="19"/>
        <v>7.9088320782106342E-2</v>
      </c>
      <c r="I48" s="217">
        <v>5.0000000000000001E-3</v>
      </c>
      <c r="J48" s="217">
        <f t="shared" si="20"/>
        <v>8.4088320782106346E-2</v>
      </c>
      <c r="K48" s="344" t="str">
        <f>'CEA-5 Multi-Stage DCF'!M106</f>
        <v/>
      </c>
      <c r="L48" s="228"/>
      <c r="M48" s="229"/>
      <c r="N48" s="229"/>
    </row>
    <row r="49" spans="1:14">
      <c r="A49" s="88" t="str">
        <f>'CEA-4 Constant DCF'!A107</f>
        <v>Alliant Energy Corporation</v>
      </c>
      <c r="B49" s="89" t="str">
        <f>'CEA-4 Constant DCF'!B107</f>
        <v>LNT</v>
      </c>
      <c r="C49" s="143">
        <f t="shared" si="16"/>
        <v>0.87370040181842501</v>
      </c>
      <c r="D49" s="143">
        <f t="shared" si="16"/>
        <v>0.9</v>
      </c>
      <c r="E49" s="143">
        <f t="shared" si="17"/>
        <v>0.88685020090921252</v>
      </c>
      <c r="F49" s="126">
        <f t="shared" si="18"/>
        <v>4.1406379011852436E-2</v>
      </c>
      <c r="G49" s="126">
        <f t="shared" si="18"/>
        <v>6.4250000000000002E-2</v>
      </c>
      <c r="H49" s="217">
        <f t="shared" si="19"/>
        <v>9.8386504420269333E-2</v>
      </c>
      <c r="I49" s="217">
        <v>5.0000000000000001E-3</v>
      </c>
      <c r="J49" s="217">
        <f t="shared" si="20"/>
        <v>0.10338650442026934</v>
      </c>
      <c r="K49" s="344" t="str">
        <f>'CEA-5 Multi-Stage DCF'!M107</f>
        <v>Excl.</v>
      </c>
      <c r="L49" s="228"/>
      <c r="M49" s="229"/>
      <c r="N49" s="229"/>
    </row>
    <row r="50" spans="1:14">
      <c r="A50" s="88" t="str">
        <f>'CEA-4 Constant DCF'!A108</f>
        <v>Ameren Corporation</v>
      </c>
      <c r="B50" s="89" t="str">
        <f>'CEA-4 Constant DCF'!B108</f>
        <v>AEE</v>
      </c>
      <c r="C50" s="143">
        <f t="shared" si="16"/>
        <v>0.83927651394938352</v>
      </c>
      <c r="D50" s="143">
        <f t="shared" si="16"/>
        <v>0.9</v>
      </c>
      <c r="E50" s="143">
        <f t="shared" si="17"/>
        <v>0.86963825697469177</v>
      </c>
      <c r="F50" s="126">
        <f t="shared" si="18"/>
        <v>4.1406379011852436E-2</v>
      </c>
      <c r="G50" s="126">
        <f t="shared" si="18"/>
        <v>6.4250000000000002E-2</v>
      </c>
      <c r="H50" s="217">
        <f t="shared" si="19"/>
        <v>9.7280637022476385E-2</v>
      </c>
      <c r="I50" s="217">
        <v>5.0000000000000001E-3</v>
      </c>
      <c r="J50" s="217">
        <f t="shared" si="20"/>
        <v>0.10228063702247639</v>
      </c>
      <c r="K50" s="344" t="str">
        <f>'CEA-5 Multi-Stage DCF'!M108</f>
        <v>Excl.</v>
      </c>
      <c r="L50" s="228"/>
      <c r="M50" s="229"/>
      <c r="N50" s="229"/>
    </row>
    <row r="51" spans="1:14">
      <c r="A51" s="88" t="str">
        <f>'CEA-4 Constant DCF'!A109</f>
        <v>American Electric Power Company, Inc.</v>
      </c>
      <c r="B51" s="89" t="str">
        <f>'CEA-4 Constant DCF'!B109</f>
        <v>AEP</v>
      </c>
      <c r="C51" s="143">
        <f t="shared" si="16"/>
        <v>0.84497239355831155</v>
      </c>
      <c r="D51" s="143">
        <f t="shared" si="16"/>
        <v>0.8</v>
      </c>
      <c r="E51" s="143">
        <f t="shared" si="17"/>
        <v>0.8224861967791558</v>
      </c>
      <c r="F51" s="126">
        <f t="shared" si="18"/>
        <v>4.1406379011852436E-2</v>
      </c>
      <c r="G51" s="126">
        <f t="shared" si="18"/>
        <v>6.4250000000000002E-2</v>
      </c>
      <c r="H51" s="217">
        <f t="shared" si="19"/>
        <v>9.4251117154913189E-2</v>
      </c>
      <c r="I51" s="217">
        <v>5.0000000000000001E-3</v>
      </c>
      <c r="J51" s="217">
        <f t="shared" si="20"/>
        <v>9.9251117154913193E-2</v>
      </c>
      <c r="K51" s="344" t="str">
        <f>'CEA-5 Multi-Stage DCF'!M109</f>
        <v>Excl.</v>
      </c>
      <c r="L51" s="228"/>
      <c r="M51" s="229"/>
      <c r="N51" s="229"/>
    </row>
    <row r="52" spans="1:14">
      <c r="A52" s="88" t="str">
        <f>'CEA-4 Constant DCF'!A110</f>
        <v>Duke Energy Corporation</v>
      </c>
      <c r="B52" s="89" t="str">
        <f>'CEA-4 Constant DCF'!B110</f>
        <v>DUK</v>
      </c>
      <c r="C52" s="143">
        <f t="shared" si="16"/>
        <v>0.82378961834926434</v>
      </c>
      <c r="D52" s="143">
        <f t="shared" si="16"/>
        <v>0.9</v>
      </c>
      <c r="E52" s="143">
        <f t="shared" si="17"/>
        <v>0.86189480917463213</v>
      </c>
      <c r="F52" s="126">
        <f t="shared" si="18"/>
        <v>4.1406379011852436E-2</v>
      </c>
      <c r="G52" s="126">
        <f t="shared" si="18"/>
        <v>6.4250000000000002E-2</v>
      </c>
      <c r="H52" s="217">
        <f t="shared" si="19"/>
        <v>9.6783120501322553E-2</v>
      </c>
      <c r="I52" s="217">
        <v>5.0000000000000001E-3</v>
      </c>
      <c r="J52" s="217">
        <f t="shared" si="20"/>
        <v>0.10178312050132256</v>
      </c>
      <c r="K52" s="344" t="str">
        <f>'CEA-5 Multi-Stage DCF'!M110</f>
        <v>Excl.</v>
      </c>
      <c r="L52" s="228"/>
      <c r="M52" s="229"/>
      <c r="N52" s="229"/>
    </row>
    <row r="53" spans="1:14">
      <c r="A53" s="88" t="str">
        <f>'CEA-4 Constant DCF'!A111</f>
        <v>Entergy Corporation</v>
      </c>
      <c r="B53" s="89" t="str">
        <f>'CEA-4 Constant DCF'!B111</f>
        <v>ETR</v>
      </c>
      <c r="C53" s="143">
        <f t="shared" si="16"/>
        <v>0.97465009387607859</v>
      </c>
      <c r="D53" s="143">
        <f t="shared" si="16"/>
        <v>0.95</v>
      </c>
      <c r="E53" s="143">
        <f t="shared" si="17"/>
        <v>0.96232504693803933</v>
      </c>
      <c r="F53" s="126">
        <f t="shared" si="18"/>
        <v>4.1406379011852436E-2</v>
      </c>
      <c r="G53" s="126">
        <f t="shared" si="18"/>
        <v>6.4250000000000002E-2</v>
      </c>
      <c r="H53" s="217">
        <f t="shared" si="19"/>
        <v>0.10323576327762146</v>
      </c>
      <c r="I53" s="217">
        <v>5.0000000000000001E-3</v>
      </c>
      <c r="J53" s="217">
        <f t="shared" si="20"/>
        <v>0.10823576327762147</v>
      </c>
      <c r="K53" s="344" t="str">
        <f>'CEA-5 Multi-Stage DCF'!M111</f>
        <v>Excl.</v>
      </c>
      <c r="L53" s="228"/>
      <c r="M53" s="229"/>
      <c r="N53" s="229"/>
    </row>
    <row r="54" spans="1:14">
      <c r="A54" s="88" t="str">
        <f>'CEA-4 Constant DCF'!A112</f>
        <v>Eversource Energy</v>
      </c>
      <c r="B54" s="89" t="str">
        <f>'CEA-4 Constant DCF'!B112</f>
        <v>ES</v>
      </c>
      <c r="C54" s="143">
        <f t="shared" si="16"/>
        <v>0.90169525929291461</v>
      </c>
      <c r="D54" s="143">
        <f t="shared" si="16"/>
        <v>0.95</v>
      </c>
      <c r="E54" s="143">
        <f t="shared" si="17"/>
        <v>0.92584762964645728</v>
      </c>
      <c r="F54" s="126">
        <f t="shared" si="18"/>
        <v>4.1406379011852436E-2</v>
      </c>
      <c r="G54" s="126">
        <f t="shared" si="18"/>
        <v>6.4250000000000002E-2</v>
      </c>
      <c r="H54" s="217">
        <f t="shared" si="19"/>
        <v>0.10089208921663731</v>
      </c>
      <c r="I54" s="217">
        <v>5.0000000000000001E-3</v>
      </c>
      <c r="J54" s="217">
        <f t="shared" si="20"/>
        <v>0.10589208921663731</v>
      </c>
      <c r="K54" s="344" t="str">
        <f>'CEA-5 Multi-Stage DCF'!M112</f>
        <v/>
      </c>
      <c r="L54" s="228"/>
      <c r="M54" s="229"/>
      <c r="N54" s="229"/>
    </row>
    <row r="55" spans="1:14">
      <c r="A55" s="88" t="str">
        <f>'CEA-4 Constant DCF'!A113</f>
        <v>Exelon Corporation</v>
      </c>
      <c r="B55" s="89" t="str">
        <f>'CEA-4 Constant DCF'!B113</f>
        <v>EXC</v>
      </c>
      <c r="C55" s="143">
        <f t="shared" si="16"/>
        <v>0.98249693606702992</v>
      </c>
      <c r="D55" s="143" t="str">
        <f t="shared" si="16"/>
        <v>NMF</v>
      </c>
      <c r="E55" s="143">
        <f t="shared" si="17"/>
        <v>0.98249693606702992</v>
      </c>
      <c r="F55" s="126">
        <f t="shared" si="18"/>
        <v>4.1406379011852436E-2</v>
      </c>
      <c r="G55" s="126">
        <f t="shared" si="18"/>
        <v>6.4250000000000002E-2</v>
      </c>
      <c r="H55" s="217">
        <f t="shared" si="19"/>
        <v>0.10453180715415911</v>
      </c>
      <c r="I55" s="217">
        <v>5.0000000000000001E-3</v>
      </c>
      <c r="J55" s="217">
        <f t="shared" si="20"/>
        <v>0.10953180715415911</v>
      </c>
      <c r="K55" s="344" t="str">
        <f>'CEA-5 Multi-Stage DCF'!M113</f>
        <v/>
      </c>
      <c r="L55" s="228"/>
      <c r="M55" s="229"/>
      <c r="N55" s="229"/>
    </row>
    <row r="56" spans="1:14">
      <c r="A56" s="88" t="str">
        <f>'CEA-4 Constant DCF'!A114</f>
        <v>Evergy, Inc.</v>
      </c>
      <c r="B56" s="89" t="str">
        <f>'CEA-4 Constant DCF'!B114</f>
        <v>EVRG</v>
      </c>
      <c r="C56" s="143">
        <f t="shared" si="16"/>
        <v>0.8927250421094256</v>
      </c>
      <c r="D56" s="143">
        <f t="shared" si="16"/>
        <v>0.95</v>
      </c>
      <c r="E56" s="143">
        <f t="shared" si="17"/>
        <v>0.92136252105471272</v>
      </c>
      <c r="F56" s="126">
        <f t="shared" si="18"/>
        <v>4.1406379011852436E-2</v>
      </c>
      <c r="G56" s="126">
        <f t="shared" si="18"/>
        <v>6.4250000000000002E-2</v>
      </c>
      <c r="H56" s="217">
        <f t="shared" si="19"/>
        <v>0.10060392098961773</v>
      </c>
      <c r="I56" s="217">
        <v>5.0000000000000001E-3</v>
      </c>
      <c r="J56" s="217">
        <f t="shared" si="20"/>
        <v>0.10560392098961774</v>
      </c>
      <c r="K56" s="344" t="str">
        <f>'CEA-5 Multi-Stage DCF'!M114</f>
        <v>Excl.</v>
      </c>
      <c r="L56" s="228"/>
      <c r="M56" s="229"/>
      <c r="N56" s="229"/>
    </row>
    <row r="57" spans="1:14">
      <c r="A57" s="88" t="str">
        <f>'CEA-4 Constant DCF'!A115</f>
        <v>NextEra Energy, Inc.</v>
      </c>
      <c r="B57" s="89" t="str">
        <f>'CEA-4 Constant DCF'!B115</f>
        <v>NEE</v>
      </c>
      <c r="C57" s="143">
        <f t="shared" si="16"/>
        <v>0.91219232010489681</v>
      </c>
      <c r="D57" s="143">
        <f t="shared" si="16"/>
        <v>1.05</v>
      </c>
      <c r="E57" s="143">
        <f t="shared" si="17"/>
        <v>0.98109616005244837</v>
      </c>
      <c r="F57" s="126">
        <f t="shared" si="18"/>
        <v>4.1406379011852436E-2</v>
      </c>
      <c r="G57" s="126">
        <f t="shared" si="18"/>
        <v>6.4250000000000002E-2</v>
      </c>
      <c r="H57" s="217">
        <f t="shared" si="19"/>
        <v>0.10444180729522223</v>
      </c>
      <c r="I57" s="217">
        <v>5.0000000000000001E-3</v>
      </c>
      <c r="J57" s="217">
        <f t="shared" si="20"/>
        <v>0.10944180729522224</v>
      </c>
      <c r="K57" s="344" t="str">
        <f>'CEA-5 Multi-Stage DCF'!M115</f>
        <v>Excl.</v>
      </c>
      <c r="L57" s="228"/>
      <c r="M57" s="229"/>
      <c r="N57" s="229"/>
    </row>
    <row r="58" spans="1:14">
      <c r="A58" s="88" t="str">
        <f>'CEA-4 Constant DCF'!A116</f>
        <v>OGE Energy Corporation</v>
      </c>
      <c r="B58" s="89" t="str">
        <f>'CEA-4 Constant DCF'!B116</f>
        <v>OGE</v>
      </c>
      <c r="C58" s="143">
        <f t="shared" si="16"/>
        <v>1.0177614823084606</v>
      </c>
      <c r="D58" s="143">
        <f t="shared" si="16"/>
        <v>1.05</v>
      </c>
      <c r="E58" s="143">
        <f t="shared" si="17"/>
        <v>1.0338807411542303</v>
      </c>
      <c r="F58" s="126">
        <f t="shared" si="18"/>
        <v>4.1406379011852436E-2</v>
      </c>
      <c r="G58" s="126">
        <f t="shared" si="18"/>
        <v>6.4250000000000002E-2</v>
      </c>
      <c r="H58" s="217">
        <f t="shared" si="19"/>
        <v>0.10783321663101172</v>
      </c>
      <c r="I58" s="217">
        <v>5.0000000000000001E-3</v>
      </c>
      <c r="J58" s="217">
        <f t="shared" si="20"/>
        <v>0.11283321663101173</v>
      </c>
      <c r="K58" s="344" t="str">
        <f>'CEA-5 Multi-Stage DCF'!M116</f>
        <v>Excl.</v>
      </c>
      <c r="L58" s="228"/>
      <c r="M58" s="229"/>
      <c r="N58" s="229"/>
    </row>
    <row r="59" spans="1:14">
      <c r="A59" s="88" t="str">
        <f>'CEA-4 Constant DCF'!A117</f>
        <v>Pinnacle West Capital Corporation</v>
      </c>
      <c r="B59" s="89" t="str">
        <f>'CEA-4 Constant DCF'!B117</f>
        <v>PNW</v>
      </c>
      <c r="C59" s="143">
        <f t="shared" si="16"/>
        <v>0.93579719106169845</v>
      </c>
      <c r="D59" s="143">
        <f t="shared" si="16"/>
        <v>0.95</v>
      </c>
      <c r="E59" s="143">
        <f t="shared" si="17"/>
        <v>0.9428985955308492</v>
      </c>
      <c r="F59" s="126">
        <f t="shared" si="18"/>
        <v>4.1406379011852436E-2</v>
      </c>
      <c r="G59" s="126">
        <f t="shared" si="18"/>
        <v>6.4250000000000002E-2</v>
      </c>
      <c r="H59" s="217">
        <f t="shared" si="19"/>
        <v>0.1019876137747095</v>
      </c>
      <c r="I59" s="217">
        <v>5.0000000000000001E-3</v>
      </c>
      <c r="J59" s="217">
        <f t="shared" si="20"/>
        <v>0.1069876137747095</v>
      </c>
      <c r="K59" s="344" t="str">
        <f>'CEA-5 Multi-Stage DCF'!M117</f>
        <v>Excl.</v>
      </c>
      <c r="L59" s="228"/>
      <c r="M59" s="229"/>
      <c r="N59" s="229"/>
    </row>
    <row r="60" spans="1:14">
      <c r="A60" s="88" t="str">
        <f>'CEA-4 Constant DCF'!A118</f>
        <v>PPL Corporation</v>
      </c>
      <c r="B60" s="103" t="s">
        <v>31</v>
      </c>
      <c r="C60" s="143">
        <f t="shared" si="16"/>
        <v>1.0663522553431179</v>
      </c>
      <c r="D60" s="143">
        <f t="shared" si="16"/>
        <v>1.1499999999999999</v>
      </c>
      <c r="E60" s="143">
        <f t="shared" ref="E60" si="21">AVERAGE(C60:D60)</f>
        <v>1.1081761276715589</v>
      </c>
      <c r="F60" s="126">
        <f t="shared" si="18"/>
        <v>4.1406379011852436E-2</v>
      </c>
      <c r="G60" s="126">
        <f t="shared" si="18"/>
        <v>6.4250000000000002E-2</v>
      </c>
      <c r="H60" s="217">
        <f t="shared" ref="H60" si="22">F60+(E60*G60)</f>
        <v>0.11260669521475009</v>
      </c>
      <c r="I60" s="217">
        <v>5.0000000000000001E-3</v>
      </c>
      <c r="J60" s="217">
        <f t="shared" ref="J60" si="23">H60+I60</f>
        <v>0.11760669521475009</v>
      </c>
      <c r="K60" s="344" t="str">
        <f>'CEA-5 Multi-Stage DCF'!M118</f>
        <v>Excl.</v>
      </c>
      <c r="L60" s="228"/>
      <c r="M60" s="229"/>
      <c r="N60" s="229"/>
    </row>
    <row r="61" spans="1:14">
      <c r="A61" s="88" t="str">
        <f>'CEA-4 Constant DCF'!A119</f>
        <v>Portland General Electric Company</v>
      </c>
      <c r="B61" s="89" t="str">
        <f>'CEA-4 Constant DCF'!B119</f>
        <v>POR</v>
      </c>
      <c r="C61" s="143">
        <f t="shared" si="16"/>
        <v>0.87885600974494305</v>
      </c>
      <c r="D61" s="143">
        <f t="shared" si="16"/>
        <v>0.9</v>
      </c>
      <c r="E61" s="143">
        <f t="shared" si="17"/>
        <v>0.88942800487247153</v>
      </c>
      <c r="F61" s="126">
        <f t="shared" si="18"/>
        <v>4.1406379011852436E-2</v>
      </c>
      <c r="G61" s="126">
        <f t="shared" si="18"/>
        <v>6.4250000000000002E-2</v>
      </c>
      <c r="H61" s="217">
        <f t="shared" si="19"/>
        <v>9.8552128324908728E-2</v>
      </c>
      <c r="I61" s="217">
        <v>5.0000000000000001E-3</v>
      </c>
      <c r="J61" s="217">
        <f t="shared" si="20"/>
        <v>0.10355212832490873</v>
      </c>
      <c r="K61" s="344" t="str">
        <f>'CEA-5 Multi-Stage DCF'!M119</f>
        <v>Excl.</v>
      </c>
      <c r="L61" s="228"/>
      <c r="M61" s="229"/>
      <c r="N61" s="229"/>
    </row>
    <row r="62" spans="1:14">
      <c r="A62" s="88" t="str">
        <f>'CEA-4 Constant DCF'!A120</f>
        <v>Southern Company</v>
      </c>
      <c r="B62" s="89" t="str">
        <f>'CEA-4 Constant DCF'!B120</f>
        <v>SO</v>
      </c>
      <c r="C62" s="143">
        <f t="shared" si="16"/>
        <v>0.89737403966762719</v>
      </c>
      <c r="D62" s="143">
        <f t="shared" si="16"/>
        <v>0.95</v>
      </c>
      <c r="E62" s="143">
        <f t="shared" si="17"/>
        <v>0.92368701983381363</v>
      </c>
      <c r="F62" s="126">
        <f t="shared" si="18"/>
        <v>4.1406379011852436E-2</v>
      </c>
      <c r="G62" s="126">
        <f t="shared" si="18"/>
        <v>6.4250000000000002E-2</v>
      </c>
      <c r="H62" s="217">
        <f t="shared" si="19"/>
        <v>0.10075327003617496</v>
      </c>
      <c r="I62" s="217">
        <v>5.0000000000000001E-3</v>
      </c>
      <c r="J62" s="217">
        <f t="shared" si="20"/>
        <v>0.10575327003617496</v>
      </c>
      <c r="K62" s="344" t="str">
        <f>'CEA-5 Multi-Stage DCF'!M120</f>
        <v>Excl.</v>
      </c>
      <c r="L62" s="228"/>
      <c r="M62" s="229"/>
      <c r="N62" s="229"/>
    </row>
    <row r="63" spans="1:14">
      <c r="A63" s="131" t="str">
        <f>'CEA-4 Constant DCF'!A121</f>
        <v>Xcel Energy Inc.</v>
      </c>
      <c r="B63" s="89" t="str">
        <f>'CEA-4 Constant DCF'!B121</f>
        <v>XEL</v>
      </c>
      <c r="C63" s="143">
        <f t="shared" si="16"/>
        <v>0.82948435931460662</v>
      </c>
      <c r="D63" s="143">
        <f t="shared" si="16"/>
        <v>0.85</v>
      </c>
      <c r="E63" s="143">
        <f t="shared" si="17"/>
        <v>0.83974217965730324</v>
      </c>
      <c r="F63" s="126">
        <f t="shared" si="18"/>
        <v>4.1406379011852436E-2</v>
      </c>
      <c r="G63" s="126">
        <f t="shared" si="18"/>
        <v>6.4250000000000002E-2</v>
      </c>
      <c r="H63" s="217">
        <f t="shared" si="19"/>
        <v>9.535981405483418E-2</v>
      </c>
      <c r="I63" s="217">
        <v>5.0000000000000001E-3</v>
      </c>
      <c r="J63" s="217">
        <f t="shared" si="20"/>
        <v>0.10035981405483418</v>
      </c>
      <c r="K63" s="344" t="str">
        <f>'CEA-5 Multi-Stage DCF'!M121</f>
        <v>Excl.</v>
      </c>
      <c r="L63" s="228"/>
      <c r="M63" s="229"/>
      <c r="N63" s="229"/>
    </row>
    <row r="64" spans="1:14" ht="17.25" thickBot="1">
      <c r="A64" s="155" t="s">
        <v>2562</v>
      </c>
      <c r="B64" s="127"/>
      <c r="C64" s="128">
        <f>AVERAGE(C45:C63)</f>
        <v>0.87700034824032536</v>
      </c>
      <c r="D64" s="128">
        <f>AVERAGE(D45:D63)</f>
        <v>0.91875000000000007</v>
      </c>
      <c r="E64" s="128">
        <f>AVERAGE(E45:E63)</f>
        <v>0.89200474349034753</v>
      </c>
      <c r="F64" s="129"/>
      <c r="G64" s="129"/>
      <c r="H64" s="130">
        <f>AVERAGE(H45:H63)</f>
        <v>9.7291831090634384E-2</v>
      </c>
      <c r="I64" s="129"/>
      <c r="J64" s="130">
        <f>AVERAGE(J45:J63)</f>
        <v>0.1022918310906344</v>
      </c>
      <c r="L64" s="89"/>
      <c r="M64" s="89"/>
      <c r="N64" s="89"/>
    </row>
    <row r="65" spans="1:14">
      <c r="A65" s="328" t="s">
        <v>2832</v>
      </c>
      <c r="B65" s="325"/>
      <c r="C65" s="341"/>
      <c r="D65" s="325"/>
      <c r="E65" s="325"/>
      <c r="F65" s="325"/>
      <c r="G65" s="325"/>
      <c r="H65" s="326">
        <f>AVERAGEIF(K45:K63,"",H45:H63)</f>
        <v>9.3580507952502279E-2</v>
      </c>
      <c r="I65" s="325"/>
      <c r="J65" s="326">
        <f>AVERAGEIF(K45:K63,"",J45:J63)</f>
        <v>9.8580507952502283E-2</v>
      </c>
      <c r="L65" s="89"/>
      <c r="M65" s="89"/>
      <c r="N65" s="89"/>
    </row>
    <row r="66" spans="1:14">
      <c r="A66" s="88"/>
      <c r="B66" s="103"/>
      <c r="C66" s="125"/>
      <c r="D66" s="125"/>
      <c r="E66" s="125"/>
      <c r="F66" s="89"/>
      <c r="G66" s="89"/>
      <c r="H66" s="113"/>
      <c r="I66" s="89"/>
      <c r="J66" s="113"/>
      <c r="L66" s="89"/>
      <c r="M66" s="89"/>
      <c r="N66" s="89"/>
    </row>
    <row r="67" spans="1:14" ht="17.25" thickBot="1">
      <c r="A67" s="83"/>
      <c r="B67" s="89"/>
      <c r="C67" s="103"/>
      <c r="D67" s="89"/>
      <c r="E67" s="89"/>
      <c r="F67" s="89"/>
      <c r="G67" s="89"/>
      <c r="H67" s="89"/>
      <c r="I67" s="89"/>
      <c r="J67" s="89"/>
      <c r="L67" s="89"/>
      <c r="M67" s="89"/>
      <c r="N67" s="89"/>
    </row>
    <row r="68" spans="1:14" ht="49.5">
      <c r="A68" s="152" t="s">
        <v>3459</v>
      </c>
      <c r="B68" s="153" t="s">
        <v>1</v>
      </c>
      <c r="C68" s="120" t="s">
        <v>3448</v>
      </c>
      <c r="D68" s="120" t="s">
        <v>3449</v>
      </c>
      <c r="E68" s="120" t="s">
        <v>3450</v>
      </c>
      <c r="F68" s="120" t="s">
        <v>3451</v>
      </c>
      <c r="G68" s="120" t="str">
        <f>G44</f>
        <v>Historical Market Risk Premium</v>
      </c>
      <c r="H68" s="120" t="s">
        <v>3453</v>
      </c>
      <c r="I68" s="120" t="s">
        <v>3454</v>
      </c>
      <c r="J68" s="120" t="s">
        <v>3455</v>
      </c>
      <c r="K68" s="345" t="s">
        <v>3749</v>
      </c>
      <c r="L68" s="89"/>
      <c r="M68" s="89"/>
      <c r="N68" s="89"/>
    </row>
    <row r="69" spans="1:14">
      <c r="A69" s="88" t="str">
        <f>'CEA-4 Constant DCF'!A147</f>
        <v>AltaGas Limited</v>
      </c>
      <c r="B69" s="89" t="str">
        <f>'CEA-4 Constant DCF'!B147</f>
        <v>ALA</v>
      </c>
      <c r="C69" s="143">
        <f t="shared" ref="C69:D76" si="24">_xlfn.XLOOKUP($B69, $B$5:$B$39, C$5:C$39)</f>
        <v>1.15571</v>
      </c>
      <c r="D69" s="143" t="str">
        <f t="shared" si="24"/>
        <v>n/a</v>
      </c>
      <c r="E69" s="125">
        <f t="shared" ref="E69:E76" si="25">AVERAGE(C69:D69)</f>
        <v>1.15571</v>
      </c>
      <c r="F69" s="217">
        <f t="shared" ref="F69:G76" si="26">_xlfn.XLOOKUP($B69, $B$5:$B$39, F$5:F$39)</f>
        <v>3.4633578732106332E-2</v>
      </c>
      <c r="G69" s="217">
        <f t="shared" si="26"/>
        <v>6.4250000000000002E-2</v>
      </c>
      <c r="H69" s="217">
        <f t="shared" ref="H69:H76" si="27">F69+(E69*G69)</f>
        <v>0.10888794623210633</v>
      </c>
      <c r="I69" s="217">
        <v>5.0000000000000001E-3</v>
      </c>
      <c r="J69" s="217">
        <f t="shared" ref="J69:J76" si="28">H69+I69</f>
        <v>0.11388794623210634</v>
      </c>
      <c r="K69" s="344" t="str">
        <f>'CEA-5 Multi-Stage DCF'!M146</f>
        <v>Excl.</v>
      </c>
      <c r="L69" s="228"/>
      <c r="M69" s="229"/>
      <c r="N69" s="229"/>
    </row>
    <row r="70" spans="1:14">
      <c r="A70" s="88" t="str">
        <f>'CEA-4 Constant DCF'!A148</f>
        <v>Canadian Utilities Limited</v>
      </c>
      <c r="B70" s="89" t="str">
        <f>'CEA-4 Constant DCF'!B148</f>
        <v>CU</v>
      </c>
      <c r="C70" s="143">
        <f t="shared" si="24"/>
        <v>0.85877409999999998</v>
      </c>
      <c r="D70" s="143" t="str">
        <f t="shared" si="24"/>
        <v>n/a</v>
      </c>
      <c r="E70" s="143">
        <f t="shared" si="25"/>
        <v>0.85877409999999998</v>
      </c>
      <c r="F70" s="217">
        <f t="shared" si="26"/>
        <v>3.4633578732106332E-2</v>
      </c>
      <c r="G70" s="217">
        <f t="shared" si="26"/>
        <v>6.4250000000000002E-2</v>
      </c>
      <c r="H70" s="217">
        <f t="shared" si="27"/>
        <v>8.9809814657106329E-2</v>
      </c>
      <c r="I70" s="217">
        <v>5.0000000000000001E-3</v>
      </c>
      <c r="J70" s="217">
        <f t="shared" si="28"/>
        <v>9.4809814657106334E-2</v>
      </c>
      <c r="K70" s="344" t="str">
        <f>'CEA-5 Multi-Stage DCF'!M147</f>
        <v/>
      </c>
      <c r="L70" s="228"/>
      <c r="M70" s="229"/>
      <c r="N70" s="229"/>
    </row>
    <row r="71" spans="1:14">
      <c r="A71" s="88" t="str">
        <f>'CEA-4 Constant DCF'!A149</f>
        <v>Enbridge Inc.</v>
      </c>
      <c r="B71" s="89" t="str">
        <f>'CEA-4 Constant DCF'!B149</f>
        <v>ENB</v>
      </c>
      <c r="C71" s="143">
        <f t="shared" si="24"/>
        <v>0.93412499999999998</v>
      </c>
      <c r="D71" s="143">
        <f t="shared" si="24"/>
        <v>0.85</v>
      </c>
      <c r="E71" s="143">
        <f t="shared" si="25"/>
        <v>0.89206249999999998</v>
      </c>
      <c r="F71" s="217">
        <f t="shared" si="26"/>
        <v>3.4633578732106332E-2</v>
      </c>
      <c r="G71" s="217">
        <f t="shared" si="26"/>
        <v>6.4250000000000002E-2</v>
      </c>
      <c r="H71" s="217">
        <f t="shared" si="27"/>
        <v>9.1948594357106339E-2</v>
      </c>
      <c r="I71" s="217">
        <v>5.0000000000000001E-3</v>
      </c>
      <c r="J71" s="217">
        <f t="shared" si="28"/>
        <v>9.6948594357106344E-2</v>
      </c>
      <c r="K71" s="344" t="str">
        <f>'CEA-5 Multi-Stage DCF'!M148</f>
        <v>Excl.</v>
      </c>
      <c r="L71" s="228"/>
      <c r="M71" s="229"/>
      <c r="N71" s="229"/>
    </row>
    <row r="72" spans="1:14">
      <c r="A72" s="88" t="str">
        <f>'CEA-4 Constant DCF'!A150</f>
        <v>Fortis, Inc.</v>
      </c>
      <c r="B72" s="89" t="str">
        <f>'CEA-4 Constant DCF'!B150</f>
        <v>FTS</v>
      </c>
      <c r="C72" s="143">
        <f t="shared" si="24"/>
        <v>0.72239589999999998</v>
      </c>
      <c r="D72" s="143">
        <f t="shared" si="24"/>
        <v>0.7</v>
      </c>
      <c r="E72" s="143">
        <f t="shared" si="25"/>
        <v>0.71119794999999997</v>
      </c>
      <c r="F72" s="217">
        <f t="shared" si="26"/>
        <v>3.4633578732106332E-2</v>
      </c>
      <c r="G72" s="217">
        <f t="shared" si="26"/>
        <v>6.4250000000000002E-2</v>
      </c>
      <c r="H72" s="217">
        <f t="shared" si="27"/>
        <v>8.032804701960633E-2</v>
      </c>
      <c r="I72" s="217">
        <v>5.0000000000000001E-3</v>
      </c>
      <c r="J72" s="217">
        <f t="shared" si="28"/>
        <v>8.5328047019606335E-2</v>
      </c>
      <c r="K72" s="344" t="str">
        <f>'CEA-5 Multi-Stage DCF'!M149</f>
        <v>Excl.</v>
      </c>
      <c r="L72" s="228"/>
      <c r="M72" s="229"/>
      <c r="N72" s="229"/>
    </row>
    <row r="73" spans="1:14">
      <c r="A73" s="88" t="str">
        <f>'CEA-4 Constant DCF'!A151</f>
        <v>Atmos Energy Corp.</v>
      </c>
      <c r="B73" s="89" t="str">
        <f>'CEA-4 Constant DCF'!B151</f>
        <v>ATO</v>
      </c>
      <c r="C73" s="143">
        <f t="shared" si="24"/>
        <v>0.82918805364407167</v>
      </c>
      <c r="D73" s="143">
        <f t="shared" si="24"/>
        <v>0.85</v>
      </c>
      <c r="E73" s="143">
        <f t="shared" si="25"/>
        <v>0.83959402682203588</v>
      </c>
      <c r="F73" s="217">
        <f t="shared" si="26"/>
        <v>4.1406379011852436E-2</v>
      </c>
      <c r="G73" s="217">
        <f t="shared" si="26"/>
        <v>6.4250000000000002E-2</v>
      </c>
      <c r="H73" s="217">
        <f t="shared" si="27"/>
        <v>9.5350295235168248E-2</v>
      </c>
      <c r="I73" s="217">
        <v>5.0000000000000001E-3</v>
      </c>
      <c r="J73" s="217">
        <f t="shared" si="28"/>
        <v>0.10035029523516825</v>
      </c>
      <c r="K73" s="344" t="str">
        <f>'CEA-5 Multi-Stage DCF'!M150</f>
        <v/>
      </c>
      <c r="L73" s="228"/>
      <c r="M73" s="229"/>
      <c r="N73" s="229"/>
    </row>
    <row r="74" spans="1:14">
      <c r="A74" s="88" t="str">
        <f>'CEA-4 Constant DCF'!A152</f>
        <v>Northwest Natural Gas Company</v>
      </c>
      <c r="B74" s="89" t="str">
        <f>'CEA-4 Constant DCF'!B152</f>
        <v>NWN</v>
      </c>
      <c r="C74" s="143">
        <f t="shared" si="24"/>
        <v>0.74464980030632322</v>
      </c>
      <c r="D74" s="143">
        <f t="shared" si="24"/>
        <v>0.85</v>
      </c>
      <c r="E74" s="143">
        <f t="shared" si="25"/>
        <v>0.7973249001531616</v>
      </c>
      <c r="F74" s="217">
        <f t="shared" si="26"/>
        <v>4.1406379011852436E-2</v>
      </c>
      <c r="G74" s="217">
        <f t="shared" si="26"/>
        <v>6.4250000000000002E-2</v>
      </c>
      <c r="H74" s="217">
        <f t="shared" si="27"/>
        <v>9.263450384669307E-2</v>
      </c>
      <c r="I74" s="217">
        <v>5.0000000000000001E-3</v>
      </c>
      <c r="J74" s="217">
        <f t="shared" si="28"/>
        <v>9.7634503846693074E-2</v>
      </c>
      <c r="K74" s="344" t="str">
        <f>'CEA-5 Multi-Stage DCF'!M151</f>
        <v/>
      </c>
      <c r="L74" s="228"/>
      <c r="M74" s="229"/>
      <c r="N74" s="229"/>
    </row>
    <row r="75" spans="1:14">
      <c r="A75" s="88" t="str">
        <f>'CEA-4 Constant DCF'!A153</f>
        <v>ONE Gas, Inc.</v>
      </c>
      <c r="B75" s="89" t="str">
        <f>'CEA-4 Constant DCF'!B153</f>
        <v>OGS</v>
      </c>
      <c r="C75" s="143">
        <f t="shared" si="24"/>
        <v>0.83247976724837924</v>
      </c>
      <c r="D75" s="143">
        <f t="shared" si="24"/>
        <v>0.85</v>
      </c>
      <c r="E75" s="143">
        <f t="shared" si="25"/>
        <v>0.84123988362418967</v>
      </c>
      <c r="F75" s="217">
        <f t="shared" si="26"/>
        <v>4.1406379011852436E-2</v>
      </c>
      <c r="G75" s="217">
        <f t="shared" si="26"/>
        <v>6.4250000000000002E-2</v>
      </c>
      <c r="H75" s="217">
        <f t="shared" si="27"/>
        <v>9.5456041534706632E-2</v>
      </c>
      <c r="I75" s="217">
        <v>5.0000000000000001E-3</v>
      </c>
      <c r="J75" s="217">
        <f t="shared" si="28"/>
        <v>0.10045604153470664</v>
      </c>
      <c r="K75" s="344" t="str">
        <f>'CEA-5 Multi-Stage DCF'!M152</f>
        <v/>
      </c>
      <c r="L75" s="228"/>
      <c r="M75" s="229"/>
      <c r="N75" s="229"/>
    </row>
    <row r="76" spans="1:14">
      <c r="A76" s="131" t="str">
        <f>'CEA-4 Constant DCF'!A154</f>
        <v>Spire, Inc.</v>
      </c>
      <c r="B76" s="89" t="str">
        <f>'CEA-4 Constant DCF'!B154</f>
        <v>SR</v>
      </c>
      <c r="C76" s="143">
        <f t="shared" si="24"/>
        <v>0.86346076191264043</v>
      </c>
      <c r="D76" s="143">
        <f t="shared" si="24"/>
        <v>0.85</v>
      </c>
      <c r="E76" s="143">
        <f t="shared" si="25"/>
        <v>0.85673038095632026</v>
      </c>
      <c r="F76" s="217">
        <f t="shared" si="26"/>
        <v>4.1406379011852436E-2</v>
      </c>
      <c r="G76" s="217">
        <f t="shared" si="26"/>
        <v>6.4250000000000002E-2</v>
      </c>
      <c r="H76" s="217">
        <f t="shared" si="27"/>
        <v>9.6451305988296016E-2</v>
      </c>
      <c r="I76" s="217">
        <v>5.0000000000000001E-3</v>
      </c>
      <c r="J76" s="217">
        <f t="shared" si="28"/>
        <v>0.10145130598829602</v>
      </c>
      <c r="K76" s="344" t="str">
        <f>'CEA-5 Multi-Stage DCF'!M153</f>
        <v>Excl.</v>
      </c>
      <c r="L76" s="228"/>
      <c r="M76" s="229"/>
      <c r="N76" s="229"/>
    </row>
    <row r="77" spans="1:14" ht="17.25" thickBot="1">
      <c r="A77" s="155" t="s">
        <v>2562</v>
      </c>
      <c r="B77" s="127"/>
      <c r="C77" s="128">
        <f>AVERAGE(C69:C76)</f>
        <v>0.8675979228889269</v>
      </c>
      <c r="D77" s="128">
        <f>AVERAGE(D69:D76)</f>
        <v>0.82499999999999984</v>
      </c>
      <c r="E77" s="128">
        <f>AVERAGE(E69:E76)</f>
        <v>0.86907921769446339</v>
      </c>
      <c r="F77" s="129"/>
      <c r="G77" s="129"/>
      <c r="H77" s="247">
        <f>AVERAGE(H69:H76)</f>
        <v>9.3858318608848662E-2</v>
      </c>
      <c r="I77" s="129"/>
      <c r="J77" s="247">
        <f>AVERAGE(J69:J76)</f>
        <v>9.8858318608848667E-2</v>
      </c>
      <c r="L77" s="89"/>
      <c r="M77" s="89"/>
      <c r="N77" s="89"/>
    </row>
    <row r="78" spans="1:14">
      <c r="A78" s="328" t="s">
        <v>2832</v>
      </c>
      <c r="B78" s="325"/>
      <c r="C78" s="341"/>
      <c r="D78" s="325"/>
      <c r="E78" s="325"/>
      <c r="F78" s="325"/>
      <c r="G78" s="325"/>
      <c r="H78" s="326">
        <f>AVERAGEIF(K69:K76,"",H69:H76)</f>
        <v>9.3312663818418573E-2</v>
      </c>
      <c r="I78" s="325"/>
      <c r="J78" s="326">
        <f>AVERAGEIF(K69:K76,"",J69:J76)</f>
        <v>9.8312663818418577E-2</v>
      </c>
      <c r="L78" s="89"/>
      <c r="M78" s="89"/>
      <c r="N78" s="89"/>
    </row>
    <row r="79" spans="1:14">
      <c r="A79" s="88"/>
      <c r="B79" s="103"/>
      <c r="C79" s="125"/>
      <c r="D79" s="125"/>
      <c r="E79" s="125"/>
      <c r="F79" s="89"/>
      <c r="G79" s="89"/>
      <c r="H79" s="248"/>
      <c r="I79" s="89"/>
      <c r="J79" s="248"/>
      <c r="L79" s="89"/>
      <c r="M79" s="89"/>
      <c r="N79" s="89"/>
    </row>
    <row r="80" spans="1:14" ht="17.25" thickBot="1">
      <c r="A80" s="88"/>
      <c r="B80" s="89"/>
      <c r="C80" s="89"/>
      <c r="D80" s="89"/>
      <c r="E80" s="89"/>
      <c r="F80" s="89"/>
      <c r="G80" s="89"/>
      <c r="H80" s="89"/>
      <c r="I80" s="89"/>
      <c r="J80" s="89"/>
      <c r="L80" s="89"/>
      <c r="M80" s="89"/>
      <c r="N80" s="89"/>
    </row>
    <row r="81" spans="1:11" ht="49.5">
      <c r="A81" s="152" t="s">
        <v>3460</v>
      </c>
      <c r="B81" s="153" t="s">
        <v>1</v>
      </c>
      <c r="C81" s="120" t="s">
        <v>3448</v>
      </c>
      <c r="D81" s="120" t="s">
        <v>3449</v>
      </c>
      <c r="E81" s="120" t="s">
        <v>3450</v>
      </c>
      <c r="F81" s="120" t="s">
        <v>3451</v>
      </c>
      <c r="G81" s="120" t="s">
        <v>3452</v>
      </c>
      <c r="H81" s="120" t="s">
        <v>3453</v>
      </c>
      <c r="I81" s="120" t="s">
        <v>3454</v>
      </c>
      <c r="J81" s="120" t="s">
        <v>3455</v>
      </c>
      <c r="K81" s="345" t="s">
        <v>3749</v>
      </c>
    </row>
    <row r="82" spans="1:11">
      <c r="A82" s="276" t="str">
        <f>'CEA-4 Constant DCF'!A181</f>
        <v>AltaGas Limited</v>
      </c>
      <c r="B82" s="297" t="str">
        <f>'CEA-4 Constant DCF'!B181</f>
        <v>ALA</v>
      </c>
      <c r="C82" s="143">
        <f t="shared" ref="C82:D97" si="29">_xlfn.XLOOKUP($B82, $B$5:$B$39, C$5:C$39)</f>
        <v>1.15571</v>
      </c>
      <c r="D82" s="143" t="str">
        <f t="shared" si="29"/>
        <v>n/a</v>
      </c>
      <c r="E82" s="143">
        <f t="shared" ref="E82:E86" si="30">AVERAGE(C82:D82)</f>
        <v>1.15571</v>
      </c>
      <c r="F82" s="217">
        <f t="shared" ref="F82:G97" si="31">_xlfn.XLOOKUP($B82, $B$5:$B$39, F$5:F$39)</f>
        <v>3.4633578732106332E-2</v>
      </c>
      <c r="G82" s="217">
        <f t="shared" si="31"/>
        <v>6.4250000000000002E-2</v>
      </c>
      <c r="H82" s="217">
        <f t="shared" ref="H82:H86" si="32">F82+(E82*G82)</f>
        <v>0.10888794623210633</v>
      </c>
      <c r="I82" s="217">
        <v>5.0000000000000001E-3</v>
      </c>
      <c r="J82" s="217">
        <f t="shared" ref="J82:J106" si="33">H82+I82</f>
        <v>0.11388794623210634</v>
      </c>
      <c r="K82" s="321" t="str">
        <f>'CEA-5 Multi-Stage DCF'!M179</f>
        <v>Excl.</v>
      </c>
    </row>
    <row r="83" spans="1:11">
      <c r="A83" s="233" t="str">
        <f>'CEA-4 Constant DCF'!A182</f>
        <v>Canadian Utilities Limited</v>
      </c>
      <c r="B83" s="295" t="str">
        <f>'CEA-4 Constant DCF'!B182</f>
        <v>CU</v>
      </c>
      <c r="C83" s="143">
        <f t="shared" si="29"/>
        <v>0.85877409999999998</v>
      </c>
      <c r="D83" s="143" t="str">
        <f t="shared" si="29"/>
        <v>n/a</v>
      </c>
      <c r="E83" s="143">
        <f t="shared" si="30"/>
        <v>0.85877409999999998</v>
      </c>
      <c r="F83" s="217">
        <f t="shared" si="31"/>
        <v>3.4633578732106332E-2</v>
      </c>
      <c r="G83" s="217">
        <f t="shared" si="31"/>
        <v>6.4250000000000002E-2</v>
      </c>
      <c r="H83" s="217">
        <f t="shared" si="32"/>
        <v>8.9809814657106329E-2</v>
      </c>
      <c r="I83" s="217">
        <v>5.0000000000000001E-3</v>
      </c>
      <c r="J83" s="217">
        <f t="shared" si="33"/>
        <v>9.4809814657106334E-2</v>
      </c>
      <c r="K83" s="321" t="str">
        <f>'CEA-5 Multi-Stage DCF'!M180</f>
        <v/>
      </c>
    </row>
    <row r="84" spans="1:11">
      <c r="A84" s="233" t="str">
        <f>'CEA-4 Constant DCF'!A183</f>
        <v>Emera Inc.</v>
      </c>
      <c r="B84" s="295" t="str">
        <f>'CEA-4 Constant DCF'!B183</f>
        <v>EMA</v>
      </c>
      <c r="C84" s="143">
        <f t="shared" si="29"/>
        <v>0.71881010000000001</v>
      </c>
      <c r="D84" s="143">
        <f t="shared" si="29"/>
        <v>0.75</v>
      </c>
      <c r="E84" s="143">
        <f t="shared" si="30"/>
        <v>0.73440505</v>
      </c>
      <c r="F84" s="217">
        <f t="shared" si="31"/>
        <v>3.4633578732106332E-2</v>
      </c>
      <c r="G84" s="217">
        <f t="shared" si="31"/>
        <v>6.4250000000000002E-2</v>
      </c>
      <c r="H84" s="217">
        <f t="shared" si="32"/>
        <v>8.1819103194606335E-2</v>
      </c>
      <c r="I84" s="217">
        <v>5.0000000000000001E-3</v>
      </c>
      <c r="J84" s="217">
        <f t="shared" si="33"/>
        <v>8.681910319460634E-2</v>
      </c>
      <c r="K84" s="321" t="str">
        <f>'CEA-5 Multi-Stage DCF'!M181</f>
        <v>Excl.</v>
      </c>
    </row>
    <row r="85" spans="1:11">
      <c r="A85" s="233" t="str">
        <f>'CEA-4 Constant DCF'!A184</f>
        <v>Enbridge Inc.</v>
      </c>
      <c r="B85" s="295" t="str">
        <f>'CEA-4 Constant DCF'!B184</f>
        <v>ENB</v>
      </c>
      <c r="C85" s="143">
        <f t="shared" si="29"/>
        <v>0.93412499999999998</v>
      </c>
      <c r="D85" s="143">
        <f t="shared" si="29"/>
        <v>0.85</v>
      </c>
      <c r="E85" s="143">
        <f t="shared" si="30"/>
        <v>0.89206249999999998</v>
      </c>
      <c r="F85" s="217">
        <f t="shared" si="31"/>
        <v>3.4633578732106332E-2</v>
      </c>
      <c r="G85" s="217">
        <f t="shared" si="31"/>
        <v>6.4250000000000002E-2</v>
      </c>
      <c r="H85" s="217">
        <f t="shared" si="32"/>
        <v>9.1948594357106339E-2</v>
      </c>
      <c r="I85" s="217">
        <v>5.0000000000000001E-3</v>
      </c>
      <c r="J85" s="217">
        <f t="shared" si="33"/>
        <v>9.6948594357106344E-2</v>
      </c>
      <c r="K85" s="321" t="str">
        <f>'CEA-5 Multi-Stage DCF'!M182</f>
        <v>Excl.</v>
      </c>
    </row>
    <row r="86" spans="1:11">
      <c r="A86" s="233" t="str">
        <f>'CEA-4 Constant DCF'!A185</f>
        <v>Fortis, Inc.</v>
      </c>
      <c r="B86" s="295" t="str">
        <f>'CEA-4 Constant DCF'!B185</f>
        <v>FTS</v>
      </c>
      <c r="C86" s="143">
        <f t="shared" si="29"/>
        <v>0.72239589999999998</v>
      </c>
      <c r="D86" s="143">
        <f t="shared" si="29"/>
        <v>0.7</v>
      </c>
      <c r="E86" s="143">
        <f t="shared" si="30"/>
        <v>0.71119794999999997</v>
      </c>
      <c r="F86" s="274">
        <f t="shared" si="31"/>
        <v>3.4633578732106332E-2</v>
      </c>
      <c r="G86" s="274">
        <f t="shared" si="31"/>
        <v>6.4250000000000002E-2</v>
      </c>
      <c r="H86" s="274">
        <f t="shared" si="32"/>
        <v>8.032804701960633E-2</v>
      </c>
      <c r="I86" s="274">
        <v>5.0000000000000001E-3</v>
      </c>
      <c r="J86" s="274">
        <f t="shared" si="33"/>
        <v>8.5328047019606335E-2</v>
      </c>
      <c r="K86" s="321" t="str">
        <f>'CEA-5 Multi-Stage DCF'!M183</f>
        <v>Excl.</v>
      </c>
    </row>
    <row r="87" spans="1:11">
      <c r="A87" s="233" t="str">
        <f>'CEA-4 Constant DCF'!A186</f>
        <v>Hydro One, Ltd.</v>
      </c>
      <c r="B87" s="295" t="str">
        <f>'CEA-4 Constant DCF'!B186</f>
        <v>H</v>
      </c>
      <c r="C87" s="143">
        <f t="shared" si="29"/>
        <v>0.69190260000000003</v>
      </c>
      <c r="D87" s="143" t="str">
        <f t="shared" si="29"/>
        <v>n/a</v>
      </c>
      <c r="E87" s="143">
        <f t="shared" ref="E87:E106" si="34">AVERAGE(C87:D87)</f>
        <v>0.69190260000000003</v>
      </c>
      <c r="F87" s="274">
        <f t="shared" si="31"/>
        <v>3.4633578732106332E-2</v>
      </c>
      <c r="G87" s="274">
        <f t="shared" si="31"/>
        <v>6.4250000000000002E-2</v>
      </c>
      <c r="H87" s="274">
        <f t="shared" ref="H87:H106" si="35">F87+(E87*G87)</f>
        <v>7.9088320782106342E-2</v>
      </c>
      <c r="I87" s="274">
        <v>5.0000000000000001E-3</v>
      </c>
      <c r="J87" s="274">
        <f t="shared" si="33"/>
        <v>8.4088320782106346E-2</v>
      </c>
      <c r="K87" s="321" t="str">
        <f>'CEA-5 Multi-Stage DCF'!M184</f>
        <v/>
      </c>
    </row>
    <row r="88" spans="1:11">
      <c r="A88" s="88" t="str">
        <f>'CEA-4 Constant DCF'!A187</f>
        <v>Alliant Energy Corporation</v>
      </c>
      <c r="B88" s="89" t="str">
        <f>'CEA-4 Constant DCF'!B187</f>
        <v>LNT</v>
      </c>
      <c r="C88" s="143">
        <f t="shared" si="29"/>
        <v>0.87370040181842501</v>
      </c>
      <c r="D88" s="143">
        <f t="shared" si="29"/>
        <v>0.9</v>
      </c>
      <c r="E88" s="143">
        <f t="shared" si="34"/>
        <v>0.88685020090921252</v>
      </c>
      <c r="F88" s="274">
        <f t="shared" si="31"/>
        <v>4.1406379011852436E-2</v>
      </c>
      <c r="G88" s="274">
        <f t="shared" si="31"/>
        <v>6.4250000000000002E-2</v>
      </c>
      <c r="H88" s="274">
        <f t="shared" si="35"/>
        <v>9.8386504420269333E-2</v>
      </c>
      <c r="I88" s="274">
        <v>5.0000000000000001E-3</v>
      </c>
      <c r="J88" s="274">
        <f t="shared" si="33"/>
        <v>0.10338650442026934</v>
      </c>
      <c r="K88" s="321" t="str">
        <f>'CEA-5 Multi-Stage DCF'!M185</f>
        <v>Excl.</v>
      </c>
    </row>
    <row r="89" spans="1:11">
      <c r="A89" s="88" t="str">
        <f>'CEA-4 Constant DCF'!A188</f>
        <v>Ameren Corporation</v>
      </c>
      <c r="B89" s="89" t="str">
        <f>'CEA-4 Constant DCF'!B188</f>
        <v>AEE</v>
      </c>
      <c r="C89" s="143">
        <f t="shared" si="29"/>
        <v>0.83927651394938352</v>
      </c>
      <c r="D89" s="143">
        <f t="shared" si="29"/>
        <v>0.9</v>
      </c>
      <c r="E89" s="143">
        <f t="shared" si="34"/>
        <v>0.86963825697469177</v>
      </c>
      <c r="F89" s="274">
        <f t="shared" si="31"/>
        <v>4.1406379011852436E-2</v>
      </c>
      <c r="G89" s="274">
        <f t="shared" si="31"/>
        <v>6.4250000000000002E-2</v>
      </c>
      <c r="H89" s="274">
        <f t="shared" si="35"/>
        <v>9.7280637022476385E-2</v>
      </c>
      <c r="I89" s="274">
        <v>5.0000000000000001E-3</v>
      </c>
      <c r="J89" s="274">
        <f t="shared" si="33"/>
        <v>0.10228063702247639</v>
      </c>
      <c r="K89" s="321" t="str">
        <f>'CEA-5 Multi-Stage DCF'!M186</f>
        <v>Excl.</v>
      </c>
    </row>
    <row r="90" spans="1:11">
      <c r="A90" s="88" t="str">
        <f>'CEA-4 Constant DCF'!A189</f>
        <v>American Electric Power Company, Inc.</v>
      </c>
      <c r="B90" s="89" t="str">
        <f>'CEA-4 Constant DCF'!B189</f>
        <v>AEP</v>
      </c>
      <c r="C90" s="143">
        <f t="shared" si="29"/>
        <v>0.84497239355831155</v>
      </c>
      <c r="D90" s="143">
        <f t="shared" si="29"/>
        <v>0.8</v>
      </c>
      <c r="E90" s="143">
        <f t="shared" si="34"/>
        <v>0.8224861967791558</v>
      </c>
      <c r="F90" s="274">
        <f t="shared" si="31"/>
        <v>4.1406379011852436E-2</v>
      </c>
      <c r="G90" s="274">
        <f t="shared" si="31"/>
        <v>6.4250000000000002E-2</v>
      </c>
      <c r="H90" s="274">
        <f t="shared" si="35"/>
        <v>9.4251117154913189E-2</v>
      </c>
      <c r="I90" s="274">
        <v>5.0000000000000001E-3</v>
      </c>
      <c r="J90" s="274">
        <f t="shared" si="33"/>
        <v>9.9251117154913193E-2</v>
      </c>
      <c r="K90" s="321" t="str">
        <f>'CEA-5 Multi-Stage DCF'!M187</f>
        <v>Excl.</v>
      </c>
    </row>
    <row r="91" spans="1:11">
      <c r="A91" s="88" t="str">
        <f>'CEA-4 Constant DCF'!A190</f>
        <v>Duke Energy Corporation</v>
      </c>
      <c r="B91" s="89" t="str">
        <f>'CEA-4 Constant DCF'!B190</f>
        <v>DUK</v>
      </c>
      <c r="C91" s="143">
        <f t="shared" si="29"/>
        <v>0.82378961834926434</v>
      </c>
      <c r="D91" s="143">
        <f t="shared" si="29"/>
        <v>0.9</v>
      </c>
      <c r="E91" s="143">
        <f t="shared" si="34"/>
        <v>0.86189480917463213</v>
      </c>
      <c r="F91" s="274">
        <f t="shared" si="31"/>
        <v>4.1406379011852436E-2</v>
      </c>
      <c r="G91" s="274">
        <f t="shared" si="31"/>
        <v>6.4250000000000002E-2</v>
      </c>
      <c r="H91" s="274">
        <f t="shared" si="35"/>
        <v>9.6783120501322553E-2</v>
      </c>
      <c r="I91" s="274">
        <v>5.0000000000000001E-3</v>
      </c>
      <c r="J91" s="274">
        <f t="shared" si="33"/>
        <v>0.10178312050132256</v>
      </c>
      <c r="K91" s="321" t="str">
        <f>'CEA-5 Multi-Stage DCF'!M188</f>
        <v>Excl.</v>
      </c>
    </row>
    <row r="92" spans="1:11">
      <c r="A92" s="88" t="str">
        <f>'CEA-4 Constant DCF'!A191</f>
        <v>Entergy Corporation</v>
      </c>
      <c r="B92" s="89" t="str">
        <f>'CEA-4 Constant DCF'!B191</f>
        <v>ETR</v>
      </c>
      <c r="C92" s="143">
        <f t="shared" si="29"/>
        <v>0.97465009387607859</v>
      </c>
      <c r="D92" s="143">
        <f t="shared" si="29"/>
        <v>0.95</v>
      </c>
      <c r="E92" s="143">
        <f t="shared" si="34"/>
        <v>0.96232504693803933</v>
      </c>
      <c r="F92" s="274">
        <f t="shared" si="31"/>
        <v>4.1406379011852436E-2</v>
      </c>
      <c r="G92" s="274">
        <f t="shared" si="31"/>
        <v>6.4250000000000002E-2</v>
      </c>
      <c r="H92" s="274">
        <f t="shared" si="35"/>
        <v>0.10323576327762146</v>
      </c>
      <c r="I92" s="274">
        <v>5.0000000000000001E-3</v>
      </c>
      <c r="J92" s="274">
        <f t="shared" si="33"/>
        <v>0.10823576327762147</v>
      </c>
      <c r="K92" s="321" t="str">
        <f>'CEA-5 Multi-Stage DCF'!M189</f>
        <v>Excl.</v>
      </c>
    </row>
    <row r="93" spans="1:11">
      <c r="A93" s="88" t="str">
        <f>'CEA-4 Constant DCF'!A192</f>
        <v>Eversource Energy</v>
      </c>
      <c r="B93" s="89" t="str">
        <f>'CEA-4 Constant DCF'!B192</f>
        <v>ES</v>
      </c>
      <c r="C93" s="143">
        <f t="shared" si="29"/>
        <v>0.90169525929291461</v>
      </c>
      <c r="D93" s="143">
        <f t="shared" si="29"/>
        <v>0.95</v>
      </c>
      <c r="E93" s="143">
        <f t="shared" si="34"/>
        <v>0.92584762964645728</v>
      </c>
      <c r="F93" s="274">
        <f t="shared" si="31"/>
        <v>4.1406379011852436E-2</v>
      </c>
      <c r="G93" s="274">
        <f t="shared" si="31"/>
        <v>6.4250000000000002E-2</v>
      </c>
      <c r="H93" s="274">
        <f t="shared" si="35"/>
        <v>0.10089208921663731</v>
      </c>
      <c r="I93" s="274">
        <v>5.0000000000000001E-3</v>
      </c>
      <c r="J93" s="274">
        <f t="shared" si="33"/>
        <v>0.10589208921663731</v>
      </c>
      <c r="K93" s="321" t="str">
        <f>'CEA-5 Multi-Stage DCF'!M190</f>
        <v/>
      </c>
    </row>
    <row r="94" spans="1:11">
      <c r="A94" s="88" t="str">
        <f>'CEA-4 Constant DCF'!A193</f>
        <v>Exelon Corporation</v>
      </c>
      <c r="B94" s="89" t="str">
        <f>'CEA-4 Constant DCF'!B193</f>
        <v>EXC</v>
      </c>
      <c r="C94" s="143">
        <f t="shared" si="29"/>
        <v>0.98249693606702992</v>
      </c>
      <c r="D94" s="143" t="str">
        <f t="shared" si="29"/>
        <v>NMF</v>
      </c>
      <c r="E94" s="143">
        <f t="shared" si="34"/>
        <v>0.98249693606702992</v>
      </c>
      <c r="F94" s="274">
        <f t="shared" si="31"/>
        <v>4.1406379011852436E-2</v>
      </c>
      <c r="G94" s="274">
        <f t="shared" si="31"/>
        <v>6.4250000000000002E-2</v>
      </c>
      <c r="H94" s="274">
        <f t="shared" si="35"/>
        <v>0.10453180715415911</v>
      </c>
      <c r="I94" s="274">
        <v>5.0000000000000001E-3</v>
      </c>
      <c r="J94" s="274">
        <f t="shared" si="33"/>
        <v>0.10953180715415911</v>
      </c>
      <c r="K94" s="321" t="str">
        <f>'CEA-5 Multi-Stage DCF'!M191</f>
        <v/>
      </c>
    </row>
    <row r="95" spans="1:11">
      <c r="A95" s="88" t="str">
        <f>'CEA-4 Constant DCF'!A194</f>
        <v>Evergy, Inc.</v>
      </c>
      <c r="B95" s="89" t="str">
        <f>'CEA-4 Constant DCF'!B194</f>
        <v>EVRG</v>
      </c>
      <c r="C95" s="143">
        <f t="shared" si="29"/>
        <v>0.8927250421094256</v>
      </c>
      <c r="D95" s="143">
        <f t="shared" si="29"/>
        <v>0.95</v>
      </c>
      <c r="E95" s="143">
        <f t="shared" si="34"/>
        <v>0.92136252105471272</v>
      </c>
      <c r="F95" s="274">
        <f t="shared" si="31"/>
        <v>4.1406379011852436E-2</v>
      </c>
      <c r="G95" s="274">
        <f t="shared" si="31"/>
        <v>6.4250000000000002E-2</v>
      </c>
      <c r="H95" s="274">
        <f t="shared" si="35"/>
        <v>0.10060392098961773</v>
      </c>
      <c r="I95" s="274">
        <v>5.0000000000000001E-3</v>
      </c>
      <c r="J95" s="274">
        <f t="shared" si="33"/>
        <v>0.10560392098961774</v>
      </c>
      <c r="K95" s="321" t="str">
        <f>'CEA-5 Multi-Stage DCF'!M192</f>
        <v>Excl.</v>
      </c>
    </row>
    <row r="96" spans="1:11">
      <c r="A96" s="88" t="str">
        <f>'CEA-4 Constant DCF'!A195</f>
        <v>NextEra Energy, Inc.</v>
      </c>
      <c r="B96" s="89" t="str">
        <f>'CEA-4 Constant DCF'!B195</f>
        <v>NEE</v>
      </c>
      <c r="C96" s="143">
        <f t="shared" si="29"/>
        <v>0.91219232010489681</v>
      </c>
      <c r="D96" s="143">
        <f t="shared" si="29"/>
        <v>1.05</v>
      </c>
      <c r="E96" s="143">
        <f t="shared" si="34"/>
        <v>0.98109616005244837</v>
      </c>
      <c r="F96" s="274">
        <f t="shared" si="31"/>
        <v>4.1406379011852436E-2</v>
      </c>
      <c r="G96" s="274">
        <f t="shared" si="31"/>
        <v>6.4250000000000002E-2</v>
      </c>
      <c r="H96" s="274">
        <f t="shared" si="35"/>
        <v>0.10444180729522223</v>
      </c>
      <c r="I96" s="274">
        <v>5.0000000000000001E-3</v>
      </c>
      <c r="J96" s="274">
        <f t="shared" si="33"/>
        <v>0.10944180729522224</v>
      </c>
      <c r="K96" s="321" t="str">
        <f>'CEA-5 Multi-Stage DCF'!M193</f>
        <v>Excl.</v>
      </c>
    </row>
    <row r="97" spans="1:14">
      <c r="A97" s="88" t="str">
        <f>'CEA-4 Constant DCF'!A196</f>
        <v>OGE Energy Corporation</v>
      </c>
      <c r="B97" s="89" t="str">
        <f>'CEA-4 Constant DCF'!B196</f>
        <v>OGE</v>
      </c>
      <c r="C97" s="143">
        <f t="shared" si="29"/>
        <v>1.0177614823084606</v>
      </c>
      <c r="D97" s="143">
        <f t="shared" si="29"/>
        <v>1.05</v>
      </c>
      <c r="E97" s="143">
        <f t="shared" si="34"/>
        <v>1.0338807411542303</v>
      </c>
      <c r="F97" s="274">
        <f t="shared" si="31"/>
        <v>4.1406379011852436E-2</v>
      </c>
      <c r="G97" s="274">
        <f t="shared" si="31"/>
        <v>6.4250000000000002E-2</v>
      </c>
      <c r="H97" s="274">
        <f t="shared" si="35"/>
        <v>0.10783321663101172</v>
      </c>
      <c r="I97" s="274">
        <v>5.0000000000000001E-3</v>
      </c>
      <c r="J97" s="274">
        <f t="shared" si="33"/>
        <v>0.11283321663101173</v>
      </c>
      <c r="K97" s="321" t="str">
        <f>'CEA-5 Multi-Stage DCF'!M194</f>
        <v>Excl.</v>
      </c>
      <c r="L97" s="89"/>
      <c r="M97" s="89"/>
      <c r="N97" s="89"/>
    </row>
    <row r="98" spans="1:14">
      <c r="A98" s="88" t="str">
        <f>'CEA-4 Constant DCF'!A197</f>
        <v>Pinnacle West Capital Corporation</v>
      </c>
      <c r="B98" s="89" t="str">
        <f>'CEA-4 Constant DCF'!B197</f>
        <v>PNW</v>
      </c>
      <c r="C98" s="143">
        <f t="shared" ref="C98:D106" si="36">_xlfn.XLOOKUP($B98, $B$5:$B$39, C$5:C$39)</f>
        <v>0.93579719106169845</v>
      </c>
      <c r="D98" s="143">
        <f t="shared" si="36"/>
        <v>0.95</v>
      </c>
      <c r="E98" s="143">
        <f t="shared" si="34"/>
        <v>0.9428985955308492</v>
      </c>
      <c r="F98" s="274">
        <f t="shared" ref="F98:G106" si="37">_xlfn.XLOOKUP($B98, $B$5:$B$39, F$5:F$39)</f>
        <v>4.1406379011852436E-2</v>
      </c>
      <c r="G98" s="274">
        <f t="shared" si="37"/>
        <v>6.4250000000000002E-2</v>
      </c>
      <c r="H98" s="274">
        <f t="shared" si="35"/>
        <v>0.1019876137747095</v>
      </c>
      <c r="I98" s="274">
        <v>5.0000000000000001E-3</v>
      </c>
      <c r="J98" s="274">
        <f t="shared" si="33"/>
        <v>0.1069876137747095</v>
      </c>
      <c r="K98" s="321" t="str">
        <f>'CEA-5 Multi-Stage DCF'!M195</f>
        <v>Excl.</v>
      </c>
      <c r="L98" s="89"/>
      <c r="M98" s="89"/>
      <c r="N98" s="89"/>
    </row>
    <row r="99" spans="1:14">
      <c r="A99" s="88" t="str">
        <f>'CEA-4 Constant DCF'!A198</f>
        <v>PPL Corporation</v>
      </c>
      <c r="B99" s="89" t="str">
        <f>'CEA-4 Constant DCF'!B198</f>
        <v>PPL</v>
      </c>
      <c r="C99" s="143">
        <f t="shared" si="36"/>
        <v>1.0663522553431179</v>
      </c>
      <c r="D99" s="143">
        <f t="shared" si="36"/>
        <v>1.1499999999999999</v>
      </c>
      <c r="E99" s="143">
        <f t="shared" si="34"/>
        <v>1.1081761276715589</v>
      </c>
      <c r="F99" s="274">
        <f t="shared" si="37"/>
        <v>4.1406379011852436E-2</v>
      </c>
      <c r="G99" s="274">
        <f t="shared" si="37"/>
        <v>6.4250000000000002E-2</v>
      </c>
      <c r="H99" s="274">
        <f t="shared" si="35"/>
        <v>0.11260669521475009</v>
      </c>
      <c r="I99" s="274">
        <v>5.0000000000000001E-3</v>
      </c>
      <c r="J99" s="274">
        <f t="shared" si="33"/>
        <v>0.11760669521475009</v>
      </c>
      <c r="K99" s="321" t="str">
        <f>'CEA-5 Multi-Stage DCF'!M196</f>
        <v>Excl.</v>
      </c>
      <c r="L99" s="89"/>
      <c r="M99" s="89"/>
      <c r="N99" s="89"/>
    </row>
    <row r="100" spans="1:14">
      <c r="A100" s="88" t="str">
        <f>'CEA-4 Constant DCF'!A199</f>
        <v>Portland General Electric Company</v>
      </c>
      <c r="B100" s="89" t="str">
        <f>'CEA-4 Constant DCF'!B199</f>
        <v>POR</v>
      </c>
      <c r="C100" s="143">
        <f t="shared" si="36"/>
        <v>0.87885600974494305</v>
      </c>
      <c r="D100" s="143">
        <f t="shared" si="36"/>
        <v>0.9</v>
      </c>
      <c r="E100" s="143">
        <f t="shared" si="34"/>
        <v>0.88942800487247153</v>
      </c>
      <c r="F100" s="274">
        <f t="shared" si="37"/>
        <v>4.1406379011852436E-2</v>
      </c>
      <c r="G100" s="274">
        <f t="shared" si="37"/>
        <v>6.4250000000000002E-2</v>
      </c>
      <c r="H100" s="274">
        <f t="shared" si="35"/>
        <v>9.8552128324908728E-2</v>
      </c>
      <c r="I100" s="274">
        <v>5.0000000000000001E-3</v>
      </c>
      <c r="J100" s="274">
        <f t="shared" si="33"/>
        <v>0.10355212832490873</v>
      </c>
      <c r="K100" s="321" t="str">
        <f>'CEA-5 Multi-Stage DCF'!M197</f>
        <v>Excl.</v>
      </c>
      <c r="L100" s="89"/>
      <c r="M100" s="89"/>
      <c r="N100" s="89"/>
    </row>
    <row r="101" spans="1:14">
      <c r="A101" s="88" t="str">
        <f>'CEA-4 Constant DCF'!A200</f>
        <v>Southern Company</v>
      </c>
      <c r="B101" s="89" t="str">
        <f>'CEA-4 Constant DCF'!B200</f>
        <v>SO</v>
      </c>
      <c r="C101" s="143">
        <f t="shared" si="36"/>
        <v>0.89737403966762719</v>
      </c>
      <c r="D101" s="143">
        <f t="shared" si="36"/>
        <v>0.95</v>
      </c>
      <c r="E101" s="143">
        <f t="shared" si="34"/>
        <v>0.92368701983381363</v>
      </c>
      <c r="F101" s="274">
        <f t="shared" si="37"/>
        <v>4.1406379011852436E-2</v>
      </c>
      <c r="G101" s="274">
        <f t="shared" si="37"/>
        <v>6.4250000000000002E-2</v>
      </c>
      <c r="H101" s="274">
        <f t="shared" si="35"/>
        <v>0.10075327003617496</v>
      </c>
      <c r="I101" s="274">
        <v>5.0000000000000001E-3</v>
      </c>
      <c r="J101" s="274">
        <f t="shared" si="33"/>
        <v>0.10575327003617496</v>
      </c>
      <c r="K101" s="321" t="str">
        <f>'CEA-5 Multi-Stage DCF'!M198</f>
        <v>Excl.</v>
      </c>
      <c r="L101" s="89"/>
      <c r="M101" s="89"/>
      <c r="N101" s="89"/>
    </row>
    <row r="102" spans="1:14">
      <c r="A102" s="88" t="str">
        <f>'CEA-4 Constant DCF'!A201</f>
        <v>Xcel Energy Inc.</v>
      </c>
      <c r="B102" s="89" t="str">
        <f>'CEA-4 Constant DCF'!B201</f>
        <v>XEL</v>
      </c>
      <c r="C102" s="143">
        <f t="shared" si="36"/>
        <v>0.82948435931460662</v>
      </c>
      <c r="D102" s="143">
        <f t="shared" si="36"/>
        <v>0.85</v>
      </c>
      <c r="E102" s="143">
        <f t="shared" si="34"/>
        <v>0.83974217965730324</v>
      </c>
      <c r="F102" s="274">
        <f t="shared" si="37"/>
        <v>4.1406379011852436E-2</v>
      </c>
      <c r="G102" s="274">
        <f t="shared" si="37"/>
        <v>6.4250000000000002E-2</v>
      </c>
      <c r="H102" s="274">
        <f t="shared" si="35"/>
        <v>9.535981405483418E-2</v>
      </c>
      <c r="I102" s="274">
        <v>5.0000000000000001E-3</v>
      </c>
      <c r="J102" s="274">
        <f t="shared" si="33"/>
        <v>0.10035981405483418</v>
      </c>
      <c r="K102" s="321" t="str">
        <f>'CEA-5 Multi-Stage DCF'!M199</f>
        <v>Excl.</v>
      </c>
      <c r="L102" s="89"/>
      <c r="M102" s="89"/>
      <c r="N102" s="89"/>
    </row>
    <row r="103" spans="1:14">
      <c r="A103" s="88" t="str">
        <f>'CEA-4 Constant DCF'!A202</f>
        <v>Atmos Energy Corp.</v>
      </c>
      <c r="B103" s="89" t="str">
        <f>'CEA-4 Constant DCF'!B202</f>
        <v>ATO</v>
      </c>
      <c r="C103" s="143">
        <f t="shared" si="36"/>
        <v>0.82918805364407167</v>
      </c>
      <c r="D103" s="143">
        <f t="shared" si="36"/>
        <v>0.85</v>
      </c>
      <c r="E103" s="143">
        <f t="shared" si="34"/>
        <v>0.83959402682203588</v>
      </c>
      <c r="F103" s="274">
        <f t="shared" si="37"/>
        <v>4.1406379011852436E-2</v>
      </c>
      <c r="G103" s="274">
        <f t="shared" si="37"/>
        <v>6.4250000000000002E-2</v>
      </c>
      <c r="H103" s="274">
        <f t="shared" si="35"/>
        <v>9.5350295235168248E-2</v>
      </c>
      <c r="I103" s="274">
        <v>5.0000000000000001E-3</v>
      </c>
      <c r="J103" s="274">
        <f t="shared" si="33"/>
        <v>0.10035029523516825</v>
      </c>
      <c r="K103" s="321" t="str">
        <f>'CEA-5 Multi-Stage DCF'!M200</f>
        <v/>
      </c>
      <c r="L103" s="89"/>
      <c r="M103" s="89"/>
      <c r="N103" s="89"/>
    </row>
    <row r="104" spans="1:14">
      <c r="A104" s="88" t="str">
        <f>'CEA-4 Constant DCF'!A203</f>
        <v>Northwest Natural Gas Company</v>
      </c>
      <c r="B104" s="89" t="str">
        <f>'CEA-4 Constant DCF'!B203</f>
        <v>NWN</v>
      </c>
      <c r="C104" s="143">
        <f t="shared" si="36"/>
        <v>0.74464980030632322</v>
      </c>
      <c r="D104" s="143">
        <f t="shared" si="36"/>
        <v>0.85</v>
      </c>
      <c r="E104" s="143">
        <f t="shared" si="34"/>
        <v>0.7973249001531616</v>
      </c>
      <c r="F104" s="274">
        <f t="shared" si="37"/>
        <v>4.1406379011852436E-2</v>
      </c>
      <c r="G104" s="274">
        <f t="shared" si="37"/>
        <v>6.4250000000000002E-2</v>
      </c>
      <c r="H104" s="274">
        <f t="shared" si="35"/>
        <v>9.263450384669307E-2</v>
      </c>
      <c r="I104" s="274">
        <v>5.0000000000000001E-3</v>
      </c>
      <c r="J104" s="274">
        <f t="shared" si="33"/>
        <v>9.7634503846693074E-2</v>
      </c>
      <c r="K104" s="321" t="str">
        <f>'CEA-5 Multi-Stage DCF'!M201</f>
        <v/>
      </c>
      <c r="L104" s="89"/>
      <c r="M104" s="89"/>
      <c r="N104" s="89"/>
    </row>
    <row r="105" spans="1:14">
      <c r="A105" s="88" t="str">
        <f>'CEA-4 Constant DCF'!A204</f>
        <v>ONE Gas, Inc.</v>
      </c>
      <c r="B105" s="89" t="str">
        <f>'CEA-4 Constant DCF'!B204</f>
        <v>OGS</v>
      </c>
      <c r="C105" s="143">
        <f t="shared" si="36"/>
        <v>0.83247976724837924</v>
      </c>
      <c r="D105" s="143">
        <f t="shared" si="36"/>
        <v>0.85</v>
      </c>
      <c r="E105" s="143">
        <f t="shared" si="34"/>
        <v>0.84123988362418967</v>
      </c>
      <c r="F105" s="274">
        <f t="shared" si="37"/>
        <v>4.1406379011852436E-2</v>
      </c>
      <c r="G105" s="274">
        <f t="shared" si="37"/>
        <v>6.4250000000000002E-2</v>
      </c>
      <c r="H105" s="274">
        <f t="shared" si="35"/>
        <v>9.5456041534706632E-2</v>
      </c>
      <c r="I105" s="274">
        <v>5.0000000000000001E-3</v>
      </c>
      <c r="J105" s="274">
        <f t="shared" si="33"/>
        <v>0.10045604153470664</v>
      </c>
      <c r="K105" s="321" t="str">
        <f>'CEA-5 Multi-Stage DCF'!M202</f>
        <v/>
      </c>
      <c r="L105" s="89"/>
      <c r="M105" s="89"/>
      <c r="N105" s="89"/>
    </row>
    <row r="106" spans="1:14">
      <c r="A106" s="131" t="str">
        <f>'CEA-4 Constant DCF'!A205</f>
        <v>Spire, Inc.</v>
      </c>
      <c r="B106" s="145" t="str">
        <f>'CEA-4 Constant DCF'!B205</f>
        <v>SR</v>
      </c>
      <c r="C106" s="277">
        <f t="shared" si="36"/>
        <v>0.86346076191264043</v>
      </c>
      <c r="D106" s="277">
        <f t="shared" si="36"/>
        <v>0.85</v>
      </c>
      <c r="E106" s="277">
        <f t="shared" si="34"/>
        <v>0.85673038095632026</v>
      </c>
      <c r="F106" s="275">
        <f t="shared" si="37"/>
        <v>4.1406379011852436E-2</v>
      </c>
      <c r="G106" s="275">
        <f t="shared" si="37"/>
        <v>6.4250000000000002E-2</v>
      </c>
      <c r="H106" s="275">
        <f t="shared" si="35"/>
        <v>9.6451305988296016E-2</v>
      </c>
      <c r="I106" s="275">
        <v>5.0000000000000001E-3</v>
      </c>
      <c r="J106" s="275">
        <f t="shared" si="33"/>
        <v>0.10145130598829602</v>
      </c>
      <c r="K106" s="321" t="str">
        <f>'CEA-5 Multi-Stage DCF'!M203</f>
        <v>Excl.</v>
      </c>
      <c r="L106" s="89"/>
      <c r="M106" s="89"/>
      <c r="N106" s="89"/>
    </row>
    <row r="107" spans="1:14">
      <c r="A107" s="88" t="s">
        <v>2562</v>
      </c>
      <c r="B107" s="89"/>
      <c r="C107" s="89"/>
      <c r="D107" s="89"/>
      <c r="E107" s="89"/>
      <c r="F107" s="89"/>
      <c r="G107" s="89"/>
      <c r="H107" s="89"/>
      <c r="I107" s="89"/>
      <c r="J107" s="210">
        <f>AVERAGE(J82:J106)</f>
        <v>0.10217093911664522</v>
      </c>
      <c r="L107" s="89"/>
      <c r="M107" s="89"/>
      <c r="N107" s="89"/>
    </row>
    <row r="108" spans="1:14">
      <c r="A108" s="328" t="s">
        <v>2832</v>
      </c>
      <c r="B108" s="325"/>
      <c r="C108" s="341"/>
      <c r="D108" s="325"/>
      <c r="E108" s="325"/>
      <c r="F108" s="325"/>
      <c r="G108" s="325"/>
      <c r="H108" s="326">
        <f>AVERAGEIF(K82:K106,"",H82:H106)</f>
        <v>9.3966124632368156E-2</v>
      </c>
      <c r="I108" s="325"/>
      <c r="J108" s="326">
        <f>AVERAGEIF(K82:K106,"",J82:J106)</f>
        <v>9.896612463236816E-2</v>
      </c>
      <c r="L108" s="89"/>
      <c r="M108" s="89"/>
      <c r="N108" s="89"/>
    </row>
    <row r="109" spans="1:14">
      <c r="A109" s="88"/>
      <c r="B109" s="89"/>
      <c r="C109" s="89"/>
      <c r="D109" s="89"/>
      <c r="E109" s="89"/>
      <c r="F109" s="89"/>
      <c r="G109" s="89"/>
      <c r="H109" s="89"/>
      <c r="I109" s="89"/>
      <c r="J109" s="210"/>
      <c r="L109" s="89"/>
      <c r="M109" s="89"/>
      <c r="N109" s="89"/>
    </row>
    <row r="110" spans="1:14">
      <c r="A110" s="131" t="s">
        <v>2505</v>
      </c>
      <c r="B110" s="145"/>
      <c r="C110" s="145"/>
      <c r="D110" s="89"/>
      <c r="E110" s="89"/>
      <c r="F110" s="103"/>
      <c r="G110" s="103"/>
      <c r="H110" s="103"/>
      <c r="I110" s="103"/>
      <c r="J110" s="103"/>
      <c r="L110" s="89"/>
      <c r="M110" s="89"/>
      <c r="N110" s="89"/>
    </row>
    <row r="111" spans="1:14">
      <c r="A111" s="124" t="str">
        <f>'CEA-7.1 Avg CAPM'!A111</f>
        <v>[1] Source: Bloomberg Professional as of May 31, 2024; weekly changes in equity stock price against SPX index (U.S.) or SPTSX (Canada) Index for the past five years</v>
      </c>
      <c r="B111" s="89"/>
      <c r="C111" s="103"/>
      <c r="D111" s="89"/>
      <c r="E111" s="89"/>
      <c r="F111" s="89"/>
      <c r="G111" s="89"/>
      <c r="H111" s="89"/>
      <c r="I111" s="89"/>
      <c r="J111" s="89"/>
      <c r="L111" s="89"/>
      <c r="M111" s="89"/>
      <c r="N111" s="89"/>
    </row>
    <row r="112" spans="1:14">
      <c r="A112" s="245" t="str">
        <f>'CEA-7.1 Avg CAPM'!A112</f>
        <v>[2] Source: Value Line as of May 31, 2024</v>
      </c>
      <c r="B112" s="89"/>
      <c r="C112" s="103"/>
      <c r="D112" s="89"/>
      <c r="E112" s="89"/>
      <c r="F112" s="89"/>
      <c r="G112" s="89"/>
      <c r="H112" s="89"/>
      <c r="I112" s="89"/>
      <c r="J112" s="89"/>
      <c r="L112" s="89"/>
      <c r="M112" s="89"/>
      <c r="N112" s="89"/>
    </row>
    <row r="113" spans="1:14">
      <c r="A113" s="124" t="str">
        <f>'CEA-7.1 Avg CAPM'!A113</f>
        <v>[3] Equals mean of [1] and [2]</v>
      </c>
      <c r="B113" s="89"/>
      <c r="C113" s="108"/>
      <c r="D113" s="108"/>
      <c r="E113" s="89"/>
      <c r="F113" s="89"/>
      <c r="G113" s="89"/>
      <c r="H113" s="89"/>
      <c r="I113" s="89"/>
      <c r="J113" s="89"/>
      <c r="L113" s="89"/>
      <c r="M113" s="89"/>
      <c r="N113" s="89"/>
    </row>
    <row r="114" spans="1:14">
      <c r="A114" s="245" t="str">
        <f>'CEA-7.1 Avg CAPM'!A114</f>
        <v>[4] Source: Equals average long-term Consensus Forecast of 10-year government bond yields for the period 2025-2027 as of April 8, 2024 (Pg. 3, 29)</v>
      </c>
      <c r="B114" s="89"/>
      <c r="C114" s="89"/>
      <c r="D114" s="89"/>
      <c r="E114" s="89"/>
      <c r="F114" s="103"/>
      <c r="G114" s="89"/>
      <c r="H114" s="89"/>
      <c r="I114" s="89"/>
      <c r="J114" s="89"/>
      <c r="L114" s="89"/>
      <c r="M114" s="89"/>
      <c r="N114" s="89"/>
    </row>
    <row r="115" spans="1:14">
      <c r="A115" s="243" t="str">
        <f>'CEA-7.1 Avg CAPM'!A115</f>
        <v>plus the average spread between 10- and 30-year bonds for the 10 years ending May 31, 2024.</v>
      </c>
      <c r="B115" s="89"/>
      <c r="C115" s="89"/>
      <c r="D115" s="89"/>
      <c r="E115" s="89"/>
      <c r="F115" s="103"/>
      <c r="G115" s="89"/>
      <c r="H115" s="89"/>
      <c r="I115" s="89"/>
      <c r="J115" s="89"/>
      <c r="L115" s="89"/>
      <c r="M115" s="89"/>
      <c r="N115" s="89"/>
    </row>
    <row r="116" spans="1:14">
      <c r="A116" s="245" t="s">
        <v>3475</v>
      </c>
      <c r="B116" s="89"/>
      <c r="C116" s="124"/>
      <c r="D116" s="124"/>
      <c r="E116" s="89"/>
      <c r="F116" s="103"/>
      <c r="G116" s="89"/>
      <c r="H116" s="89"/>
      <c r="I116" s="89"/>
      <c r="J116" s="89"/>
      <c r="L116" s="89"/>
      <c r="M116" s="89"/>
      <c r="N116" s="89"/>
    </row>
    <row r="117" spans="1:14">
      <c r="A117" s="124" t="str">
        <f>'CEA-7.1 Avg CAPM'!A118</f>
        <v>[6] Equals [4] + ([3] x [5])</v>
      </c>
      <c r="B117" s="89"/>
      <c r="C117" s="89"/>
      <c r="D117" s="89"/>
      <c r="E117" s="89"/>
      <c r="F117" s="103"/>
      <c r="G117" s="89"/>
      <c r="H117" s="89"/>
      <c r="I117" s="89"/>
      <c r="J117" s="89"/>
      <c r="L117" s="89"/>
      <c r="M117" s="89"/>
      <c r="N117" s="89"/>
    </row>
    <row r="118" spans="1:14">
      <c r="A118" s="83" t="str">
        <f>'CEA-7.1 Avg CAPM'!A119</f>
        <v>[7] Most Canadian jurisdictions have approved an adjustment of 50 bps for flotation costs and financial flexibility.</v>
      </c>
      <c r="B118" s="89"/>
      <c r="C118" s="89"/>
      <c r="D118" s="89"/>
      <c r="E118" s="89"/>
      <c r="F118" s="108"/>
      <c r="G118" s="89"/>
      <c r="H118" s="89"/>
      <c r="I118" s="89"/>
      <c r="J118" s="89"/>
      <c r="L118" s="89"/>
      <c r="M118" s="89"/>
      <c r="N118" s="89"/>
    </row>
    <row r="119" spans="1:14">
      <c r="A119" s="124" t="str">
        <f>'CEA-7.1 Avg CAPM'!A120</f>
        <v>[8] Equals [6] + [7]</v>
      </c>
      <c r="B119" s="89"/>
      <c r="C119" s="89"/>
      <c r="D119" s="89"/>
      <c r="E119" s="89"/>
      <c r="F119" s="108"/>
      <c r="G119" s="89"/>
      <c r="H119" s="89"/>
      <c r="I119" s="89"/>
      <c r="J119" s="89"/>
      <c r="L119" s="89"/>
      <c r="M119" s="89"/>
      <c r="N119" s="89"/>
    </row>
  </sheetData>
  <mergeCells count="1">
    <mergeCell ref="A1:J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CEA-7.3
Page &amp;P of 3</oddHeader>
  </headerFooter>
  <rowBreaks count="2" manualBreakCount="2">
    <brk id="32" max="9" man="1"/>
    <brk id="78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FBBC-12A1-4291-905B-ADE56BD61A56}">
  <dimension ref="B2:R143"/>
  <sheetViews>
    <sheetView zoomScaleNormal="100" zoomScaleSheetLayoutView="100" workbookViewId="0">
      <selection activeCell="I22" sqref="I22"/>
    </sheetView>
  </sheetViews>
  <sheetFormatPr defaultColWidth="8" defaultRowHeight="12.75"/>
  <cols>
    <col min="1" max="1" width="2.125" style="181" customWidth="1"/>
    <col min="2" max="2" width="8.625" style="181" customWidth="1"/>
    <col min="3" max="3" width="8.625" style="181" bestFit="1" customWidth="1"/>
    <col min="4" max="4" width="8.625" style="181" customWidth="1"/>
    <col min="5" max="5" width="9.625" style="181" customWidth="1"/>
    <col min="6" max="6" width="6.125" style="181" bestFit="1" customWidth="1"/>
    <col min="7" max="7" width="35.25" style="181" customWidth="1"/>
    <col min="8" max="8" width="14.625" style="181" bestFit="1" customWidth="1"/>
    <col min="9" max="9" width="12.125" style="181" bestFit="1" customWidth="1"/>
    <col min="10" max="10" width="10.375" style="181" bestFit="1" customWidth="1"/>
    <col min="11" max="11" width="12" style="181" bestFit="1" customWidth="1"/>
    <col min="12" max="12" width="12.625" style="181" bestFit="1" customWidth="1"/>
    <col min="13" max="13" width="9.625" style="181" bestFit="1" customWidth="1"/>
    <col min="14" max="14" width="10.75" style="181" bestFit="1" customWidth="1"/>
    <col min="15" max="15" width="10.875" style="181" bestFit="1" customWidth="1"/>
    <col min="16" max="16" width="2.875" style="181" customWidth="1"/>
    <col min="17" max="16384" width="8" style="181"/>
  </cols>
  <sheetData>
    <row r="2" spans="2:18">
      <c r="B2" s="180" t="s">
        <v>3476</v>
      </c>
      <c r="C2" s="180"/>
      <c r="D2" s="180"/>
      <c r="E2" s="180"/>
    </row>
    <row r="4" spans="2:18" ht="13.5" thickBot="1">
      <c r="C4" s="182" t="s">
        <v>2466</v>
      </c>
      <c r="D4" s="182" t="s">
        <v>2467</v>
      </c>
      <c r="E4" s="182" t="s">
        <v>2468</v>
      </c>
    </row>
    <row r="5" spans="2:18" ht="51">
      <c r="B5" s="183"/>
      <c r="C5" s="184" t="s">
        <v>3477</v>
      </c>
      <c r="D5" s="184" t="s">
        <v>3478</v>
      </c>
      <c r="E5" s="184" t="s">
        <v>3479</v>
      </c>
    </row>
    <row r="6" spans="2:18">
      <c r="B6" s="185" t="s">
        <v>3480</v>
      </c>
      <c r="C6" s="244">
        <v>0.12381000000000002</v>
      </c>
      <c r="D6" s="186">
        <v>7.8020624999999968E-2</v>
      </c>
      <c r="E6" s="186">
        <f>IFERROR(C6-D6, "")</f>
        <v>4.5789375000000049E-2</v>
      </c>
      <c r="Q6" s="49"/>
      <c r="R6" s="206"/>
    </row>
    <row r="7" spans="2:18">
      <c r="B7" s="185" t="s">
        <v>3481</v>
      </c>
      <c r="C7" s="244">
        <v>0.11827500000000002</v>
      </c>
      <c r="D7" s="186">
        <v>7.8934374999999987E-2</v>
      </c>
      <c r="E7" s="186">
        <f t="shared" ref="E7:E70" si="0">IFERROR(C7-D7, "")</f>
        <v>3.9340625000000032E-2</v>
      </c>
      <c r="Q7" s="49"/>
      <c r="R7" s="206"/>
    </row>
    <row r="8" spans="2:18">
      <c r="B8" s="185" t="s">
        <v>3482</v>
      </c>
      <c r="C8" s="244">
        <v>0.12031249999999999</v>
      </c>
      <c r="D8" s="186">
        <v>7.4454461538461553E-2</v>
      </c>
      <c r="E8" s="186">
        <f t="shared" si="0"/>
        <v>4.5858038461538436E-2</v>
      </c>
      <c r="Q8" s="49"/>
      <c r="R8" s="206"/>
    </row>
    <row r="9" spans="2:18">
      <c r="B9" s="185" t="s">
        <v>3483</v>
      </c>
      <c r="C9" s="244">
        <v>0.12140666666666668</v>
      </c>
      <c r="D9" s="186">
        <v>7.5184696969696943E-2</v>
      </c>
      <c r="E9" s="186">
        <f t="shared" si="0"/>
        <v>4.6221969696969734E-2</v>
      </c>
      <c r="Q9" s="49"/>
      <c r="R9" s="206"/>
    </row>
    <row r="10" spans="2:18">
      <c r="B10" s="185" t="s">
        <v>3484</v>
      </c>
      <c r="C10" s="244">
        <v>0.11835714285714286</v>
      </c>
      <c r="D10" s="186">
        <v>7.0683968253968263E-2</v>
      </c>
      <c r="E10" s="186">
        <f t="shared" si="0"/>
        <v>4.7673174603174592E-2</v>
      </c>
      <c r="Q10" s="49"/>
      <c r="R10" s="206"/>
    </row>
    <row r="11" spans="2:18">
      <c r="B11" s="182" t="s">
        <v>3485</v>
      </c>
      <c r="C11" s="244">
        <v>0.11641111111111109</v>
      </c>
      <c r="D11" s="186">
        <v>6.8553230769230741E-2</v>
      </c>
      <c r="E11" s="186">
        <f t="shared" si="0"/>
        <v>4.7857880341880349E-2</v>
      </c>
      <c r="Q11" s="49"/>
      <c r="R11" s="206"/>
    </row>
    <row r="12" spans="2:18">
      <c r="B12" s="182" t="s">
        <v>3486</v>
      </c>
      <c r="C12" s="244">
        <v>0.11151666666666667</v>
      </c>
      <c r="D12" s="186">
        <v>6.3142727272727309E-2</v>
      </c>
      <c r="E12" s="186">
        <f t="shared" si="0"/>
        <v>4.8373939393939358E-2</v>
      </c>
      <c r="Q12" s="49"/>
      <c r="R12" s="206"/>
    </row>
    <row r="13" spans="2:18">
      <c r="B13" s="182" t="s">
        <v>3487</v>
      </c>
      <c r="C13" s="244">
        <v>0.11041666666666666</v>
      </c>
      <c r="D13" s="186">
        <v>6.1389999999999986E-2</v>
      </c>
      <c r="E13" s="186">
        <f t="shared" si="0"/>
        <v>4.9026666666666677E-2</v>
      </c>
      <c r="Q13" s="49"/>
      <c r="R13" s="206"/>
    </row>
    <row r="14" spans="2:18">
      <c r="B14" s="182" t="s">
        <v>3488</v>
      </c>
      <c r="C14" s="244">
        <v>0.11067</v>
      </c>
      <c r="D14" s="186">
        <v>6.5745156249999992E-2</v>
      </c>
      <c r="E14" s="186">
        <f t="shared" si="0"/>
        <v>4.4924843750000013E-2</v>
      </c>
      <c r="Q14" s="49"/>
      <c r="R14" s="206"/>
    </row>
    <row r="15" spans="2:18" ht="12.75" customHeight="1">
      <c r="B15" s="182" t="s">
        <v>3489</v>
      </c>
      <c r="C15" s="244">
        <v>0.1113</v>
      </c>
      <c r="D15" s="186">
        <v>7.3526307692307669E-2</v>
      </c>
      <c r="E15" s="186">
        <f t="shared" si="0"/>
        <v>3.7773692307692328E-2</v>
      </c>
      <c r="Q15" s="49"/>
      <c r="R15" s="206"/>
    </row>
    <row r="16" spans="2:18" ht="12.75" customHeight="1">
      <c r="B16" s="182" t="s">
        <v>3490</v>
      </c>
      <c r="C16" s="244">
        <v>0.1275</v>
      </c>
      <c r="D16" s="186">
        <v>7.5847727272727289E-2</v>
      </c>
      <c r="E16" s="186">
        <f t="shared" si="0"/>
        <v>5.1652272727272713E-2</v>
      </c>
      <c r="Q16" s="49"/>
      <c r="R16" s="206"/>
    </row>
    <row r="17" spans="2:18" ht="12.75" customHeight="1">
      <c r="B17" s="182" t="s">
        <v>3491</v>
      </c>
      <c r="C17" s="244">
        <v>0.11238333333333332</v>
      </c>
      <c r="D17" s="186">
        <v>7.9568461538461532E-2</v>
      </c>
      <c r="E17" s="186">
        <f t="shared" si="0"/>
        <v>3.2814871794871789E-2</v>
      </c>
      <c r="Q17" s="49"/>
      <c r="R17" s="206"/>
    </row>
    <row r="18" spans="2:18" ht="12.75" customHeight="1">
      <c r="B18" s="182">
        <v>1995.1</v>
      </c>
      <c r="C18" s="244">
        <v>0.1196125</v>
      </c>
      <c r="D18" s="186">
        <v>7.6257230769230799E-2</v>
      </c>
      <c r="E18" s="186">
        <f t="shared" si="0"/>
        <v>4.3355269230769197E-2</v>
      </c>
      <c r="Q18" s="49"/>
      <c r="R18" s="206"/>
    </row>
    <row r="19" spans="2:18" ht="12.75" customHeight="1">
      <c r="B19" s="182" t="s">
        <v>3492</v>
      </c>
      <c r="C19" s="244">
        <v>0.1131625</v>
      </c>
      <c r="D19" s="186">
        <v>6.9425846153846171E-2</v>
      </c>
      <c r="E19" s="186">
        <f t="shared" si="0"/>
        <v>4.3736653846153828E-2</v>
      </c>
      <c r="Q19" s="49"/>
      <c r="R19" s="206"/>
    </row>
    <row r="20" spans="2:18" ht="12.75" customHeight="1">
      <c r="B20" s="182" t="s">
        <v>3493</v>
      </c>
      <c r="C20" s="244">
        <v>0.1137</v>
      </c>
      <c r="D20" s="186">
        <v>6.7118615384615374E-2</v>
      </c>
      <c r="E20" s="186">
        <f t="shared" si="0"/>
        <v>4.6581384615384622E-2</v>
      </c>
      <c r="Q20" s="49"/>
      <c r="R20" s="206"/>
    </row>
    <row r="21" spans="2:18" ht="12.75" customHeight="1">
      <c r="B21" s="182" t="s">
        <v>3494</v>
      </c>
      <c r="C21" s="244">
        <v>0.11584285714285714</v>
      </c>
      <c r="D21" s="186">
        <v>6.2348153846153817E-2</v>
      </c>
      <c r="E21" s="186">
        <f t="shared" si="0"/>
        <v>5.3494703296703319E-2</v>
      </c>
      <c r="Q21" s="49"/>
      <c r="R21" s="206"/>
    </row>
    <row r="22" spans="2:18" ht="12.75" customHeight="1">
      <c r="B22" s="182" t="s">
        <v>3495</v>
      </c>
      <c r="C22" s="244">
        <v>0.11460000000000001</v>
      </c>
      <c r="D22" s="186">
        <v>6.2925692307692321E-2</v>
      </c>
      <c r="E22" s="186">
        <f t="shared" si="0"/>
        <v>5.1674307692307686E-2</v>
      </c>
      <c r="Q22" s="49"/>
      <c r="R22" s="206"/>
    </row>
    <row r="23" spans="2:18" ht="12.75" customHeight="1">
      <c r="B23" s="182" t="s">
        <v>3496</v>
      </c>
      <c r="C23" s="244">
        <v>0.11458888888888891</v>
      </c>
      <c r="D23" s="186">
        <v>6.9183230769230789E-2</v>
      </c>
      <c r="E23" s="186">
        <f t="shared" si="0"/>
        <v>4.5405658119658118E-2</v>
      </c>
      <c r="Q23" s="49"/>
      <c r="R23" s="206"/>
    </row>
    <row r="24" spans="2:18" ht="12.75" customHeight="1">
      <c r="B24" s="182" t="s">
        <v>3497</v>
      </c>
      <c r="C24" s="244">
        <v>0.10700000000000001</v>
      </c>
      <c r="D24" s="186">
        <v>6.9644696969696968E-2</v>
      </c>
      <c r="E24" s="186">
        <f t="shared" si="0"/>
        <v>3.7355303030303044E-2</v>
      </c>
      <c r="G24" t="s">
        <v>3498</v>
      </c>
      <c r="H24"/>
      <c r="I24"/>
      <c r="J24"/>
      <c r="K24"/>
      <c r="L24"/>
      <c r="M24"/>
      <c r="N24"/>
      <c r="O24"/>
      <c r="Q24" s="49"/>
      <c r="R24" s="206"/>
    </row>
    <row r="25" spans="2:18" ht="12.75" customHeight="1" thickBot="1">
      <c r="B25" s="182" t="s">
        <v>3499</v>
      </c>
      <c r="C25" s="244">
        <v>0.11559999999999999</v>
      </c>
      <c r="D25" s="186">
        <v>6.6189999999999999E-2</v>
      </c>
      <c r="E25" s="186">
        <f t="shared" si="0"/>
        <v>4.9409999999999996E-2</v>
      </c>
      <c r="G25"/>
      <c r="H25"/>
      <c r="I25"/>
      <c r="J25"/>
      <c r="K25"/>
      <c r="L25"/>
      <c r="M25"/>
      <c r="N25"/>
      <c r="O25"/>
      <c r="Q25" s="49"/>
      <c r="R25" s="206"/>
    </row>
    <row r="26" spans="2:18" ht="12.75" customHeight="1">
      <c r="B26" s="182" t="s">
        <v>3500</v>
      </c>
      <c r="C26" s="244">
        <v>0.11080000000000001</v>
      </c>
      <c r="D26" s="186">
        <v>6.8133281250000011E-2</v>
      </c>
      <c r="E26" s="186">
        <f t="shared" si="0"/>
        <v>4.2666718749999999E-2</v>
      </c>
      <c r="G26" s="214" t="s">
        <v>3501</v>
      </c>
      <c r="H26" s="214"/>
      <c r="I26"/>
      <c r="J26"/>
      <c r="K26"/>
      <c r="L26"/>
      <c r="M26"/>
      <c r="N26"/>
      <c r="O26"/>
      <c r="Q26" s="49"/>
      <c r="R26" s="206"/>
    </row>
    <row r="27" spans="2:18" ht="12.75" customHeight="1">
      <c r="B27" s="182" t="s">
        <v>3502</v>
      </c>
      <c r="C27" s="244">
        <v>0.11616666666666668</v>
      </c>
      <c r="D27" s="186">
        <v>6.9324153846153841E-2</v>
      </c>
      <c r="E27" s="186">
        <f t="shared" si="0"/>
        <v>4.6842512820512841E-2</v>
      </c>
      <c r="G27" t="s">
        <v>3503</v>
      </c>
      <c r="H27">
        <v>0.89315290294335603</v>
      </c>
      <c r="I27"/>
      <c r="J27"/>
      <c r="K27"/>
      <c r="L27"/>
      <c r="M27"/>
      <c r="N27"/>
      <c r="O27"/>
      <c r="Q27" s="49"/>
      <c r="R27" s="206"/>
    </row>
    <row r="28" spans="2:18" ht="12.75" customHeight="1">
      <c r="B28" s="182" t="s">
        <v>3504</v>
      </c>
      <c r="C28" s="244">
        <v>0.12</v>
      </c>
      <c r="D28" s="186">
        <v>6.5281666666666668E-2</v>
      </c>
      <c r="E28" s="186">
        <f t="shared" si="0"/>
        <v>5.4718333333333327E-2</v>
      </c>
      <c r="G28" t="s">
        <v>3505</v>
      </c>
      <c r="H28">
        <v>0.79772210803614374</v>
      </c>
      <c r="I28"/>
      <c r="J28"/>
      <c r="K28"/>
      <c r="L28"/>
      <c r="M28"/>
      <c r="N28"/>
      <c r="O28"/>
      <c r="Q28" s="49"/>
      <c r="R28" s="206"/>
    </row>
    <row r="29" spans="2:18" ht="12.75" customHeight="1">
      <c r="B29" s="185" t="s">
        <v>3506</v>
      </c>
      <c r="C29" s="244">
        <v>0.1106</v>
      </c>
      <c r="D29" s="186">
        <v>6.1372272727272741E-2</v>
      </c>
      <c r="E29" s="186">
        <f t="shared" si="0"/>
        <v>4.9227727272727263E-2</v>
      </c>
      <c r="G29" t="s">
        <v>3507</v>
      </c>
      <c r="H29">
        <v>0.79614181200517609</v>
      </c>
      <c r="I29"/>
      <c r="J29"/>
      <c r="K29"/>
      <c r="L29"/>
      <c r="M29"/>
      <c r="N29"/>
      <c r="O29"/>
      <c r="Q29" s="49"/>
      <c r="R29" s="206"/>
    </row>
    <row r="30" spans="2:18" ht="12.75" customHeight="1">
      <c r="B30" s="185">
        <v>1998.1</v>
      </c>
      <c r="C30" s="244">
        <v>0.11312499999999999</v>
      </c>
      <c r="D30" s="186">
        <v>5.8820156250000019E-2</v>
      </c>
      <c r="E30" s="186">
        <f t="shared" si="0"/>
        <v>5.430484374999997E-2</v>
      </c>
      <c r="G30" t="s">
        <v>3508</v>
      </c>
      <c r="H30">
        <v>4.4295600070400941E-3</v>
      </c>
      <c r="I30"/>
      <c r="J30"/>
      <c r="K30"/>
      <c r="L30"/>
      <c r="M30"/>
      <c r="N30"/>
      <c r="O30"/>
      <c r="Q30" s="49"/>
      <c r="R30" s="206"/>
    </row>
    <row r="31" spans="2:18" ht="12.75" customHeight="1" thickBot="1">
      <c r="B31" s="182" t="s">
        <v>3509</v>
      </c>
      <c r="C31" s="244">
        <v>0.122</v>
      </c>
      <c r="D31" s="186">
        <v>5.8462461538461553E-2</v>
      </c>
      <c r="E31" s="186">
        <f t="shared" si="0"/>
        <v>6.3537538461538451E-2</v>
      </c>
      <c r="G31" s="215" t="s">
        <v>3510</v>
      </c>
      <c r="H31" s="215">
        <v>130</v>
      </c>
      <c r="I31"/>
      <c r="J31"/>
      <c r="K31"/>
      <c r="L31"/>
      <c r="M31"/>
      <c r="N31"/>
      <c r="O31"/>
      <c r="Q31" s="49"/>
      <c r="R31" s="206"/>
    </row>
    <row r="32" spans="2:18" ht="12.75" customHeight="1">
      <c r="B32" s="182" t="s">
        <v>3511</v>
      </c>
      <c r="C32" s="244">
        <v>0.11650000000000001</v>
      </c>
      <c r="D32" s="186">
        <v>5.4731969696969689E-2</v>
      </c>
      <c r="E32" s="186">
        <f t="shared" si="0"/>
        <v>6.1768030303030318E-2</v>
      </c>
      <c r="G32"/>
      <c r="H32"/>
      <c r="I32"/>
      <c r="J32"/>
      <c r="K32"/>
      <c r="L32"/>
      <c r="M32"/>
      <c r="N32"/>
      <c r="O32"/>
      <c r="Q32" s="49"/>
      <c r="R32" s="206"/>
    </row>
    <row r="33" spans="2:18" ht="12.75" customHeight="1" thickBot="1">
      <c r="B33" s="182" t="s">
        <v>3512</v>
      </c>
      <c r="C33" s="244">
        <v>0.123</v>
      </c>
      <c r="D33" s="186">
        <v>5.1047272727272747E-2</v>
      </c>
      <c r="E33" s="186">
        <f t="shared" si="0"/>
        <v>7.1952727272727252E-2</v>
      </c>
      <c r="G33" t="s">
        <v>3513</v>
      </c>
      <c r="H33"/>
      <c r="I33"/>
      <c r="J33"/>
      <c r="K33"/>
      <c r="L33"/>
      <c r="M33"/>
      <c r="N33"/>
      <c r="O33"/>
      <c r="Q33" s="49"/>
      <c r="R33" s="206"/>
    </row>
    <row r="34" spans="2:18" ht="12.75" customHeight="1">
      <c r="B34" s="185" t="s">
        <v>3514</v>
      </c>
      <c r="C34" s="244">
        <v>0.10400000000000001</v>
      </c>
      <c r="D34" s="186">
        <v>5.3729687500000019E-2</v>
      </c>
      <c r="E34" s="186">
        <f t="shared" si="0"/>
        <v>5.027031249999999E-2</v>
      </c>
      <c r="G34" s="216"/>
      <c r="H34" s="216" t="s">
        <v>3515</v>
      </c>
      <c r="I34" s="216" t="s">
        <v>3516</v>
      </c>
      <c r="J34" s="216" t="s">
        <v>1741</v>
      </c>
      <c r="K34" s="216" t="s">
        <v>1135</v>
      </c>
      <c r="L34" s="216" t="s">
        <v>3517</v>
      </c>
      <c r="M34"/>
      <c r="N34"/>
      <c r="O34"/>
      <c r="Q34" s="49"/>
      <c r="R34" s="206"/>
    </row>
    <row r="35" spans="2:18" ht="12.75" customHeight="1">
      <c r="B35" s="185" t="s">
        <v>3518</v>
      </c>
      <c r="C35" s="244">
        <v>0.1094</v>
      </c>
      <c r="D35" s="186">
        <v>5.794030769230768E-2</v>
      </c>
      <c r="E35" s="186">
        <f t="shared" si="0"/>
        <v>5.1459692307692317E-2</v>
      </c>
      <c r="G35" t="s">
        <v>3519</v>
      </c>
      <c r="H35">
        <v>1</v>
      </c>
      <c r="I35">
        <v>9.9045410831923742E-3</v>
      </c>
      <c r="J35">
        <v>9.9045410831923742E-3</v>
      </c>
      <c r="K35">
        <v>504.79283147202017</v>
      </c>
      <c r="L35">
        <v>2.9951375201271304E-46</v>
      </c>
      <c r="M35"/>
      <c r="N35"/>
      <c r="O35"/>
      <c r="Q35" s="49"/>
      <c r="R35" s="206"/>
    </row>
    <row r="36" spans="2:18" ht="12.75" customHeight="1">
      <c r="B36" s="185">
        <v>1999.3</v>
      </c>
      <c r="C36" s="244">
        <v>0.1075</v>
      </c>
      <c r="D36" s="186">
        <v>6.0375606060606074E-2</v>
      </c>
      <c r="E36" s="186">
        <f t="shared" si="0"/>
        <v>4.7124393939393924E-2</v>
      </c>
      <c r="G36" t="s">
        <v>3520</v>
      </c>
      <c r="H36">
        <v>128</v>
      </c>
      <c r="I36">
        <v>2.5114882375640371E-3</v>
      </c>
      <c r="J36">
        <v>1.962100185596904E-5</v>
      </c>
      <c r="K36"/>
      <c r="L36"/>
      <c r="M36"/>
      <c r="N36"/>
      <c r="O36"/>
      <c r="Q36" s="49"/>
      <c r="R36" s="206"/>
    </row>
    <row r="37" spans="2:18" ht="12.75" customHeight="1" thickBot="1">
      <c r="B37" s="185" t="s">
        <v>3521</v>
      </c>
      <c r="C37" s="244">
        <v>0.111</v>
      </c>
      <c r="D37" s="186">
        <v>6.2528484848484861E-2</v>
      </c>
      <c r="E37" s="186">
        <f t="shared" si="0"/>
        <v>4.847151515151514E-2</v>
      </c>
      <c r="G37" s="215" t="s">
        <v>3522</v>
      </c>
      <c r="H37" s="215">
        <v>129</v>
      </c>
      <c r="I37" s="215">
        <v>1.2416029320756411E-2</v>
      </c>
      <c r="J37" s="215"/>
      <c r="K37" s="215"/>
      <c r="L37" s="215"/>
      <c r="M37"/>
      <c r="N37"/>
      <c r="O37"/>
      <c r="Q37" s="49"/>
      <c r="R37" s="206"/>
    </row>
    <row r="38" spans="2:18" ht="12.75" customHeight="1" thickBot="1">
      <c r="B38" s="182" t="s">
        <v>3523</v>
      </c>
      <c r="C38" s="186">
        <v>0.112125</v>
      </c>
      <c r="D38" s="186">
        <v>6.2912615384615386E-2</v>
      </c>
      <c r="E38" s="186">
        <f t="shared" si="0"/>
        <v>4.9212384615384616E-2</v>
      </c>
      <c r="G38"/>
      <c r="H38"/>
      <c r="I38"/>
      <c r="J38"/>
      <c r="K38"/>
      <c r="L38"/>
      <c r="M38"/>
      <c r="N38"/>
      <c r="O38"/>
      <c r="Q38" s="49"/>
      <c r="R38" s="206"/>
    </row>
    <row r="39" spans="2:18" ht="12.75" customHeight="1">
      <c r="B39" s="185" t="s">
        <v>3524</v>
      </c>
      <c r="C39" s="186">
        <v>0.11</v>
      </c>
      <c r="D39" s="186">
        <v>5.9723230769230765E-2</v>
      </c>
      <c r="E39" s="186">
        <f t="shared" si="0"/>
        <v>5.0276769230769236E-2</v>
      </c>
      <c r="G39" s="216"/>
      <c r="H39" s="216" t="s">
        <v>3525</v>
      </c>
      <c r="I39" s="216" t="s">
        <v>3508</v>
      </c>
      <c r="J39" s="216" t="s">
        <v>3526</v>
      </c>
      <c r="K39" s="216" t="s">
        <v>3527</v>
      </c>
      <c r="L39" s="216" t="s">
        <v>3528</v>
      </c>
      <c r="M39" s="216" t="s">
        <v>3529</v>
      </c>
      <c r="N39" s="216" t="s">
        <v>3530</v>
      </c>
      <c r="O39" s="216" t="s">
        <v>3531</v>
      </c>
      <c r="Q39" s="49"/>
      <c r="R39" s="206"/>
    </row>
    <row r="40" spans="2:18" ht="12.75" customHeight="1">
      <c r="B40" s="182" t="s">
        <v>3532</v>
      </c>
      <c r="C40" s="186">
        <v>0.1168</v>
      </c>
      <c r="D40" s="186">
        <v>5.7871875000000017E-2</v>
      </c>
      <c r="E40" s="186">
        <f t="shared" si="0"/>
        <v>5.8928124999999984E-2</v>
      </c>
      <c r="G40" t="s">
        <v>3533</v>
      </c>
      <c r="H40">
        <v>8.3866478895245969E-2</v>
      </c>
      <c r="I40">
        <v>1.1582396764887495E-3</v>
      </c>
      <c r="J40">
        <v>72.408570175639809</v>
      </c>
      <c r="K40">
        <v>9.7846642713698092E-106</v>
      </c>
      <c r="L40">
        <v>8.1574703810252072E-2</v>
      </c>
      <c r="M40">
        <v>8.6158253980239866E-2</v>
      </c>
      <c r="N40">
        <v>8.1574703810252072E-2</v>
      </c>
      <c r="O40">
        <v>8.6158253980239866E-2</v>
      </c>
      <c r="Q40" s="49"/>
      <c r="R40" s="206"/>
    </row>
    <row r="41" spans="2:18" ht="12.75" customHeight="1" thickBot="1">
      <c r="B41" s="182" t="s">
        <v>3534</v>
      </c>
      <c r="C41" s="186">
        <v>0.125</v>
      </c>
      <c r="D41" s="186">
        <v>5.686107692307691E-2</v>
      </c>
      <c r="E41" s="186">
        <f t="shared" si="0"/>
        <v>6.8138923076923097E-2</v>
      </c>
      <c r="G41" s="215" t="s">
        <v>3535</v>
      </c>
      <c r="H41" s="215">
        <v>-0.54035991056932786</v>
      </c>
      <c r="I41" s="215">
        <v>2.4050634131080103E-2</v>
      </c>
      <c r="J41" s="215">
        <v>-22.46759514216021</v>
      </c>
      <c r="K41" s="215">
        <v>2.9951375201268737E-46</v>
      </c>
      <c r="L41" s="215">
        <v>-0.58794819924461095</v>
      </c>
      <c r="M41" s="215">
        <v>-0.49277162189404478</v>
      </c>
      <c r="N41" s="215">
        <v>-0.58794819924461095</v>
      </c>
      <c r="O41" s="215">
        <v>-0.49277162189404478</v>
      </c>
      <c r="Q41" s="49"/>
      <c r="R41" s="206"/>
    </row>
    <row r="42" spans="2:18" ht="12.75" customHeight="1">
      <c r="B42" s="185" t="s">
        <v>3536</v>
      </c>
      <c r="C42" s="186">
        <v>0.11375</v>
      </c>
      <c r="D42" s="186">
        <v>5.4425937500000014E-2</v>
      </c>
      <c r="E42" s="186">
        <f t="shared" si="0"/>
        <v>5.932406249999999E-2</v>
      </c>
      <c r="G42" s="187"/>
      <c r="H42" s="187"/>
      <c r="I42" s="187"/>
      <c r="J42" s="187"/>
      <c r="K42" s="187"/>
      <c r="L42" s="187"/>
      <c r="M42" s="187"/>
      <c r="N42" s="187"/>
      <c r="O42" s="187"/>
      <c r="Q42" s="49"/>
      <c r="R42" s="206"/>
    </row>
    <row r="43" spans="2:18" ht="12.75" customHeight="1">
      <c r="B43" s="182" t="s">
        <v>3537</v>
      </c>
      <c r="C43" s="186">
        <v>0.10875</v>
      </c>
      <c r="D43" s="186">
        <v>5.699338461538464E-2</v>
      </c>
      <c r="E43" s="186">
        <f t="shared" si="0"/>
        <v>5.1756615384615359E-2</v>
      </c>
      <c r="G43" s="187"/>
      <c r="H43" s="187"/>
      <c r="I43" s="187"/>
      <c r="J43" s="187"/>
      <c r="K43" s="187"/>
      <c r="L43" s="187"/>
      <c r="M43" s="187"/>
      <c r="N43" s="187"/>
      <c r="O43" s="187"/>
      <c r="Q43" s="49"/>
      <c r="R43" s="206"/>
    </row>
    <row r="44" spans="2:18" ht="12.75" customHeight="1">
      <c r="B44" s="182">
        <v>2001.3</v>
      </c>
      <c r="C44" s="186">
        <v>0.10755714285714284</v>
      </c>
      <c r="D44" s="186">
        <v>5.5225625000000021E-2</v>
      </c>
      <c r="E44" s="186">
        <f t="shared" si="0"/>
        <v>5.2331517857142816E-2</v>
      </c>
      <c r="G44" s="187"/>
      <c r="H44" s="187"/>
      <c r="I44" s="187"/>
      <c r="J44" s="187"/>
      <c r="K44" s="187"/>
      <c r="L44" s="187"/>
      <c r="M44" s="187"/>
      <c r="N44" s="187"/>
      <c r="O44" s="187"/>
      <c r="Q44" s="49"/>
      <c r="R44" s="206"/>
    </row>
    <row r="45" spans="2:18" ht="12.75" customHeight="1" thickBot="1">
      <c r="B45" s="182" t="s">
        <v>3538</v>
      </c>
      <c r="C45" s="186">
        <v>0.1157</v>
      </c>
      <c r="D45" s="186">
        <v>5.2970909090909089E-2</v>
      </c>
      <c r="E45" s="186">
        <f t="shared" si="0"/>
        <v>6.2729090909090901E-2</v>
      </c>
      <c r="G45" s="188"/>
      <c r="H45" s="188"/>
      <c r="I45" s="188"/>
      <c r="J45" s="189" t="s">
        <v>2472</v>
      </c>
      <c r="K45" s="189" t="s">
        <v>2473</v>
      </c>
      <c r="L45" s="189" t="s">
        <v>2474</v>
      </c>
      <c r="Q45" s="49"/>
      <c r="R45" s="206"/>
    </row>
    <row r="46" spans="2:18" ht="12.75" customHeight="1">
      <c r="B46" s="185" t="s">
        <v>3539</v>
      </c>
      <c r="C46" s="186">
        <v>0.10050000000000001</v>
      </c>
      <c r="D46" s="186">
        <v>5.5132187499999999E-2</v>
      </c>
      <c r="E46" s="186">
        <f t="shared" si="0"/>
        <v>4.5367812500000007E-2</v>
      </c>
      <c r="G46" s="190"/>
      <c r="H46" s="190"/>
      <c r="I46" s="190"/>
      <c r="J46" s="191" t="s">
        <v>3540</v>
      </c>
      <c r="K46" s="191"/>
      <c r="L46" s="191"/>
      <c r="Q46" s="49"/>
      <c r="R46" s="206"/>
    </row>
    <row r="47" spans="2:18" ht="12.75" customHeight="1">
      <c r="B47" s="182" t="s">
        <v>3541</v>
      </c>
      <c r="C47" s="186">
        <v>0.11405</v>
      </c>
      <c r="D47" s="186">
        <v>5.6129153846153849E-2</v>
      </c>
      <c r="E47" s="186">
        <f t="shared" si="0"/>
        <v>5.7920846153846149E-2</v>
      </c>
      <c r="J47" s="182" t="s">
        <v>3542</v>
      </c>
      <c r="K47" s="182" t="s">
        <v>3543</v>
      </c>
      <c r="L47" s="182"/>
      <c r="Q47" s="206"/>
      <c r="R47" s="206"/>
    </row>
    <row r="48" spans="2:18" ht="12.75" customHeight="1">
      <c r="B48" s="182" t="s">
        <v>3544</v>
      </c>
      <c r="C48" s="186">
        <v>0.1125</v>
      </c>
      <c r="D48" s="186">
        <v>5.0848590909090899E-2</v>
      </c>
      <c r="E48" s="186">
        <f t="shared" si="0"/>
        <v>6.1651409090909104E-2</v>
      </c>
      <c r="G48" s="192"/>
      <c r="H48" s="192"/>
      <c r="I48" s="192"/>
      <c r="J48" s="193" t="s">
        <v>3545</v>
      </c>
      <c r="K48" s="193" t="s">
        <v>3546</v>
      </c>
      <c r="L48" s="193" t="s">
        <v>2636</v>
      </c>
      <c r="Q48" s="49"/>
      <c r="R48" s="206"/>
    </row>
    <row r="49" spans="2:18" ht="12.75" customHeight="1">
      <c r="B49" s="185" t="s">
        <v>3547</v>
      </c>
      <c r="C49" s="186">
        <v>0.11566666666666665</v>
      </c>
      <c r="D49" s="186">
        <v>4.9307318181818195E-2</v>
      </c>
      <c r="E49" s="186">
        <f t="shared" si="0"/>
        <v>6.6359348484848452E-2</v>
      </c>
      <c r="Q49" s="49"/>
      <c r="R49" s="206"/>
    </row>
    <row r="50" spans="2:18" ht="12.75" customHeight="1">
      <c r="B50" s="182" t="s">
        <v>3548</v>
      </c>
      <c r="C50" s="186">
        <v>0.11426666666666667</v>
      </c>
      <c r="D50" s="186">
        <v>4.8490953125E-2</v>
      </c>
      <c r="E50" s="186">
        <f t="shared" si="0"/>
        <v>6.5775713541666669E-2</v>
      </c>
      <c r="G50" s="181" t="s">
        <v>3549</v>
      </c>
      <c r="J50" s="203">
        <v>4.6576666666666655E-2</v>
      </c>
      <c r="K50" s="186">
        <f>$H$40+($H$41*J50)</f>
        <v>5.8698315460628578E-2</v>
      </c>
      <c r="L50" s="186">
        <f>SUM(J50:K50)</f>
        <v>0.10527498212729523</v>
      </c>
      <c r="Q50" s="49"/>
      <c r="R50" s="206"/>
    </row>
    <row r="51" spans="2:18" ht="12.75" customHeight="1">
      <c r="B51" s="182" t="s">
        <v>3550</v>
      </c>
      <c r="C51" s="186">
        <v>0.11162499999999999</v>
      </c>
      <c r="D51" s="186">
        <v>4.5979046153846168E-2</v>
      </c>
      <c r="E51" s="186">
        <f t="shared" si="0"/>
        <v>6.5645953846153821E-2</v>
      </c>
      <c r="G51" s="181" t="s">
        <v>3551</v>
      </c>
      <c r="J51" s="203">
        <v>4.3999999999999997E-2</v>
      </c>
      <c r="K51" s="186">
        <f>$H$40+($H$41*J51)</f>
        <v>6.0090642830195544E-2</v>
      </c>
      <c r="L51" s="186">
        <f t="shared" ref="L51" si="1">SUM(J51:K51)</f>
        <v>0.10409064283019553</v>
      </c>
      <c r="Q51" s="49"/>
      <c r="R51" s="206"/>
    </row>
    <row r="52" spans="2:18" ht="12.75" customHeight="1">
      <c r="B52" s="182" t="s">
        <v>3552</v>
      </c>
      <c r="C52" s="186">
        <v>9.8750000000000004E-2</v>
      </c>
      <c r="D52" s="186">
        <v>5.1104863636363636E-2</v>
      </c>
      <c r="E52" s="186">
        <f t="shared" si="0"/>
        <v>4.7645136363636369E-2</v>
      </c>
      <c r="G52" s="192" t="s">
        <v>3553</v>
      </c>
      <c r="H52" s="192"/>
      <c r="I52" s="192"/>
      <c r="J52" s="203">
        <v>4.2999999999999997E-2</v>
      </c>
      <c r="K52" s="186">
        <f>$H$40+($H$41*J52)</f>
        <v>6.0631002740764869E-2</v>
      </c>
      <c r="L52" s="186">
        <f>SUM(J52:K52)</f>
        <v>0.10363100274076487</v>
      </c>
      <c r="Q52" s="49"/>
      <c r="R52" s="206"/>
    </row>
    <row r="53" spans="2:18" ht="12.75" customHeight="1" thickBot="1">
      <c r="B53" s="182" t="s">
        <v>3554</v>
      </c>
      <c r="C53" s="186">
        <v>0.11091666666666666</v>
      </c>
      <c r="D53" s="186">
        <v>5.1142196969696976E-2</v>
      </c>
      <c r="E53" s="186">
        <f t="shared" si="0"/>
        <v>5.9774469696969687E-2</v>
      </c>
      <c r="G53" s="194" t="s">
        <v>3555</v>
      </c>
      <c r="H53" s="194"/>
      <c r="I53" s="194"/>
      <c r="J53" s="195"/>
      <c r="K53" s="195"/>
      <c r="L53" s="195">
        <f>AVERAGE(L50:L52)</f>
        <v>0.10433220923275188</v>
      </c>
      <c r="Q53" s="49"/>
      <c r="R53" s="206"/>
    </row>
    <row r="54" spans="2:18" ht="12.75" customHeight="1">
      <c r="B54" s="182" t="s">
        <v>3556</v>
      </c>
      <c r="C54" s="186">
        <v>0.10999999999999999</v>
      </c>
      <c r="D54" s="186">
        <v>4.8753138461538476E-2</v>
      </c>
      <c r="E54" s="186">
        <f t="shared" si="0"/>
        <v>6.1246861538461511E-2</v>
      </c>
      <c r="Q54" s="49"/>
      <c r="R54" s="206"/>
    </row>
    <row r="55" spans="2:18" ht="12.75" customHeight="1">
      <c r="B55" s="182" t="s">
        <v>3557</v>
      </c>
      <c r="C55" s="186">
        <v>0.10638571428571428</v>
      </c>
      <c r="D55" s="186">
        <v>5.3192861538461533E-2</v>
      </c>
      <c r="E55" s="186">
        <f t="shared" si="0"/>
        <v>5.3192852747252745E-2</v>
      </c>
      <c r="G55" s="196" t="s">
        <v>2505</v>
      </c>
      <c r="Q55" s="49"/>
      <c r="R55" s="206"/>
    </row>
    <row r="56" spans="2:18">
      <c r="B56" s="182" t="s">
        <v>3558</v>
      </c>
      <c r="C56" s="186">
        <v>0.1075</v>
      </c>
      <c r="D56" s="186">
        <v>5.0588015151515148E-2</v>
      </c>
      <c r="E56" s="186">
        <f t="shared" si="0"/>
        <v>5.6911984848484851E-2</v>
      </c>
      <c r="G56" s="197" t="s">
        <v>3559</v>
      </c>
      <c r="Q56" s="49"/>
      <c r="R56" s="206"/>
    </row>
    <row r="57" spans="2:18">
      <c r="B57" s="182" t="s">
        <v>3560</v>
      </c>
      <c r="C57" s="186">
        <v>0.1090875</v>
      </c>
      <c r="D57" s="186">
        <v>4.864845454545455E-2</v>
      </c>
      <c r="E57" s="186">
        <f t="shared" si="0"/>
        <v>6.0439045454545454E-2</v>
      </c>
      <c r="G57" s="197" t="s">
        <v>3561</v>
      </c>
      <c r="Q57" s="49"/>
      <c r="R57" s="206"/>
    </row>
    <row r="58" spans="2:18">
      <c r="B58" s="182" t="s">
        <v>3562</v>
      </c>
      <c r="C58" s="186">
        <v>0.1056</v>
      </c>
      <c r="D58" s="186">
        <v>4.6927312499999985E-2</v>
      </c>
      <c r="E58" s="186">
        <f t="shared" si="0"/>
        <v>5.8672687500000015E-2</v>
      </c>
      <c r="G58" s="197" t="s">
        <v>3563</v>
      </c>
      <c r="Q58" s="49"/>
      <c r="R58" s="206"/>
    </row>
    <row r="59" spans="2:18">
      <c r="B59" s="185" t="s">
        <v>3564</v>
      </c>
      <c r="C59" s="186">
        <v>0.10125000000000001</v>
      </c>
      <c r="D59" s="186">
        <v>4.4650938461538468E-2</v>
      </c>
      <c r="E59" s="186">
        <f t="shared" si="0"/>
        <v>5.6599061538461538E-2</v>
      </c>
      <c r="G59" s="197" t="s">
        <v>3565</v>
      </c>
      <c r="Q59" s="49"/>
      <c r="R59" s="206"/>
    </row>
    <row r="60" spans="2:18">
      <c r="B60" s="182" t="s">
        <v>3566</v>
      </c>
      <c r="C60" s="186">
        <v>0.10844999999999999</v>
      </c>
      <c r="D60" s="186">
        <v>4.4381742424242414E-2</v>
      </c>
      <c r="E60" s="186">
        <f t="shared" si="0"/>
        <v>6.406825757575757E-2</v>
      </c>
      <c r="G60" s="197" t="s">
        <v>3567</v>
      </c>
      <c r="Q60" s="49"/>
      <c r="R60" s="206"/>
    </row>
    <row r="61" spans="2:18">
      <c r="B61" s="182" t="s">
        <v>3568</v>
      </c>
      <c r="C61" s="186">
        <v>0.10593333333333334</v>
      </c>
      <c r="D61" s="186">
        <v>4.6829078125E-2</v>
      </c>
      <c r="E61" s="186">
        <f t="shared" si="0"/>
        <v>5.9104255208333338E-2</v>
      </c>
      <c r="G61" s="197" t="s">
        <v>3569</v>
      </c>
      <c r="Q61" s="49"/>
      <c r="R61" s="206"/>
    </row>
    <row r="62" spans="2:18">
      <c r="B62" s="182" t="s">
        <v>3570</v>
      </c>
      <c r="C62" s="186">
        <v>0.1038</v>
      </c>
      <c r="D62" s="186">
        <v>4.633183076923076E-2</v>
      </c>
      <c r="E62" s="186">
        <f t="shared" si="0"/>
        <v>5.7468169230769243E-2</v>
      </c>
      <c r="G62" s="16" t="s">
        <v>3571</v>
      </c>
      <c r="Q62" s="49"/>
      <c r="R62" s="206"/>
    </row>
    <row r="63" spans="2:18">
      <c r="B63" s="182" t="s">
        <v>3572</v>
      </c>
      <c r="C63" s="186">
        <v>0.10629999999999999</v>
      </c>
      <c r="D63" s="186">
        <v>5.1406507692307687E-2</v>
      </c>
      <c r="E63" s="186">
        <f t="shared" si="0"/>
        <v>5.4893492307692304E-2</v>
      </c>
      <c r="G63" s="198" t="s">
        <v>3573</v>
      </c>
      <c r="Q63" s="49"/>
      <c r="R63" s="206"/>
    </row>
    <row r="64" spans="2:18">
      <c r="B64" s="182" t="s">
        <v>3574</v>
      </c>
      <c r="C64" s="186">
        <v>0.10062857142857143</v>
      </c>
      <c r="D64" s="186">
        <v>4.9925692307692303E-2</v>
      </c>
      <c r="E64" s="186">
        <f t="shared" si="0"/>
        <v>5.0702879120879125E-2</v>
      </c>
      <c r="G64" s="197" t="s">
        <v>3575</v>
      </c>
      <c r="Q64" s="49"/>
      <c r="R64" s="206"/>
    </row>
    <row r="65" spans="2:18">
      <c r="B65" s="182" t="s">
        <v>3576</v>
      </c>
      <c r="C65" s="186">
        <v>0.10385000000000003</v>
      </c>
      <c r="D65" s="186">
        <v>4.739560000000001E-2</v>
      </c>
      <c r="E65" s="186">
        <f t="shared" si="0"/>
        <v>5.6454400000000016E-2</v>
      </c>
      <c r="G65" s="197"/>
      <c r="Q65" s="49"/>
      <c r="R65" s="206"/>
    </row>
    <row r="66" spans="2:18">
      <c r="B66" s="182" t="s">
        <v>3577</v>
      </c>
      <c r="C66" s="186">
        <v>0.10388888888888888</v>
      </c>
      <c r="D66" s="186">
        <v>4.7964107692307696E-2</v>
      </c>
      <c r="E66" s="186">
        <f t="shared" si="0"/>
        <v>5.5924781196581182E-2</v>
      </c>
      <c r="Q66" s="49"/>
      <c r="R66" s="206"/>
    </row>
    <row r="67" spans="2:18">
      <c r="B67" s="182" t="s">
        <v>3578</v>
      </c>
      <c r="C67" s="186">
        <v>0.10265454545454546</v>
      </c>
      <c r="D67" s="186">
        <v>4.9891384615384615E-2</v>
      </c>
      <c r="E67" s="186">
        <f t="shared" si="0"/>
        <v>5.2763160839160841E-2</v>
      </c>
      <c r="Q67" s="49"/>
      <c r="R67" s="206"/>
    </row>
    <row r="68" spans="2:18">
      <c r="B68" s="182" t="s">
        <v>3579</v>
      </c>
      <c r="C68" s="186">
        <v>0.10017499999999999</v>
      </c>
      <c r="D68" s="186">
        <v>4.9470430769230793E-2</v>
      </c>
      <c r="E68" s="186">
        <f t="shared" si="0"/>
        <v>5.0704569230769193E-2</v>
      </c>
      <c r="Q68" s="49"/>
      <c r="R68" s="206"/>
    </row>
    <row r="69" spans="2:18">
      <c r="B69" s="182" t="s">
        <v>3580</v>
      </c>
      <c r="C69" s="186">
        <v>0.10425833333333334</v>
      </c>
      <c r="D69" s="186">
        <v>4.6137848484848476E-2</v>
      </c>
      <c r="E69" s="186">
        <f t="shared" si="0"/>
        <v>5.8120484848484866E-2</v>
      </c>
      <c r="Q69" s="49"/>
      <c r="R69" s="206"/>
    </row>
    <row r="70" spans="2:18">
      <c r="B70" s="182" t="s">
        <v>3581</v>
      </c>
      <c r="C70" s="186">
        <v>0.10151250000000001</v>
      </c>
      <c r="D70" s="186">
        <v>4.4057984615384606E-2</v>
      </c>
      <c r="E70" s="186">
        <f t="shared" si="0"/>
        <v>5.74545153846154E-2</v>
      </c>
      <c r="Q70" s="49"/>
      <c r="R70" s="206"/>
    </row>
    <row r="71" spans="2:18">
      <c r="B71" s="182" t="s">
        <v>3582</v>
      </c>
      <c r="C71" s="186">
        <v>0.1053625</v>
      </c>
      <c r="D71" s="186">
        <v>4.5697861538461525E-2</v>
      </c>
      <c r="E71" s="186">
        <f t="shared" ref="E71:E134" si="2">IFERROR(C71-D71, "")</f>
        <v>5.9664638461538473E-2</v>
      </c>
      <c r="Q71" s="49"/>
      <c r="R71" s="206"/>
    </row>
    <row r="72" spans="2:18">
      <c r="B72" s="182" t="s">
        <v>3583</v>
      </c>
      <c r="C72" s="186">
        <v>0.10382727272727274</v>
      </c>
      <c r="D72" s="186">
        <v>4.4448575757575763E-2</v>
      </c>
      <c r="E72" s="186">
        <f t="shared" si="2"/>
        <v>5.9378696969696977E-2</v>
      </c>
      <c r="Q72" s="49"/>
      <c r="R72" s="206"/>
    </row>
    <row r="73" spans="2:18">
      <c r="B73" s="182" t="s">
        <v>3584</v>
      </c>
      <c r="C73" s="186">
        <v>0.103875</v>
      </c>
      <c r="D73" s="186">
        <v>3.648545454545455E-2</v>
      </c>
      <c r="E73" s="186">
        <f t="shared" si="2"/>
        <v>6.7389545454545452E-2</v>
      </c>
      <c r="Q73" s="49"/>
      <c r="R73" s="206"/>
    </row>
    <row r="74" spans="2:18">
      <c r="B74" s="182" t="s">
        <v>3585</v>
      </c>
      <c r="C74" s="186">
        <v>0.10445555555555555</v>
      </c>
      <c r="D74" s="186">
        <v>3.4371828125000004E-2</v>
      </c>
      <c r="E74" s="186">
        <f t="shared" si="2"/>
        <v>7.0083727430555548E-2</v>
      </c>
      <c r="Q74" s="49"/>
      <c r="R74" s="206"/>
    </row>
    <row r="75" spans="2:18">
      <c r="B75" s="182" t="s">
        <v>3586</v>
      </c>
      <c r="C75" s="186">
        <v>0.10583333333333333</v>
      </c>
      <c r="D75" s="186">
        <v>4.1675338461538453E-2</v>
      </c>
      <c r="E75" s="186">
        <f t="shared" si="2"/>
        <v>6.4157994871794882E-2</v>
      </c>
      <c r="Q75" s="49"/>
      <c r="R75" s="206"/>
    </row>
    <row r="76" spans="2:18">
      <c r="B76" s="182" t="s">
        <v>3587</v>
      </c>
      <c r="C76" s="186">
        <v>0.10407499999999999</v>
      </c>
      <c r="D76" s="186">
        <v>4.3207924242424235E-2</v>
      </c>
      <c r="E76" s="186">
        <f t="shared" si="2"/>
        <v>6.0867075757575752E-2</v>
      </c>
      <c r="Q76" s="49"/>
      <c r="R76" s="206"/>
    </row>
    <row r="77" spans="2:18">
      <c r="B77" s="182" t="s">
        <v>3588</v>
      </c>
      <c r="C77" s="186">
        <v>0.10542941176470592</v>
      </c>
      <c r="D77" s="186">
        <v>4.3368999999999998E-2</v>
      </c>
      <c r="E77" s="186">
        <f t="shared" si="2"/>
        <v>6.2060411764705926E-2</v>
      </c>
      <c r="Q77" s="49"/>
      <c r="R77" s="206"/>
    </row>
    <row r="78" spans="2:18">
      <c r="B78" s="182" t="s">
        <v>3589</v>
      </c>
      <c r="C78" s="186">
        <v>0.10446</v>
      </c>
      <c r="D78" s="186">
        <v>4.6233281250000008E-2</v>
      </c>
      <c r="E78" s="186">
        <f t="shared" si="2"/>
        <v>5.8226718749999989E-2</v>
      </c>
      <c r="Q78" s="49"/>
      <c r="R78" s="206"/>
    </row>
    <row r="79" spans="2:18">
      <c r="B79" s="182" t="s">
        <v>3590</v>
      </c>
      <c r="C79" s="186">
        <v>0.10077857142857145</v>
      </c>
      <c r="D79" s="186">
        <v>4.3635553846153849E-2</v>
      </c>
      <c r="E79" s="186">
        <f t="shared" si="2"/>
        <v>5.7143017582417605E-2</v>
      </c>
      <c r="Q79" s="49"/>
      <c r="R79" s="206"/>
    </row>
    <row r="80" spans="2:18">
      <c r="B80" s="182" t="s">
        <v>3591</v>
      </c>
      <c r="C80" s="186">
        <v>0.10288333333333333</v>
      </c>
      <c r="D80" s="186">
        <v>3.855463636363636E-2</v>
      </c>
      <c r="E80" s="186">
        <f t="shared" si="2"/>
        <v>6.4328696969696966E-2</v>
      </c>
      <c r="Q80" s="49"/>
      <c r="R80" s="206"/>
    </row>
    <row r="81" spans="2:18">
      <c r="B81" s="182" t="s">
        <v>3592</v>
      </c>
      <c r="C81" s="186">
        <v>0.10340588235294118</v>
      </c>
      <c r="D81" s="186">
        <v>4.1662787878787896E-2</v>
      </c>
      <c r="E81" s="186">
        <f t="shared" si="2"/>
        <v>6.1743094474153284E-2</v>
      </c>
      <c r="Q81" s="49"/>
      <c r="R81" s="206"/>
    </row>
    <row r="82" spans="2:18">
      <c r="B82" s="182" t="s">
        <v>3593</v>
      </c>
      <c r="C82" s="186">
        <v>9.9618181818181814E-2</v>
      </c>
      <c r="D82" s="186">
        <v>4.5583796874999978E-2</v>
      </c>
      <c r="E82" s="186">
        <f t="shared" si="2"/>
        <v>5.4034384943181836E-2</v>
      </c>
      <c r="Q82" s="49"/>
      <c r="R82" s="206"/>
    </row>
    <row r="83" spans="2:18">
      <c r="B83" s="185" t="s">
        <v>3594</v>
      </c>
      <c r="C83" s="186">
        <v>0.10120999999999999</v>
      </c>
      <c r="D83" s="186">
        <v>4.3380446153846154E-2</v>
      </c>
      <c r="E83" s="186">
        <f t="shared" si="2"/>
        <v>5.782955384615384E-2</v>
      </c>
      <c r="Q83" s="49"/>
      <c r="R83" s="206"/>
    </row>
    <row r="84" spans="2:18">
      <c r="B84" s="185" t="s">
        <v>3595</v>
      </c>
      <c r="C84" s="186">
        <v>0.1036</v>
      </c>
      <c r="D84" s="186">
        <v>3.692825757575758E-2</v>
      </c>
      <c r="E84" s="186">
        <f t="shared" si="2"/>
        <v>6.6671742424242425E-2</v>
      </c>
      <c r="Q84" s="49"/>
      <c r="R84" s="206"/>
    </row>
    <row r="85" spans="2:18">
      <c r="B85" s="185" t="s">
        <v>3596</v>
      </c>
      <c r="C85" s="186">
        <v>0.10344545454545456</v>
      </c>
      <c r="D85" s="186">
        <v>3.0392815384615392E-2</v>
      </c>
      <c r="E85" s="186">
        <f t="shared" si="2"/>
        <v>7.3052639160839178E-2</v>
      </c>
      <c r="Q85" s="49"/>
      <c r="R85" s="206"/>
    </row>
    <row r="86" spans="2:18">
      <c r="B86" s="185" t="s">
        <v>3597</v>
      </c>
      <c r="C86" s="186">
        <v>0.10302857142857144</v>
      </c>
      <c r="D86" s="186">
        <v>3.1351338461538467E-2</v>
      </c>
      <c r="E86" s="186">
        <f t="shared" si="2"/>
        <v>7.1677232967032975E-2</v>
      </c>
      <c r="Q86" s="49"/>
      <c r="R86" s="206"/>
    </row>
    <row r="87" spans="2:18">
      <c r="B87" s="185" t="s">
        <v>3598</v>
      </c>
      <c r="C87" s="186">
        <v>9.9153846153846148E-2</v>
      </c>
      <c r="D87" s="186">
        <v>2.9340830769230764E-2</v>
      </c>
      <c r="E87" s="186">
        <f t="shared" si="2"/>
        <v>6.9813015384615387E-2</v>
      </c>
      <c r="Q87" s="49"/>
      <c r="R87" s="206"/>
    </row>
    <row r="88" spans="2:18">
      <c r="B88" s="185" t="s">
        <v>3599</v>
      </c>
      <c r="C88" s="186">
        <v>9.7837500000000008E-2</v>
      </c>
      <c r="D88" s="186">
        <v>2.7412938461538462E-2</v>
      </c>
      <c r="E88" s="186">
        <f t="shared" si="2"/>
        <v>7.042456153846155E-2</v>
      </c>
      <c r="Q88" s="49"/>
      <c r="R88" s="206"/>
    </row>
    <row r="89" spans="2:18">
      <c r="B89" s="185" t="s">
        <v>3600</v>
      </c>
      <c r="C89" s="186">
        <v>0.10069565217391306</v>
      </c>
      <c r="D89" s="186">
        <v>2.8642166666666666E-2</v>
      </c>
      <c r="E89" s="186">
        <f t="shared" si="2"/>
        <v>7.2053485507246398E-2</v>
      </c>
      <c r="Q89" s="49"/>
      <c r="R89" s="206"/>
    </row>
    <row r="90" spans="2:18">
      <c r="B90" s="185" t="s">
        <v>3601</v>
      </c>
      <c r="C90" s="186">
        <v>9.7687499999999983E-2</v>
      </c>
      <c r="D90" s="186">
        <v>3.1295609374999998E-2</v>
      </c>
      <c r="E90" s="186">
        <f t="shared" si="2"/>
        <v>6.6391890624999977E-2</v>
      </c>
      <c r="Q90" s="49"/>
      <c r="R90" s="206"/>
    </row>
    <row r="91" spans="2:18">
      <c r="B91" s="185" t="s">
        <v>3602</v>
      </c>
      <c r="C91" s="186">
        <v>9.8414285714285704E-2</v>
      </c>
      <c r="D91" s="186">
        <v>3.1398800000000004E-2</v>
      </c>
      <c r="E91" s="186">
        <f t="shared" si="2"/>
        <v>6.70154857142857E-2</v>
      </c>
      <c r="Q91" s="49"/>
      <c r="R91" s="206"/>
    </row>
    <row r="92" spans="2:18">
      <c r="B92" s="185" t="s">
        <v>3603</v>
      </c>
      <c r="C92" s="186">
        <v>9.8316666666666663E-2</v>
      </c>
      <c r="D92" s="186">
        <v>3.7113621212121202E-2</v>
      </c>
      <c r="E92" s="186">
        <f t="shared" si="2"/>
        <v>6.1203045454545461E-2</v>
      </c>
      <c r="Q92" s="49"/>
      <c r="R92" s="206"/>
    </row>
    <row r="93" spans="2:18">
      <c r="B93" s="185" t="s">
        <v>3604</v>
      </c>
      <c r="C93" s="186">
        <v>9.8242105263157867E-2</v>
      </c>
      <c r="D93" s="186">
        <v>3.7872272727272713E-2</v>
      </c>
      <c r="E93" s="186">
        <f t="shared" si="2"/>
        <v>6.0369832535885154E-2</v>
      </c>
      <c r="Q93" s="49"/>
      <c r="R93" s="206"/>
    </row>
    <row r="94" spans="2:18">
      <c r="B94" s="185" t="s">
        <v>3605</v>
      </c>
      <c r="C94" s="186">
        <v>9.572E-2</v>
      </c>
      <c r="D94" s="186">
        <v>3.6892906249999989E-2</v>
      </c>
      <c r="E94" s="186">
        <f t="shared" si="2"/>
        <v>5.882709375000001E-2</v>
      </c>
      <c r="Q94" s="49"/>
      <c r="R94" s="206"/>
    </row>
    <row r="95" spans="2:18">
      <c r="B95" s="185" t="s">
        <v>3606</v>
      </c>
      <c r="C95" s="186">
        <v>9.8300000000000012E-2</v>
      </c>
      <c r="D95" s="186">
        <v>3.4420169230769224E-2</v>
      </c>
      <c r="E95" s="186">
        <f t="shared" si="2"/>
        <v>6.3879830769230789E-2</v>
      </c>
      <c r="Q95" s="49"/>
      <c r="R95" s="206"/>
    </row>
    <row r="96" spans="2:18">
      <c r="B96" s="185" t="s">
        <v>3607</v>
      </c>
      <c r="C96" s="186">
        <v>9.7855555555555557E-2</v>
      </c>
      <c r="D96" s="186">
        <v>3.2637651515151515E-2</v>
      </c>
      <c r="E96" s="186">
        <f t="shared" si="2"/>
        <v>6.5217904040404034E-2</v>
      </c>
      <c r="Q96" s="49"/>
      <c r="R96" s="206"/>
    </row>
    <row r="97" spans="2:18">
      <c r="B97" s="185" t="s">
        <v>3608</v>
      </c>
      <c r="C97" s="186">
        <v>9.7776923076923081E-2</v>
      </c>
      <c r="D97" s="186">
        <v>2.9634439393939404E-2</v>
      </c>
      <c r="E97" s="186">
        <f t="shared" si="2"/>
        <v>6.8142483682983673E-2</v>
      </c>
      <c r="Q97" s="49"/>
      <c r="R97" s="206"/>
    </row>
    <row r="98" spans="2:18">
      <c r="B98" s="185" t="s">
        <v>3609</v>
      </c>
      <c r="C98" s="186">
        <v>9.6600000000000005E-2</v>
      </c>
      <c r="D98" s="186">
        <v>2.5536187500000005E-2</v>
      </c>
      <c r="E98" s="186">
        <f t="shared" si="2"/>
        <v>7.1063812500000004E-2</v>
      </c>
      <c r="Q98" s="49"/>
      <c r="R98" s="206"/>
    </row>
    <row r="99" spans="2:18">
      <c r="B99" s="185" t="s">
        <v>3610</v>
      </c>
      <c r="C99" s="186">
        <v>9.4959999999999975E-2</v>
      </c>
      <c r="D99" s="186">
        <v>2.8846923076923076E-2</v>
      </c>
      <c r="E99" s="186">
        <f t="shared" si="2"/>
        <v>6.6113076923076899E-2</v>
      </c>
      <c r="Q99" s="206"/>
      <c r="R99" s="206"/>
    </row>
    <row r="100" spans="2:18">
      <c r="B100" s="185" t="s">
        <v>3611</v>
      </c>
      <c r="C100" s="186">
        <v>9.4E-2</v>
      </c>
      <c r="D100" s="186">
        <v>2.9591227272727273E-2</v>
      </c>
      <c r="E100" s="186">
        <f t="shared" si="2"/>
        <v>6.4408772727272731E-2</v>
      </c>
      <c r="Q100" s="206"/>
      <c r="R100" s="206"/>
    </row>
    <row r="101" spans="2:18">
      <c r="B101" s="185" t="s">
        <v>3612</v>
      </c>
      <c r="C101" s="186">
        <v>9.6527272727272739E-2</v>
      </c>
      <c r="D101" s="186">
        <v>2.9592590909090898E-2</v>
      </c>
      <c r="E101" s="186">
        <f t="shared" si="2"/>
        <v>6.6934681818181838E-2</v>
      </c>
      <c r="Q101" s="206"/>
      <c r="R101" s="206"/>
    </row>
    <row r="102" spans="2:18">
      <c r="B102" s="185" t="s">
        <v>3613</v>
      </c>
      <c r="C102" s="186">
        <v>9.6999999999999989E-2</v>
      </c>
      <c r="D102" s="186">
        <v>2.7197200000000001E-2</v>
      </c>
      <c r="E102" s="186">
        <f t="shared" si="2"/>
        <v>6.9802799999999984E-2</v>
      </c>
      <c r="Q102" s="206"/>
      <c r="R102" s="206"/>
    </row>
    <row r="103" spans="2:18">
      <c r="B103" s="185" t="s">
        <v>3614</v>
      </c>
      <c r="C103" s="186">
        <v>9.4059999999999991E-2</v>
      </c>
      <c r="D103" s="186">
        <v>2.5666046153846152E-2</v>
      </c>
      <c r="E103" s="186">
        <f t="shared" si="2"/>
        <v>6.8393953846153835E-2</v>
      </c>
      <c r="Q103" s="206"/>
      <c r="R103" s="206"/>
    </row>
    <row r="104" spans="2:18">
      <c r="B104" s="185" t="s">
        <v>3615</v>
      </c>
      <c r="C104" s="186">
        <v>9.7574999999999995E-2</v>
      </c>
      <c r="D104" s="186">
        <v>2.2773333333333333E-2</v>
      </c>
      <c r="E104" s="186">
        <f t="shared" si="2"/>
        <v>7.4801666666666655E-2</v>
      </c>
      <c r="Q104" s="206"/>
      <c r="R104" s="206"/>
    </row>
    <row r="105" spans="2:18">
      <c r="B105" s="185" t="s">
        <v>3616</v>
      </c>
      <c r="C105" s="186">
        <v>9.5531249999999998E-2</v>
      </c>
      <c r="D105" s="186">
        <v>2.8326507692307684E-2</v>
      </c>
      <c r="E105" s="186">
        <f t="shared" si="2"/>
        <v>6.7204742307692314E-2</v>
      </c>
      <c r="Q105" s="206"/>
      <c r="R105" s="206"/>
    </row>
    <row r="106" spans="2:18">
      <c r="B106" s="185" t="s">
        <v>3617</v>
      </c>
      <c r="C106" s="186">
        <v>9.6122222222222206E-2</v>
      </c>
      <c r="D106" s="186">
        <v>3.0435492307692304E-2</v>
      </c>
      <c r="E106" s="186">
        <f t="shared" si="2"/>
        <v>6.5686729914529896E-2</v>
      </c>
      <c r="Q106" s="206"/>
      <c r="R106" s="206"/>
    </row>
    <row r="107" spans="2:18">
      <c r="B107" s="185" t="s">
        <v>3618</v>
      </c>
      <c r="C107" s="186">
        <v>9.6099999999999991E-2</v>
      </c>
      <c r="D107" s="186">
        <v>2.8955353846153841E-2</v>
      </c>
      <c r="E107" s="186">
        <f t="shared" si="2"/>
        <v>6.7144646153846146E-2</v>
      </c>
      <c r="Q107" s="206"/>
      <c r="R107" s="206"/>
    </row>
    <row r="108" spans="2:18">
      <c r="B108" s="185" t="s">
        <v>3619</v>
      </c>
      <c r="C108" s="186">
        <v>9.7250000000000003E-2</v>
      </c>
      <c r="D108" s="186">
        <v>2.8157476923076918E-2</v>
      </c>
      <c r="E108" s="186">
        <f t="shared" si="2"/>
        <v>6.9092523076923082E-2</v>
      </c>
      <c r="Q108" s="206"/>
      <c r="R108" s="206"/>
    </row>
    <row r="109" spans="2:18">
      <c r="B109" s="185" t="s">
        <v>3620</v>
      </c>
      <c r="C109" s="186">
        <v>9.736315789473686E-2</v>
      </c>
      <c r="D109" s="186">
        <v>2.8170630769230768E-2</v>
      </c>
      <c r="E109" s="186">
        <f t="shared" si="2"/>
        <v>6.9192527125506095E-2</v>
      </c>
      <c r="Q109" s="206"/>
      <c r="R109" s="206"/>
    </row>
    <row r="110" spans="2:18">
      <c r="B110" s="185" t="s">
        <v>3621</v>
      </c>
      <c r="C110" s="186">
        <v>9.5899999999999999E-2</v>
      </c>
      <c r="D110" s="186">
        <v>3.0233969230769233E-2</v>
      </c>
      <c r="E110" s="186">
        <f t="shared" si="2"/>
        <v>6.5666030769230763E-2</v>
      </c>
      <c r="Q110" s="206"/>
      <c r="R110" s="206"/>
    </row>
    <row r="111" spans="2:18">
      <c r="B111" s="185" t="s">
        <v>3622</v>
      </c>
      <c r="C111" s="186">
        <v>9.5733333333333323E-2</v>
      </c>
      <c r="D111" s="186">
        <v>3.0863630769230772E-2</v>
      </c>
      <c r="E111" s="186">
        <f t="shared" si="2"/>
        <v>6.4869702564102544E-2</v>
      </c>
      <c r="Q111" s="206"/>
      <c r="R111" s="206"/>
    </row>
    <row r="112" spans="2:18">
      <c r="B112" s="185" t="s">
        <v>3623</v>
      </c>
      <c r="C112" s="186">
        <v>9.6599999999999991E-2</v>
      </c>
      <c r="D112" s="186">
        <v>3.0584523076923074E-2</v>
      </c>
      <c r="E112" s="186">
        <f t="shared" si="2"/>
        <v>6.601547692307691E-2</v>
      </c>
      <c r="Q112" s="206"/>
      <c r="R112" s="206"/>
    </row>
    <row r="113" spans="2:18">
      <c r="B113" s="185" t="s">
        <v>3624</v>
      </c>
      <c r="C113" s="186">
        <v>9.4409999999999994E-2</v>
      </c>
      <c r="D113" s="186">
        <v>3.270189393939394E-2</v>
      </c>
      <c r="E113" s="186">
        <f t="shared" si="2"/>
        <v>6.1708106060606054E-2</v>
      </c>
      <c r="Q113" s="206"/>
      <c r="R113" s="206"/>
    </row>
    <row r="114" spans="2:18">
      <c r="B114" s="185" t="s">
        <v>3625</v>
      </c>
      <c r="C114" s="186">
        <v>9.5666666666666664E-2</v>
      </c>
      <c r="D114" s="186">
        <v>3.0102703124999998E-2</v>
      </c>
      <c r="E114" s="186">
        <f t="shared" si="2"/>
        <v>6.5563963541666659E-2</v>
      </c>
      <c r="Q114" s="206"/>
      <c r="R114" s="206"/>
    </row>
    <row r="115" spans="2:18">
      <c r="B115" s="185" t="s">
        <v>3626</v>
      </c>
      <c r="C115" s="186">
        <v>9.5762499999999987E-2</v>
      </c>
      <c r="D115" s="186">
        <v>2.7823599999999997E-2</v>
      </c>
      <c r="E115" s="186">
        <f t="shared" si="2"/>
        <v>6.7938899999999997E-2</v>
      </c>
      <c r="Q115" s="206"/>
      <c r="R115" s="206"/>
    </row>
    <row r="116" spans="2:18">
      <c r="B116" s="185" t="s">
        <v>3627</v>
      </c>
      <c r="C116" s="186">
        <v>9.5649999999999985E-2</v>
      </c>
      <c r="D116" s="186">
        <v>2.2855318181818182E-2</v>
      </c>
      <c r="E116" s="186">
        <f t="shared" si="2"/>
        <v>7.27946818181818E-2</v>
      </c>
      <c r="Q116" s="206"/>
      <c r="R116" s="206"/>
    </row>
    <row r="117" spans="2:18">
      <c r="B117" s="185" t="s">
        <v>3628</v>
      </c>
      <c r="C117" s="186">
        <v>9.7446666666666668E-2</v>
      </c>
      <c r="D117" s="186">
        <v>2.2538393939393941E-2</v>
      </c>
      <c r="E117" s="186">
        <f t="shared" si="2"/>
        <v>7.4908272727272726E-2</v>
      </c>
      <c r="Q117" s="206"/>
      <c r="R117" s="206"/>
    </row>
    <row r="118" spans="2:18">
      <c r="B118" s="185" t="s">
        <v>3629</v>
      </c>
      <c r="C118" s="186">
        <v>9.448333333333335E-2</v>
      </c>
      <c r="D118" s="186">
        <v>1.8880323076923073E-2</v>
      </c>
      <c r="E118" s="186">
        <f t="shared" si="2"/>
        <v>7.560301025641028E-2</v>
      </c>
      <c r="Q118" s="206"/>
      <c r="R118" s="206"/>
    </row>
    <row r="119" spans="2:18">
      <c r="B119" s="185" t="s">
        <v>3630</v>
      </c>
      <c r="C119" s="186">
        <v>9.5166666666666663E-2</v>
      </c>
      <c r="D119" s="186">
        <v>1.3756846153846161E-2</v>
      </c>
      <c r="E119" s="186">
        <f t="shared" si="2"/>
        <v>8.1409820512820502E-2</v>
      </c>
      <c r="Q119" s="206"/>
      <c r="R119" s="206"/>
    </row>
    <row r="120" spans="2:18">
      <c r="B120" s="185">
        <v>2020.3</v>
      </c>
      <c r="C120" s="186">
        <v>9.3428571428571416E-2</v>
      </c>
      <c r="D120" s="186">
        <v>1.3650969696969693E-2</v>
      </c>
      <c r="E120" s="186">
        <f t="shared" si="2"/>
        <v>7.9777601731601727E-2</v>
      </c>
      <c r="Q120" s="206"/>
      <c r="R120" s="206"/>
    </row>
    <row r="121" spans="2:18">
      <c r="B121" s="182">
        <v>2020.4</v>
      </c>
      <c r="C121" s="186">
        <v>9.3152941176470577E-2</v>
      </c>
      <c r="D121" s="186">
        <v>1.6167287878787885E-2</v>
      </c>
      <c r="E121" s="186">
        <f t="shared" si="2"/>
        <v>7.6985653297682699E-2</v>
      </c>
    </row>
    <row r="122" spans="2:18">
      <c r="B122" s="182">
        <v>2021.1</v>
      </c>
      <c r="C122" s="186">
        <v>9.4500000000000001E-2</v>
      </c>
      <c r="D122" s="186">
        <v>2.0693546875000003E-2</v>
      </c>
      <c r="E122" s="186">
        <f t="shared" si="2"/>
        <v>7.3806453125000004E-2</v>
      </c>
    </row>
    <row r="123" spans="2:18">
      <c r="B123" s="182">
        <v>2021.2</v>
      </c>
      <c r="C123" s="186">
        <v>9.4549999999999995E-2</v>
      </c>
      <c r="D123" s="186">
        <v>2.2536384615384621E-2</v>
      </c>
      <c r="E123" s="186">
        <f t="shared" si="2"/>
        <v>7.201361538461537E-2</v>
      </c>
    </row>
    <row r="124" spans="2:18">
      <c r="B124" s="185">
        <v>2021.3</v>
      </c>
      <c r="C124" s="186">
        <v>9.3671428571428558E-2</v>
      </c>
      <c r="D124" s="186">
        <v>1.9311075757575756E-2</v>
      </c>
      <c r="E124" s="186">
        <f t="shared" si="2"/>
        <v>7.4360352813852809E-2</v>
      </c>
    </row>
    <row r="125" spans="2:18">
      <c r="B125" s="185">
        <v>2021.4</v>
      </c>
      <c r="C125" s="186">
        <v>9.3694444444444469E-2</v>
      </c>
      <c r="D125" s="186">
        <v>1.943701515151515E-2</v>
      </c>
      <c r="E125" s="186">
        <f t="shared" si="2"/>
        <v>7.4257429292929319E-2</v>
      </c>
    </row>
    <row r="126" spans="2:18">
      <c r="B126" s="185">
        <v>2022.1</v>
      </c>
      <c r="C126" s="186">
        <v>9.3375E-2</v>
      </c>
      <c r="D126" s="186">
        <v>2.2523281249999996E-2</v>
      </c>
      <c r="E126" s="186">
        <f t="shared" si="2"/>
        <v>7.0851718750000001E-2</v>
      </c>
    </row>
    <row r="127" spans="2:18">
      <c r="B127" s="185">
        <v>2022.2</v>
      </c>
      <c r="C127" s="186">
        <v>9.35E-2</v>
      </c>
      <c r="D127" s="186">
        <v>3.0324123076923084E-2</v>
      </c>
      <c r="E127" s="186">
        <f t="shared" si="2"/>
        <v>6.3175876923076912E-2</v>
      </c>
    </row>
    <row r="128" spans="2:18">
      <c r="B128" s="185">
        <v>2022.3</v>
      </c>
      <c r="C128" s="186">
        <v>9.1399999999999995E-2</v>
      </c>
      <c r="D128" s="186">
        <v>3.2550939393939403E-2</v>
      </c>
      <c r="E128" s="186">
        <f t="shared" si="2"/>
        <v>5.8849060606060592E-2</v>
      </c>
    </row>
    <row r="129" spans="2:5">
      <c r="B129" s="185">
        <v>2022.4</v>
      </c>
      <c r="C129" s="186">
        <v>9.7178260869565228E-2</v>
      </c>
      <c r="D129" s="186">
        <v>3.8797984615384619E-2</v>
      </c>
      <c r="E129" s="186">
        <f t="shared" si="2"/>
        <v>5.8380276254180609E-2</v>
      </c>
    </row>
    <row r="130" spans="2:5">
      <c r="B130" s="185">
        <v>2023.1</v>
      </c>
      <c r="C130" s="186">
        <v>9.7142857142857128E-2</v>
      </c>
      <c r="D130" s="186">
        <v>3.7428369230769219E-2</v>
      </c>
      <c r="E130" s="186">
        <f t="shared" si="2"/>
        <v>5.9714487912087909E-2</v>
      </c>
    </row>
    <row r="131" spans="2:5">
      <c r="B131" s="185">
        <v>2023.2</v>
      </c>
      <c r="C131" s="186">
        <v>9.5400000000000013E-2</v>
      </c>
      <c r="D131" s="186">
        <v>3.8023369230769231E-2</v>
      </c>
      <c r="E131" s="186">
        <f t="shared" si="2"/>
        <v>5.7376630769230781E-2</v>
      </c>
    </row>
    <row r="132" spans="2:5">
      <c r="B132" s="185">
        <v>2023.3</v>
      </c>
      <c r="C132" s="186">
        <v>9.6345454545454526E-2</v>
      </c>
      <c r="D132" s="186">
        <v>4.2271369230769247E-2</v>
      </c>
      <c r="E132" s="186">
        <f t="shared" si="2"/>
        <v>5.4074085314685279E-2</v>
      </c>
    </row>
    <row r="133" spans="2:5">
      <c r="B133" s="185">
        <v>2023.4</v>
      </c>
      <c r="C133" s="186">
        <v>9.6759999999999999E-2</v>
      </c>
      <c r="D133" s="186">
        <v>4.5814830769230791E-2</v>
      </c>
      <c r="E133" s="186">
        <f t="shared" si="2"/>
        <v>5.0945169230769208E-2</v>
      </c>
    </row>
    <row r="134" spans="2:5">
      <c r="B134" s="185">
        <v>2024.1</v>
      </c>
      <c r="C134" s="186">
        <v>9.6637499999999987E-2</v>
      </c>
      <c r="D134" s="186">
        <v>4.3217861538461522E-2</v>
      </c>
      <c r="E134" s="186">
        <f t="shared" si="2"/>
        <v>5.3419638461538466E-2</v>
      </c>
    </row>
    <row r="135" spans="2:5">
      <c r="B135" s="185">
        <v>2024.2</v>
      </c>
      <c r="C135" s="186">
        <v>9.7833333333333328E-2</v>
      </c>
      <c r="D135" s="186">
        <v>4.6359863636363637E-2</v>
      </c>
      <c r="E135" s="186">
        <f t="shared" ref="E135" si="3">IFERROR(C135-D135, "")</f>
        <v>5.1473469696969691E-2</v>
      </c>
    </row>
    <row r="136" spans="2:5">
      <c r="B136" s="199" t="s">
        <v>3555</v>
      </c>
      <c r="C136" s="200">
        <f>AVERAGE(C6:C135)</f>
        <v>0.10471965379612944</v>
      </c>
      <c r="D136" s="200">
        <f>AVERAGE(D6:D135)</f>
        <v>4.5368485866219804E-2</v>
      </c>
      <c r="E136" s="200">
        <f>AVERAGE(E6:E135)</f>
        <v>5.9351167929909625E-2</v>
      </c>
    </row>
    <row r="137" spans="2:5" ht="13.5" thickBot="1">
      <c r="B137" s="201" t="s">
        <v>3631</v>
      </c>
      <c r="C137" s="202">
        <f>MEDIAN(C6:C135)</f>
        <v>0.10381363636363637</v>
      </c>
      <c r="D137" s="202">
        <f>MEDIAN(D6:D135)</f>
        <v>4.5756346153846161E-2</v>
      </c>
      <c r="E137" s="202">
        <f>MEDIAN(E6:E135)</f>
        <v>5.9521667715617725E-2</v>
      </c>
    </row>
    <row r="138" spans="2:5">
      <c r="B138" s="185"/>
      <c r="D138" s="186"/>
    </row>
    <row r="139" spans="2:5">
      <c r="D139" s="186"/>
    </row>
    <row r="140" spans="2:5">
      <c r="D140" s="186"/>
    </row>
    <row r="141" spans="2:5">
      <c r="D141" s="186"/>
    </row>
    <row r="142" spans="2:5">
      <c r="D142" s="186"/>
    </row>
    <row r="143" spans="2:5">
      <c r="D143" s="186"/>
    </row>
  </sheetData>
  <printOptions horizontalCentered="1"/>
  <pageMargins left="0.7" right="0.7" top="0.75" bottom="0.75" header="0.3" footer="0.3"/>
  <pageSetup scale="61" fitToWidth="0" orientation="portrait" useFirstPageNumber="1" r:id="rId1"/>
  <headerFooter>
    <oddHeader>&amp;R&amp;"Century Gothic,Regular"&amp;11Ontario Energy Assn.
Exhibit CEA-8.1
Page &amp;P of 3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69B7-8587-4C20-AB31-FFCA493D180A}">
  <dimension ref="B2:R143"/>
  <sheetViews>
    <sheetView zoomScale="70" zoomScaleNormal="70" zoomScaleSheetLayoutView="85" workbookViewId="0">
      <selection activeCell="I22" sqref="I22"/>
    </sheetView>
  </sheetViews>
  <sheetFormatPr defaultColWidth="8" defaultRowHeight="12.75"/>
  <cols>
    <col min="1" max="1" width="2.125" style="181" customWidth="1"/>
    <col min="2" max="2" width="8.625" style="181" customWidth="1"/>
    <col min="3" max="3" width="8.75" style="181" bestFit="1" customWidth="1"/>
    <col min="4" max="4" width="8.625" style="181" customWidth="1"/>
    <col min="5" max="5" width="9.625" style="181" customWidth="1"/>
    <col min="6" max="6" width="6.125" style="181" bestFit="1" customWidth="1"/>
    <col min="7" max="7" width="35.25" style="181" customWidth="1"/>
    <col min="8" max="8" width="11.125" style="181" bestFit="1" customWidth="1"/>
    <col min="9" max="9" width="12.25" style="181" bestFit="1" customWidth="1"/>
    <col min="10" max="10" width="12.625" style="181" bestFit="1" customWidth="1"/>
    <col min="11" max="11" width="12.125" style="181" bestFit="1" customWidth="1"/>
    <col min="12" max="12" width="12.625" style="181" bestFit="1" customWidth="1"/>
    <col min="13" max="13" width="9.625" style="181" bestFit="1" customWidth="1"/>
    <col min="14" max="14" width="10.75" style="181" bestFit="1" customWidth="1"/>
    <col min="15" max="15" width="10.875" style="181" bestFit="1" customWidth="1"/>
    <col min="16" max="16" width="2.875" style="181" customWidth="1"/>
    <col min="17" max="16384" width="8" style="181"/>
  </cols>
  <sheetData>
    <row r="2" spans="2:18">
      <c r="B2" s="180" t="s">
        <v>3632</v>
      </c>
      <c r="C2" s="180"/>
      <c r="D2" s="180"/>
      <c r="E2" s="180"/>
    </row>
    <row r="4" spans="2:18" ht="13.5" thickBot="1">
      <c r="C4" s="182" t="s">
        <v>2466</v>
      </c>
      <c r="D4" s="182" t="s">
        <v>2467</v>
      </c>
      <c r="E4" s="182" t="s">
        <v>2468</v>
      </c>
    </row>
    <row r="5" spans="2:18" ht="38.25">
      <c r="B5" s="183"/>
      <c r="C5" s="184" t="s">
        <v>3633</v>
      </c>
      <c r="D5" s="184" t="s">
        <v>3478</v>
      </c>
      <c r="E5" s="184" t="s">
        <v>3479</v>
      </c>
    </row>
    <row r="6" spans="2:18">
      <c r="B6" s="185" t="s">
        <v>3480</v>
      </c>
      <c r="C6" s="186">
        <v>0.12418</v>
      </c>
      <c r="D6" s="186">
        <v>7.8020624999999968E-2</v>
      </c>
      <c r="E6" s="186">
        <f>C6-D6</f>
        <v>4.615937500000003E-2</v>
      </c>
      <c r="Q6" s="49"/>
      <c r="R6" s="206"/>
    </row>
    <row r="7" spans="2:18">
      <c r="B7" s="185" t="s">
        <v>3481</v>
      </c>
      <c r="C7" s="186">
        <v>0.11983333333333333</v>
      </c>
      <c r="D7" s="186">
        <v>7.8934374999999987E-2</v>
      </c>
      <c r="E7" s="186">
        <f t="shared" ref="E7:E70" si="0">C7-D7</f>
        <v>4.0898958333333346E-2</v>
      </c>
      <c r="Q7" s="49"/>
      <c r="R7" s="206"/>
    </row>
    <row r="8" spans="2:18">
      <c r="B8" s="185" t="s">
        <v>3482</v>
      </c>
      <c r="C8" s="186">
        <v>0.11865999999999999</v>
      </c>
      <c r="D8" s="186">
        <v>7.4454461538461553E-2</v>
      </c>
      <c r="E8" s="186">
        <f t="shared" si="0"/>
        <v>4.4205538461538435E-2</v>
      </c>
      <c r="Q8" s="49"/>
      <c r="R8" s="206"/>
    </row>
    <row r="9" spans="2:18">
      <c r="B9" s="185" t="s">
        <v>3483</v>
      </c>
      <c r="C9" s="186">
        <v>0.11939999999999999</v>
      </c>
      <c r="D9" s="186">
        <v>7.5184696969696943E-2</v>
      </c>
      <c r="E9" s="186">
        <f t="shared" si="0"/>
        <v>4.4215303030303049E-2</v>
      </c>
      <c r="Q9" s="49"/>
      <c r="R9" s="206"/>
    </row>
    <row r="10" spans="2:18">
      <c r="B10" s="185" t="s">
        <v>3484</v>
      </c>
      <c r="C10" s="186">
        <v>0.11749999999999999</v>
      </c>
      <c r="D10" s="186">
        <v>7.0683968253968263E-2</v>
      </c>
      <c r="E10" s="186">
        <f t="shared" si="0"/>
        <v>4.681603174603173E-2</v>
      </c>
      <c r="Q10" s="49"/>
      <c r="R10" s="206"/>
    </row>
    <row r="11" spans="2:18">
      <c r="B11" s="182" t="s">
        <v>3485</v>
      </c>
      <c r="C11" s="186">
        <v>0.11708333333333332</v>
      </c>
      <c r="D11" s="186">
        <v>6.8553230769230741E-2</v>
      </c>
      <c r="E11" s="186">
        <f t="shared" si="0"/>
        <v>4.8530102564102576E-2</v>
      </c>
      <c r="Q11" s="49"/>
      <c r="R11" s="206"/>
    </row>
    <row r="12" spans="2:18">
      <c r="B12" s="182" t="s">
        <v>3486</v>
      </c>
      <c r="C12" s="186">
        <v>0.11387500000000002</v>
      </c>
      <c r="D12" s="186">
        <v>6.3142727272727309E-2</v>
      </c>
      <c r="E12" s="186">
        <f t="shared" si="0"/>
        <v>5.0732272727272709E-2</v>
      </c>
      <c r="Q12" s="49"/>
      <c r="R12" s="206"/>
    </row>
    <row r="13" spans="2:18">
      <c r="B13" s="182" t="s">
        <v>3487</v>
      </c>
      <c r="C13" s="186">
        <v>0.11155555555555557</v>
      </c>
      <c r="D13" s="186">
        <v>6.1389999999999986E-2</v>
      </c>
      <c r="E13" s="186">
        <f t="shared" si="0"/>
        <v>5.0165555555555588E-2</v>
      </c>
      <c r="Q13" s="49"/>
      <c r="R13" s="206"/>
    </row>
    <row r="14" spans="2:18">
      <c r="B14" s="182" t="s">
        <v>3488</v>
      </c>
      <c r="C14" s="186">
        <v>0.11119999999999999</v>
      </c>
      <c r="D14" s="186">
        <v>6.5745156249999992E-2</v>
      </c>
      <c r="E14" s="186">
        <f t="shared" si="0"/>
        <v>4.5454843750000001E-2</v>
      </c>
      <c r="Q14" s="49"/>
      <c r="R14" s="206"/>
    </row>
    <row r="15" spans="2:18">
      <c r="B15" s="182" t="s">
        <v>3489</v>
      </c>
      <c r="C15" s="186">
        <v>0.10834999999999999</v>
      </c>
      <c r="D15" s="186">
        <v>7.3526307692307669E-2</v>
      </c>
      <c r="E15" s="186">
        <f t="shared" si="0"/>
        <v>3.4823692307692319E-2</v>
      </c>
      <c r="Q15" s="49"/>
      <c r="R15" s="206"/>
    </row>
    <row r="16" spans="2:18">
      <c r="B16" s="182" t="s">
        <v>3490</v>
      </c>
      <c r="C16" s="186">
        <v>0.10866666666666668</v>
      </c>
      <c r="D16" s="186">
        <v>7.5847727272727289E-2</v>
      </c>
      <c r="E16" s="186">
        <f t="shared" si="0"/>
        <v>3.2818939393939386E-2</v>
      </c>
      <c r="Q16" s="49"/>
      <c r="R16" s="206"/>
    </row>
    <row r="17" spans="2:18">
      <c r="B17" s="182" t="s">
        <v>3491</v>
      </c>
      <c r="C17" s="186">
        <v>0.11525833333333334</v>
      </c>
      <c r="D17" s="186">
        <v>7.9568461538461532E-2</v>
      </c>
      <c r="E17" s="186">
        <f t="shared" si="0"/>
        <v>3.5689871794871805E-2</v>
      </c>
      <c r="Q17" s="49"/>
      <c r="R17" s="206"/>
    </row>
    <row r="18" spans="2:18">
      <c r="B18" s="182" t="s">
        <v>3492</v>
      </c>
      <c r="C18" s="186">
        <v>0.11</v>
      </c>
      <c r="D18" s="186">
        <v>6.9425846153846171E-2</v>
      </c>
      <c r="E18" s="186">
        <f t="shared" si="0"/>
        <v>4.0574153846153829E-2</v>
      </c>
      <c r="Q18" s="49"/>
      <c r="R18" s="206"/>
    </row>
    <row r="19" spans="2:18">
      <c r="B19" s="182" t="s">
        <v>3493</v>
      </c>
      <c r="C19" s="186">
        <v>0.11066666666666668</v>
      </c>
      <c r="D19" s="186">
        <v>6.7118615384615374E-2</v>
      </c>
      <c r="E19" s="186">
        <f t="shared" si="0"/>
        <v>4.3548051282051303E-2</v>
      </c>
      <c r="Q19" s="49"/>
      <c r="R19" s="206"/>
    </row>
    <row r="20" spans="2:18">
      <c r="B20" s="182" t="s">
        <v>3494</v>
      </c>
      <c r="C20" s="186">
        <v>0.11606666666666667</v>
      </c>
      <c r="D20" s="186">
        <v>6.2348153846153817E-2</v>
      </c>
      <c r="E20" s="186">
        <f t="shared" si="0"/>
        <v>5.3718512820512848E-2</v>
      </c>
      <c r="Q20" s="49"/>
      <c r="R20" s="206"/>
    </row>
    <row r="21" spans="2:18">
      <c r="B21" s="182" t="s">
        <v>3495</v>
      </c>
      <c r="C21" s="186">
        <v>0.11449999999999999</v>
      </c>
      <c r="D21" s="186">
        <v>6.2925692307692321E-2</v>
      </c>
      <c r="E21" s="186">
        <f t="shared" si="0"/>
        <v>5.1574307692307669E-2</v>
      </c>
      <c r="Q21" s="49"/>
      <c r="R21" s="206"/>
    </row>
    <row r="22" spans="2:18">
      <c r="B22" s="182" t="s">
        <v>3496</v>
      </c>
      <c r="C22" s="186">
        <v>0.10875</v>
      </c>
      <c r="D22" s="186">
        <v>6.9183230769230789E-2</v>
      </c>
      <c r="E22" s="186">
        <f t="shared" si="0"/>
        <v>3.9566769230769211E-2</v>
      </c>
      <c r="Q22" s="49"/>
      <c r="R22" s="206"/>
    </row>
    <row r="23" spans="2:18">
      <c r="B23" s="182" t="s">
        <v>3497</v>
      </c>
      <c r="C23" s="186">
        <v>0.1125</v>
      </c>
      <c r="D23" s="186">
        <v>6.9644696969696968E-2</v>
      </c>
      <c r="E23" s="186">
        <f t="shared" si="0"/>
        <v>4.2855303030303035E-2</v>
      </c>
      <c r="Q23" s="49"/>
      <c r="R23" s="206"/>
    </row>
    <row r="24" spans="2:18" ht="15.75">
      <c r="B24" s="182" t="s">
        <v>3499</v>
      </c>
      <c r="C24" s="186">
        <v>0.11194285714285715</v>
      </c>
      <c r="D24" s="186">
        <v>6.6189999999999999E-2</v>
      </c>
      <c r="E24" s="186">
        <f t="shared" si="0"/>
        <v>4.5752857142857151E-2</v>
      </c>
      <c r="G24" t="s">
        <v>3498</v>
      </c>
      <c r="H24"/>
      <c r="I24"/>
      <c r="J24"/>
      <c r="K24"/>
      <c r="L24"/>
      <c r="M24"/>
      <c r="N24"/>
      <c r="O24"/>
      <c r="Q24" s="49"/>
      <c r="R24" s="206"/>
    </row>
    <row r="25" spans="2:18" ht="16.5" thickBot="1">
      <c r="B25" s="182" t="s">
        <v>3500</v>
      </c>
      <c r="C25" s="186">
        <v>0.11307142857142859</v>
      </c>
      <c r="D25" s="186">
        <v>6.8133281250000011E-2</v>
      </c>
      <c r="E25" s="186">
        <f t="shared" si="0"/>
        <v>4.4938147321428576E-2</v>
      </c>
      <c r="G25"/>
      <c r="H25"/>
      <c r="I25"/>
      <c r="J25"/>
      <c r="K25"/>
      <c r="L25"/>
      <c r="M25"/>
      <c r="N25"/>
      <c r="O25"/>
      <c r="Q25" s="49"/>
      <c r="R25" s="206"/>
    </row>
    <row r="26" spans="2:18" ht="15.75">
      <c r="B26" s="182" t="s">
        <v>3502</v>
      </c>
      <c r="C26" s="186">
        <v>0.11699999999999999</v>
      </c>
      <c r="D26" s="186">
        <v>6.9324153846153841E-2</v>
      </c>
      <c r="E26" s="186">
        <f t="shared" si="0"/>
        <v>4.7675846153846152E-2</v>
      </c>
      <c r="G26" s="214" t="s">
        <v>3501</v>
      </c>
      <c r="H26" s="214"/>
      <c r="I26"/>
      <c r="J26"/>
      <c r="K26"/>
      <c r="L26"/>
      <c r="M26"/>
      <c r="N26"/>
      <c r="O26"/>
      <c r="Q26" s="49"/>
      <c r="R26" s="206"/>
    </row>
    <row r="27" spans="2:18" ht="15.75">
      <c r="B27" s="182" t="s">
        <v>3504</v>
      </c>
      <c r="C27" s="186">
        <v>0.12</v>
      </c>
      <c r="D27" s="186">
        <v>6.5281666666666668E-2</v>
      </c>
      <c r="E27" s="186">
        <f t="shared" si="0"/>
        <v>5.4718333333333327E-2</v>
      </c>
      <c r="G27" t="s">
        <v>3503</v>
      </c>
      <c r="H27">
        <v>0.91645513504033982</v>
      </c>
      <c r="I27"/>
      <c r="J27"/>
      <c r="K27"/>
      <c r="L27"/>
      <c r="M27"/>
      <c r="N27"/>
      <c r="O27"/>
      <c r="Q27" s="49"/>
      <c r="R27" s="206"/>
    </row>
    <row r="28" spans="2:18" ht="15.75">
      <c r="B28" s="182" t="s">
        <v>3506</v>
      </c>
      <c r="C28" s="186">
        <v>0.10916666666666668</v>
      </c>
      <c r="D28" s="186">
        <v>6.1372272727272741E-2</v>
      </c>
      <c r="E28" s="186">
        <f t="shared" si="0"/>
        <v>4.7794393939393935E-2</v>
      </c>
      <c r="G28" t="s">
        <v>3505</v>
      </c>
      <c r="H28">
        <v>0.83989001454180745</v>
      </c>
      <c r="I28"/>
      <c r="J28"/>
      <c r="K28"/>
      <c r="L28"/>
      <c r="M28"/>
      <c r="N28"/>
      <c r="O28"/>
      <c r="Q28" s="49"/>
      <c r="R28" s="206"/>
    </row>
    <row r="29" spans="2:18" ht="15.75">
      <c r="B29" s="185" t="s">
        <v>3509</v>
      </c>
      <c r="C29" s="186">
        <v>0.11366666666666665</v>
      </c>
      <c r="D29" s="186">
        <v>5.8462461538461553E-2</v>
      </c>
      <c r="E29" s="186">
        <f t="shared" si="0"/>
        <v>5.5204205128205099E-2</v>
      </c>
      <c r="G29" t="s">
        <v>3507</v>
      </c>
      <c r="H29">
        <v>0.83859880498166073</v>
      </c>
      <c r="I29"/>
      <c r="J29"/>
      <c r="K29"/>
      <c r="L29"/>
      <c r="M29"/>
      <c r="N29"/>
      <c r="O29"/>
      <c r="Q29" s="49"/>
      <c r="R29" s="206"/>
    </row>
    <row r="30" spans="2:18" ht="15.75">
      <c r="B30" s="185" t="s">
        <v>3511</v>
      </c>
      <c r="C30" s="186">
        <v>0.11409999999999999</v>
      </c>
      <c r="D30" s="186">
        <v>5.4731969696969689E-2</v>
      </c>
      <c r="E30" s="186">
        <f t="shared" si="0"/>
        <v>5.9368030303030304E-2</v>
      </c>
      <c r="G30" t="s">
        <v>3508</v>
      </c>
      <c r="H30">
        <v>4.0556656976061698E-3</v>
      </c>
      <c r="I30"/>
      <c r="J30"/>
      <c r="K30"/>
      <c r="L30"/>
      <c r="M30"/>
      <c r="N30"/>
      <c r="O30"/>
      <c r="Q30" s="49"/>
      <c r="R30" s="206"/>
    </row>
    <row r="31" spans="2:18" ht="16.5" thickBot="1">
      <c r="B31" s="182" t="s">
        <v>3512</v>
      </c>
      <c r="C31" s="186">
        <v>0.1169</v>
      </c>
      <c r="D31" s="186">
        <v>5.1047272727272747E-2</v>
      </c>
      <c r="E31" s="186">
        <f t="shared" si="0"/>
        <v>6.5852727272727257E-2</v>
      </c>
      <c r="G31" s="215" t="s">
        <v>3510</v>
      </c>
      <c r="H31" s="215">
        <v>126</v>
      </c>
      <c r="I31"/>
      <c r="J31"/>
      <c r="K31"/>
      <c r="L31"/>
      <c r="M31"/>
      <c r="N31"/>
      <c r="O31"/>
      <c r="Q31" s="49"/>
      <c r="R31" s="206"/>
    </row>
    <row r="32" spans="2:18" ht="15.75">
      <c r="B32" s="182" t="s">
        <v>3514</v>
      </c>
      <c r="C32" s="186">
        <v>0.10816666666666667</v>
      </c>
      <c r="D32" s="186">
        <v>5.3729687500000019E-2</v>
      </c>
      <c r="E32" s="186">
        <f t="shared" si="0"/>
        <v>5.4436979166666656E-2</v>
      </c>
      <c r="G32"/>
      <c r="H32"/>
      <c r="I32"/>
      <c r="J32"/>
      <c r="K32"/>
      <c r="L32"/>
      <c r="M32"/>
      <c r="N32"/>
      <c r="O32"/>
      <c r="Q32" s="49"/>
      <c r="R32" s="206"/>
    </row>
    <row r="33" spans="2:18" ht="16.5" thickBot="1">
      <c r="B33" s="182" t="s">
        <v>3518</v>
      </c>
      <c r="C33" s="186">
        <v>0.1125</v>
      </c>
      <c r="D33" s="186">
        <v>5.794030769230768E-2</v>
      </c>
      <c r="E33" s="186">
        <f t="shared" si="0"/>
        <v>5.4559692307692323E-2</v>
      </c>
      <c r="G33" t="s">
        <v>3513</v>
      </c>
      <c r="H33"/>
      <c r="I33"/>
      <c r="J33"/>
      <c r="K33"/>
      <c r="L33"/>
      <c r="M33"/>
      <c r="N33"/>
      <c r="O33"/>
      <c r="Q33" s="49"/>
      <c r="R33" s="206"/>
    </row>
    <row r="34" spans="2:18" ht="15.75">
      <c r="B34" s="185" t="s">
        <v>3521</v>
      </c>
      <c r="C34" s="186">
        <v>0.10375</v>
      </c>
      <c r="D34" s="186">
        <v>6.2528484848484861E-2</v>
      </c>
      <c r="E34" s="186">
        <f t="shared" si="0"/>
        <v>4.1221515151515134E-2</v>
      </c>
      <c r="G34" s="216"/>
      <c r="H34" s="216" t="s">
        <v>3515</v>
      </c>
      <c r="I34" s="216" t="s">
        <v>3516</v>
      </c>
      <c r="J34" s="216" t="s">
        <v>1741</v>
      </c>
      <c r="K34" s="216" t="s">
        <v>1135</v>
      </c>
      <c r="L34" s="216" t="s">
        <v>3517</v>
      </c>
      <c r="M34"/>
      <c r="N34"/>
      <c r="O34"/>
      <c r="Q34" s="49"/>
      <c r="R34" s="206"/>
    </row>
    <row r="35" spans="2:18" ht="15.75">
      <c r="B35" s="185" t="s">
        <v>3523</v>
      </c>
      <c r="C35" s="186">
        <v>0.10655000000000001</v>
      </c>
      <c r="D35" s="186">
        <v>6.2912615384615386E-2</v>
      </c>
      <c r="E35" s="186">
        <f t="shared" si="0"/>
        <v>4.363738461538462E-2</v>
      </c>
      <c r="G35" t="s">
        <v>3519</v>
      </c>
      <c r="H35">
        <v>1</v>
      </c>
      <c r="I35">
        <v>1.0699167439229284E-2</v>
      </c>
      <c r="J35">
        <v>1.0699167439229284E-2</v>
      </c>
      <c r="K35">
        <v>650.4676238970651</v>
      </c>
      <c r="L35">
        <v>3.6773054102018406E-51</v>
      </c>
      <c r="M35"/>
      <c r="N35"/>
      <c r="O35"/>
      <c r="Q35" s="49"/>
      <c r="R35" s="206"/>
    </row>
    <row r="36" spans="2:18" ht="15.75">
      <c r="B36" s="185" t="s">
        <v>3524</v>
      </c>
      <c r="C36" s="186">
        <v>0.11033333333333334</v>
      </c>
      <c r="D36" s="186">
        <v>5.9723230769230765E-2</v>
      </c>
      <c r="E36" s="186">
        <f t="shared" si="0"/>
        <v>5.0610102564102574E-2</v>
      </c>
      <c r="G36" t="s">
        <v>3520</v>
      </c>
      <c r="H36">
        <v>124</v>
      </c>
      <c r="I36">
        <v>2.0396046070916786E-3</v>
      </c>
      <c r="J36">
        <v>1.6448424250739342E-5</v>
      </c>
      <c r="K36"/>
      <c r="L36"/>
      <c r="M36"/>
      <c r="N36"/>
      <c r="O36"/>
      <c r="Q36" s="49"/>
      <c r="R36" s="206"/>
    </row>
    <row r="37" spans="2:18" ht="16.5" thickBot="1">
      <c r="B37" s="185" t="s">
        <v>3532</v>
      </c>
      <c r="C37" s="186">
        <v>0.11334</v>
      </c>
      <c r="D37" s="186">
        <v>5.7871875000000017E-2</v>
      </c>
      <c r="E37" s="186">
        <f t="shared" si="0"/>
        <v>5.5468124999999979E-2</v>
      </c>
      <c r="G37" s="215" t="s">
        <v>3522</v>
      </c>
      <c r="H37" s="215">
        <v>125</v>
      </c>
      <c r="I37" s="215">
        <v>1.2738772046320963E-2</v>
      </c>
      <c r="J37" s="215"/>
      <c r="K37" s="215"/>
      <c r="L37" s="215"/>
      <c r="M37"/>
      <c r="N37"/>
      <c r="O37"/>
      <c r="Q37" s="49"/>
      <c r="R37" s="206"/>
    </row>
    <row r="38" spans="2:18" ht="16.5" thickBot="1">
      <c r="B38" s="182" t="s">
        <v>3534</v>
      </c>
      <c r="C38" s="186">
        <v>0.121</v>
      </c>
      <c r="D38" s="186">
        <v>5.686107692307691E-2</v>
      </c>
      <c r="E38" s="186">
        <f t="shared" si="0"/>
        <v>6.4138923076923093E-2</v>
      </c>
      <c r="G38"/>
      <c r="H38"/>
      <c r="I38"/>
      <c r="J38"/>
      <c r="K38"/>
      <c r="L38"/>
      <c r="M38"/>
      <c r="N38"/>
      <c r="O38"/>
      <c r="Q38" s="49"/>
      <c r="R38" s="206"/>
    </row>
    <row r="39" spans="2:18">
      <c r="B39" s="185" t="s">
        <v>3536</v>
      </c>
      <c r="C39" s="186">
        <v>0.11375</v>
      </c>
      <c r="D39" s="186">
        <v>5.4425937500000014E-2</v>
      </c>
      <c r="E39" s="186">
        <f t="shared" si="0"/>
        <v>5.932406249999999E-2</v>
      </c>
      <c r="G39" s="216"/>
      <c r="H39" s="216" t="s">
        <v>3525</v>
      </c>
      <c r="I39" s="216" t="s">
        <v>3508</v>
      </c>
      <c r="J39" s="216" t="s">
        <v>3526</v>
      </c>
      <c r="K39" s="216" t="s">
        <v>3527</v>
      </c>
      <c r="L39" s="216" t="s">
        <v>3528</v>
      </c>
      <c r="M39" s="216" t="s">
        <v>3529</v>
      </c>
      <c r="N39" s="216" t="s">
        <v>3530</v>
      </c>
      <c r="O39" s="216" t="s">
        <v>3531</v>
      </c>
      <c r="Q39" s="49"/>
      <c r="R39" s="206"/>
    </row>
    <row r="40" spans="2:18" ht="15.75">
      <c r="B40" s="182" t="s">
        <v>3537</v>
      </c>
      <c r="C40" s="186">
        <v>0.1075</v>
      </c>
      <c r="D40" s="186">
        <v>5.699338461538464E-2</v>
      </c>
      <c r="E40" s="186">
        <f t="shared" si="0"/>
        <v>5.0506615384615358E-2</v>
      </c>
      <c r="G40" t="s">
        <v>3533</v>
      </c>
      <c r="H40">
        <v>8.4687583560441829E-2</v>
      </c>
      <c r="I40">
        <v>1.0721590614473512E-3</v>
      </c>
      <c r="J40">
        <v>78.98789144785907</v>
      </c>
      <c r="K40">
        <v>6.6572623416932857E-108</v>
      </c>
      <c r="L40">
        <v>8.2565480448281353E-2</v>
      </c>
      <c r="M40">
        <v>8.6809686672602304E-2</v>
      </c>
      <c r="N40">
        <v>8.2565480448281353E-2</v>
      </c>
      <c r="O40">
        <v>8.6809686672602304E-2</v>
      </c>
      <c r="Q40" s="49"/>
      <c r="R40" s="206"/>
    </row>
    <row r="41" spans="2:18" ht="16.5" thickBot="1">
      <c r="B41" s="182" t="s">
        <v>3538</v>
      </c>
      <c r="C41" s="186">
        <v>0.10650000000000001</v>
      </c>
      <c r="D41" s="186">
        <v>5.2970909090909089E-2</v>
      </c>
      <c r="E41" s="186">
        <f t="shared" si="0"/>
        <v>5.3529090909090922E-2</v>
      </c>
      <c r="G41" s="215" t="s">
        <v>3535</v>
      </c>
      <c r="H41" s="223">
        <v>-0.57442269220856945</v>
      </c>
      <c r="I41" s="219">
        <v>2.2522611498795579E-2</v>
      </c>
      <c r="J41" s="219">
        <v>-25.504266778268022</v>
      </c>
      <c r="K41" s="219">
        <v>3.6773054102015788E-51</v>
      </c>
      <c r="L41" s="219">
        <v>-0.6190012493221515</v>
      </c>
      <c r="M41" s="219">
        <v>-0.5298441350949874</v>
      </c>
      <c r="N41" s="219">
        <v>-0.6190012493221515</v>
      </c>
      <c r="O41" s="219">
        <v>-0.5298441350949874</v>
      </c>
      <c r="Q41" s="49"/>
      <c r="R41" s="206"/>
    </row>
    <row r="42" spans="2:18">
      <c r="B42" s="185" t="s">
        <v>3539</v>
      </c>
      <c r="C42" s="186">
        <v>0.10666666666666667</v>
      </c>
      <c r="D42" s="186">
        <v>5.5132187499999999E-2</v>
      </c>
      <c r="E42" s="186">
        <f t="shared" si="0"/>
        <v>5.1534479166666675E-2</v>
      </c>
      <c r="G42" s="235"/>
      <c r="H42" s="235"/>
      <c r="I42" s="235"/>
      <c r="J42" s="235"/>
      <c r="K42" s="235"/>
      <c r="L42" s="235"/>
      <c r="M42" s="235"/>
      <c r="N42" s="235"/>
      <c r="O42" s="235"/>
      <c r="Q42" s="49"/>
      <c r="R42" s="206"/>
    </row>
    <row r="43" spans="2:18">
      <c r="B43" s="182" t="s">
        <v>3541</v>
      </c>
      <c r="C43" s="186">
        <v>0.116425</v>
      </c>
      <c r="D43" s="186">
        <v>5.6129153846153849E-2</v>
      </c>
      <c r="E43" s="186">
        <f t="shared" si="0"/>
        <v>6.0295846153846151E-2</v>
      </c>
      <c r="G43" s="235"/>
      <c r="H43" s="235"/>
      <c r="I43" s="235"/>
      <c r="J43" s="235"/>
      <c r="K43" s="235"/>
      <c r="L43" s="235"/>
      <c r="M43" s="235"/>
      <c r="N43" s="235"/>
      <c r="O43" s="235"/>
      <c r="Q43" s="49"/>
      <c r="R43" s="206"/>
    </row>
    <row r="44" spans="2:18">
      <c r="B44" s="182" t="s">
        <v>3544</v>
      </c>
      <c r="C44" s="186">
        <v>0.11499999999999999</v>
      </c>
      <c r="D44" s="186">
        <v>5.0848590909090899E-2</v>
      </c>
      <c r="E44" s="186">
        <f t="shared" si="0"/>
        <v>6.4151409090909092E-2</v>
      </c>
      <c r="G44" s="235"/>
      <c r="H44" s="235"/>
      <c r="I44" s="235"/>
      <c r="J44" s="235"/>
      <c r="K44" s="235"/>
      <c r="L44" s="235"/>
      <c r="M44" s="235"/>
      <c r="N44" s="235"/>
      <c r="O44" s="235"/>
      <c r="Q44" s="49"/>
      <c r="R44" s="206"/>
    </row>
    <row r="45" spans="2:18" ht="13.5" thickBot="1">
      <c r="B45" s="182" t="s">
        <v>3547</v>
      </c>
      <c r="C45" s="186">
        <v>0.1101111111111111</v>
      </c>
      <c r="D45" s="186">
        <v>4.9307318181818195E-2</v>
      </c>
      <c r="E45" s="186">
        <f t="shared" si="0"/>
        <v>6.0803792929292909E-2</v>
      </c>
      <c r="G45" s="188"/>
      <c r="H45" s="188"/>
      <c r="I45" s="188"/>
      <c r="J45" s="189" t="s">
        <v>2472</v>
      </c>
      <c r="K45" s="189" t="s">
        <v>2473</v>
      </c>
      <c r="L45" s="189" t="s">
        <v>2474</v>
      </c>
      <c r="Q45" s="49"/>
      <c r="R45" s="206"/>
    </row>
    <row r="46" spans="2:18">
      <c r="B46" s="185" t="s">
        <v>3548</v>
      </c>
      <c r="C46" s="186">
        <v>0.11381999999999999</v>
      </c>
      <c r="D46" s="186">
        <v>4.8490953125E-2</v>
      </c>
      <c r="E46" s="186">
        <f t="shared" si="0"/>
        <v>6.5329046874999991E-2</v>
      </c>
      <c r="G46" s="190"/>
      <c r="H46" s="190"/>
      <c r="I46" s="190"/>
      <c r="J46" s="191" t="s">
        <v>3540</v>
      </c>
      <c r="K46" s="191"/>
      <c r="L46" s="191"/>
      <c r="Q46" s="49"/>
      <c r="R46" s="206"/>
    </row>
    <row r="47" spans="2:18">
      <c r="B47" s="182" t="s">
        <v>3550</v>
      </c>
      <c r="C47" s="186">
        <v>0.11362499999999999</v>
      </c>
      <c r="D47" s="186">
        <v>4.5979046153846168E-2</v>
      </c>
      <c r="E47" s="186">
        <f t="shared" si="0"/>
        <v>6.7645953846153822E-2</v>
      </c>
      <c r="J47" s="182" t="s">
        <v>3542</v>
      </c>
      <c r="K47" s="182" t="s">
        <v>3543</v>
      </c>
      <c r="L47" s="182"/>
      <c r="Q47" s="206"/>
      <c r="R47" s="206"/>
    </row>
    <row r="48" spans="2:18">
      <c r="B48" s="182" t="s">
        <v>3552</v>
      </c>
      <c r="C48" s="186">
        <v>0.10612000000000002</v>
      </c>
      <c r="D48" s="186">
        <v>5.1104863636363636E-2</v>
      </c>
      <c r="E48" s="186">
        <f t="shared" si="0"/>
        <v>5.5015136363636384E-2</v>
      </c>
      <c r="G48" s="192"/>
      <c r="H48" s="192"/>
      <c r="I48" s="192"/>
      <c r="J48" s="193" t="s">
        <v>3545</v>
      </c>
      <c r="K48" s="193" t="s">
        <v>3546</v>
      </c>
      <c r="L48" s="193" t="s">
        <v>2636</v>
      </c>
      <c r="Q48" s="49"/>
      <c r="R48" s="206"/>
    </row>
    <row r="49" spans="2:18">
      <c r="B49" s="185" t="s">
        <v>3554</v>
      </c>
      <c r="C49" s="186">
        <v>0.10841818181818183</v>
      </c>
      <c r="D49" s="186">
        <v>5.1142196969696976E-2</v>
      </c>
      <c r="E49" s="186">
        <f t="shared" si="0"/>
        <v>5.7275984848484854E-2</v>
      </c>
      <c r="Q49" s="49"/>
      <c r="R49" s="206"/>
    </row>
    <row r="50" spans="2:18">
      <c r="B50" s="182" t="s">
        <v>3556</v>
      </c>
      <c r="C50" s="186">
        <v>0.11059999999999999</v>
      </c>
      <c r="D50" s="186">
        <v>4.8753138461538476E-2</v>
      </c>
      <c r="E50" s="186">
        <f t="shared" si="0"/>
        <v>6.1846861538461514E-2</v>
      </c>
      <c r="G50" s="181" t="s">
        <v>3549</v>
      </c>
      <c r="J50" s="203">
        <v>4.6576666666666655E-2</v>
      </c>
      <c r="K50" s="186">
        <f>$H$40+($H$41*J50)</f>
        <v>5.7932889299674037E-2</v>
      </c>
      <c r="L50" s="186">
        <f>SUM(J50:K50)</f>
        <v>0.10450955596634069</v>
      </c>
      <c r="Q50" s="49"/>
      <c r="R50" s="206"/>
    </row>
    <row r="51" spans="2:18">
      <c r="B51" s="182" t="s">
        <v>3557</v>
      </c>
      <c r="C51" s="186">
        <v>0.10573333333333333</v>
      </c>
      <c r="D51" s="186">
        <v>5.3192861538461533E-2</v>
      </c>
      <c r="E51" s="186">
        <f t="shared" si="0"/>
        <v>5.2540471794871799E-2</v>
      </c>
      <c r="G51" s="181" t="s">
        <v>3551</v>
      </c>
      <c r="J51" s="203">
        <v>4.3999999999999997E-2</v>
      </c>
      <c r="K51" s="186">
        <f t="shared" ref="K51:K52" si="1">$H$40+($H$41*J51)</f>
        <v>5.9412985103264773E-2</v>
      </c>
      <c r="L51" s="186">
        <f t="shared" ref="L51:L52" si="2">SUM(J51:K51)</f>
        <v>0.10341298510326477</v>
      </c>
      <c r="Q51" s="49"/>
      <c r="R51" s="206"/>
    </row>
    <row r="52" spans="2:18">
      <c r="B52" s="182" t="s">
        <v>3558</v>
      </c>
      <c r="C52" s="186">
        <v>0.10368749999999999</v>
      </c>
      <c r="D52" s="186">
        <v>5.0588015151515148E-2</v>
      </c>
      <c r="E52" s="186">
        <f t="shared" si="0"/>
        <v>5.309948484848484E-2</v>
      </c>
      <c r="G52" s="192" t="s">
        <v>3553</v>
      </c>
      <c r="H52" s="192"/>
      <c r="I52" s="192"/>
      <c r="J52" s="203">
        <v>4.2999999999999997E-2</v>
      </c>
      <c r="K52" s="186">
        <f t="shared" si="1"/>
        <v>5.9987407795473346E-2</v>
      </c>
      <c r="L52" s="186">
        <f t="shared" si="2"/>
        <v>0.10298740779547334</v>
      </c>
      <c r="Q52" s="49"/>
      <c r="R52" s="206"/>
    </row>
    <row r="53" spans="2:18" ht="13.5" thickBot="1">
      <c r="B53" s="182" t="s">
        <v>3560</v>
      </c>
      <c r="C53" s="186">
        <v>0.10658333333333335</v>
      </c>
      <c r="D53" s="186">
        <v>4.864845454545455E-2</v>
      </c>
      <c r="E53" s="186">
        <f t="shared" si="0"/>
        <v>5.7934878787878799E-2</v>
      </c>
      <c r="G53" s="194" t="s">
        <v>3555</v>
      </c>
      <c r="H53" s="194"/>
      <c r="I53" s="194"/>
      <c r="J53" s="195"/>
      <c r="K53" s="195"/>
      <c r="L53" s="195">
        <f>AVERAGE(L50:L52)</f>
        <v>0.10363664962169293</v>
      </c>
      <c r="Q53" s="49"/>
      <c r="R53" s="206"/>
    </row>
    <row r="54" spans="2:18">
      <c r="B54" s="182" t="s">
        <v>3562</v>
      </c>
      <c r="C54" s="186">
        <v>0.10650000000000001</v>
      </c>
      <c r="D54" s="186">
        <v>4.6927312499999985E-2</v>
      </c>
      <c r="E54" s="186">
        <f t="shared" si="0"/>
        <v>5.9572687500000027E-2</v>
      </c>
      <c r="Q54" s="49"/>
      <c r="R54" s="206"/>
    </row>
    <row r="55" spans="2:18">
      <c r="B55" s="182" t="s">
        <v>3564</v>
      </c>
      <c r="C55" s="186">
        <v>0.10536000000000001</v>
      </c>
      <c r="D55" s="186">
        <v>4.4650938461538468E-2</v>
      </c>
      <c r="E55" s="186">
        <f t="shared" si="0"/>
        <v>6.0709061538461541E-2</v>
      </c>
      <c r="G55" s="196" t="s">
        <v>2505</v>
      </c>
      <c r="Q55" s="49"/>
      <c r="R55" s="206"/>
    </row>
    <row r="56" spans="2:18">
      <c r="B56" s="182" t="s">
        <v>3566</v>
      </c>
      <c r="C56" s="186">
        <v>0.10471999999999999</v>
      </c>
      <c r="D56" s="186">
        <v>4.4381742424242414E-2</v>
      </c>
      <c r="E56" s="186">
        <f t="shared" si="0"/>
        <v>6.033825757575758E-2</v>
      </c>
      <c r="G56" s="197" t="s">
        <v>3559</v>
      </c>
      <c r="Q56" s="49"/>
      <c r="R56" s="206"/>
    </row>
    <row r="57" spans="2:18">
      <c r="B57" s="182" t="s">
        <v>3568</v>
      </c>
      <c r="C57" s="186">
        <v>0.10316428571428574</v>
      </c>
      <c r="D57" s="186">
        <v>4.6829078125E-2</v>
      </c>
      <c r="E57" s="186">
        <f t="shared" si="0"/>
        <v>5.6335207589285737E-2</v>
      </c>
      <c r="G57" s="197" t="s">
        <v>3561</v>
      </c>
      <c r="Q57" s="49"/>
      <c r="R57" s="206"/>
    </row>
    <row r="58" spans="2:18">
      <c r="B58" s="182" t="s">
        <v>3570</v>
      </c>
      <c r="C58" s="186">
        <v>0.10679999999999998</v>
      </c>
      <c r="D58" s="186">
        <v>4.633183076923076E-2</v>
      </c>
      <c r="E58" s="186">
        <f t="shared" si="0"/>
        <v>6.0468169230769218E-2</v>
      </c>
      <c r="G58" s="197" t="s">
        <v>3563</v>
      </c>
      <c r="Q58" s="49"/>
      <c r="R58" s="206"/>
    </row>
    <row r="59" spans="2:18">
      <c r="B59" s="185" t="s">
        <v>3572</v>
      </c>
      <c r="C59" s="186">
        <v>0.106</v>
      </c>
      <c r="D59" s="186">
        <v>5.1406507692307687E-2</v>
      </c>
      <c r="E59" s="186">
        <f t="shared" si="0"/>
        <v>5.459349230769231E-2</v>
      </c>
      <c r="G59" s="16" t="s">
        <v>3565</v>
      </c>
      <c r="Q59" s="49"/>
      <c r="R59" s="206"/>
    </row>
    <row r="60" spans="2:18">
      <c r="B60" s="182" t="s">
        <v>3574</v>
      </c>
      <c r="C60" s="186">
        <v>0.10337499999999999</v>
      </c>
      <c r="D60" s="186">
        <v>4.9925692307692303E-2</v>
      </c>
      <c r="E60" s="186">
        <f t="shared" si="0"/>
        <v>5.3449307692307692E-2</v>
      </c>
      <c r="G60" s="197" t="s">
        <v>3567</v>
      </c>
      <c r="Q60" s="49"/>
      <c r="R60" s="206"/>
    </row>
    <row r="61" spans="2:18">
      <c r="B61" s="182" t="s">
        <v>3576</v>
      </c>
      <c r="C61" s="186">
        <v>0.10142</v>
      </c>
      <c r="D61" s="186">
        <v>4.739560000000001E-2</v>
      </c>
      <c r="E61" s="186">
        <f t="shared" si="0"/>
        <v>5.4024399999999986E-2</v>
      </c>
      <c r="G61" s="188" t="s">
        <v>3569</v>
      </c>
      <c r="Q61" s="49"/>
      <c r="R61" s="206"/>
    </row>
    <row r="62" spans="2:18">
      <c r="B62" s="182" t="s">
        <v>3577</v>
      </c>
      <c r="C62" s="186">
        <v>0.10518181818181818</v>
      </c>
      <c r="D62" s="186">
        <v>4.7964107692307696E-2</v>
      </c>
      <c r="E62" s="186">
        <f t="shared" si="0"/>
        <v>5.7217710489510486E-2</v>
      </c>
      <c r="G62" s="188" t="s">
        <v>3571</v>
      </c>
      <c r="Q62" s="49"/>
      <c r="R62" s="206"/>
    </row>
    <row r="63" spans="2:18">
      <c r="B63" s="182" t="s">
        <v>3578</v>
      </c>
      <c r="C63" s="186">
        <v>0.10126666666666666</v>
      </c>
      <c r="D63" s="186">
        <v>4.9891384615384615E-2</v>
      </c>
      <c r="E63" s="186">
        <f t="shared" si="0"/>
        <v>5.1375282051282042E-2</v>
      </c>
      <c r="G63" s="198" t="s">
        <v>3634</v>
      </c>
      <c r="Q63" s="49"/>
      <c r="R63" s="206"/>
    </row>
    <row r="64" spans="2:18">
      <c r="B64" s="182" t="s">
        <v>3579</v>
      </c>
      <c r="C64" s="186">
        <v>0.10026249999999999</v>
      </c>
      <c r="D64" s="186">
        <v>4.9470430769230793E-2</v>
      </c>
      <c r="E64" s="186">
        <f t="shared" si="0"/>
        <v>5.0792069230769198E-2</v>
      </c>
      <c r="G64" s="197" t="s">
        <v>3575</v>
      </c>
      <c r="Q64" s="49"/>
      <c r="R64" s="206"/>
    </row>
    <row r="65" spans="2:18">
      <c r="B65" s="182" t="s">
        <v>3580</v>
      </c>
      <c r="C65" s="186">
        <v>0.10117692307692308</v>
      </c>
      <c r="D65" s="186">
        <v>4.6137848484848476E-2</v>
      </c>
      <c r="E65" s="186">
        <f t="shared" si="0"/>
        <v>5.5039074592074605E-2</v>
      </c>
      <c r="G65" s="197"/>
      <c r="Q65" s="49"/>
      <c r="R65" s="206"/>
    </row>
    <row r="66" spans="2:18">
      <c r="B66" s="182" t="s">
        <v>3581</v>
      </c>
      <c r="C66" s="186">
        <v>0.10375714285714285</v>
      </c>
      <c r="D66" s="186">
        <v>4.4057984615384606E-2</v>
      </c>
      <c r="E66" s="186">
        <f t="shared" si="0"/>
        <v>5.9699158241758248E-2</v>
      </c>
      <c r="Q66" s="49"/>
      <c r="R66" s="206"/>
    </row>
    <row r="67" spans="2:18">
      <c r="B67" s="182" t="s">
        <v>3582</v>
      </c>
      <c r="C67" s="186">
        <v>0.10166666666666668</v>
      </c>
      <c r="D67" s="186">
        <v>4.5697861538461525E-2</v>
      </c>
      <c r="E67" s="186">
        <f t="shared" si="0"/>
        <v>5.5968805128205158E-2</v>
      </c>
      <c r="Q67" s="49"/>
      <c r="R67" s="206"/>
    </row>
    <row r="68" spans="2:18">
      <c r="B68" s="182" t="s">
        <v>3583</v>
      </c>
      <c r="C68" s="186">
        <v>0.10551111111111111</v>
      </c>
      <c r="D68" s="186">
        <v>4.4448575757575763E-2</v>
      </c>
      <c r="E68" s="186">
        <f t="shared" si="0"/>
        <v>6.1062535353535348E-2</v>
      </c>
      <c r="Q68" s="49"/>
      <c r="R68" s="206"/>
    </row>
    <row r="69" spans="2:18">
      <c r="B69" s="182" t="s">
        <v>3584</v>
      </c>
      <c r="C69" s="186">
        <v>0.10338461538461539</v>
      </c>
      <c r="D69" s="186">
        <v>3.648545454545455E-2</v>
      </c>
      <c r="E69" s="186">
        <f t="shared" si="0"/>
        <v>6.6899160839160837E-2</v>
      </c>
      <c r="Q69" s="49"/>
      <c r="R69" s="206"/>
    </row>
    <row r="70" spans="2:18">
      <c r="B70" s="182" t="s">
        <v>3585</v>
      </c>
      <c r="C70" s="186">
        <v>0.10242500000000002</v>
      </c>
      <c r="D70" s="186">
        <v>3.4371828125000004E-2</v>
      </c>
      <c r="E70" s="186">
        <f t="shared" si="0"/>
        <v>6.8053171875000013E-2</v>
      </c>
      <c r="Q70" s="49"/>
      <c r="R70" s="206"/>
    </row>
    <row r="71" spans="2:18">
      <c r="B71" s="182" t="s">
        <v>3586</v>
      </c>
      <c r="C71" s="186">
        <v>0.10107499999999998</v>
      </c>
      <c r="D71" s="186">
        <v>4.1675338461538453E-2</v>
      </c>
      <c r="E71" s="186">
        <f t="shared" ref="E71:E124" si="3">C71-D71</f>
        <v>5.9399661538461532E-2</v>
      </c>
      <c r="Q71" s="49"/>
      <c r="R71" s="206"/>
    </row>
    <row r="72" spans="2:18">
      <c r="B72" s="182" t="s">
        <v>3587</v>
      </c>
      <c r="C72" s="186">
        <v>9.8799999999999999E-2</v>
      </c>
      <c r="D72" s="186">
        <v>4.3207924242424235E-2</v>
      </c>
      <c r="E72" s="186">
        <f t="shared" si="3"/>
        <v>5.5592075757575764E-2</v>
      </c>
      <c r="Q72" s="49"/>
      <c r="R72" s="206"/>
    </row>
    <row r="73" spans="2:18">
      <c r="B73" s="182" t="s">
        <v>3588</v>
      </c>
      <c r="C73" s="186">
        <v>0.10305000000000003</v>
      </c>
      <c r="D73" s="186">
        <v>4.3368999999999998E-2</v>
      </c>
      <c r="E73" s="186">
        <f t="shared" si="3"/>
        <v>5.9681000000000033E-2</v>
      </c>
      <c r="Q73" s="49"/>
      <c r="R73" s="206"/>
    </row>
    <row r="74" spans="2:18">
      <c r="B74" s="182" t="s">
        <v>3589</v>
      </c>
      <c r="C74" s="186">
        <v>0.10236666666666666</v>
      </c>
      <c r="D74" s="186">
        <v>4.6233281250000008E-2</v>
      </c>
      <c r="E74" s="186">
        <f t="shared" si="3"/>
        <v>5.6133385416666653E-2</v>
      </c>
      <c r="Q74" s="49"/>
      <c r="R74" s="206"/>
    </row>
    <row r="75" spans="2:18">
      <c r="B75" s="182" t="s">
        <v>3590</v>
      </c>
      <c r="C75" s="186">
        <v>9.985454545454546E-2</v>
      </c>
      <c r="D75" s="186">
        <v>4.3635553846153849E-2</v>
      </c>
      <c r="E75" s="186">
        <f t="shared" si="3"/>
        <v>5.6218991608391611E-2</v>
      </c>
      <c r="Q75" s="49"/>
      <c r="R75" s="206"/>
    </row>
    <row r="76" spans="2:18">
      <c r="B76" s="182" t="s">
        <v>3591</v>
      </c>
      <c r="C76" s="186">
        <v>0.10425</v>
      </c>
      <c r="D76" s="186">
        <v>3.855463636363636E-2</v>
      </c>
      <c r="E76" s="186">
        <f t="shared" si="3"/>
        <v>6.5695363636363635E-2</v>
      </c>
      <c r="Q76" s="49"/>
      <c r="R76" s="206"/>
    </row>
    <row r="77" spans="2:18">
      <c r="B77" s="182" t="s">
        <v>3592</v>
      </c>
      <c r="C77" s="186">
        <v>0.10092307692307692</v>
      </c>
      <c r="D77" s="186">
        <v>4.1662787878787896E-2</v>
      </c>
      <c r="E77" s="186">
        <f t="shared" si="3"/>
        <v>5.9260289044289025E-2</v>
      </c>
      <c r="Q77" s="49"/>
      <c r="R77" s="206"/>
    </row>
    <row r="78" spans="2:18">
      <c r="B78" s="182" t="s">
        <v>3593</v>
      </c>
      <c r="C78" s="186">
        <v>0.10100000000000001</v>
      </c>
      <c r="D78" s="186">
        <v>4.5583796874999978E-2</v>
      </c>
      <c r="E78" s="186">
        <f t="shared" si="3"/>
        <v>5.5416203125000028E-2</v>
      </c>
      <c r="Q78" s="49"/>
      <c r="R78" s="206"/>
    </row>
    <row r="79" spans="2:18">
      <c r="B79" s="182" t="s">
        <v>3594</v>
      </c>
      <c r="C79" s="186">
        <v>9.8449999999999996E-2</v>
      </c>
      <c r="D79" s="186">
        <v>4.3380446153846154E-2</v>
      </c>
      <c r="E79" s="186">
        <f t="shared" si="3"/>
        <v>5.5069553846153842E-2</v>
      </c>
      <c r="Q79" s="49"/>
      <c r="R79" s="206"/>
    </row>
    <row r="80" spans="2:18">
      <c r="B80" s="182" t="s">
        <v>3595</v>
      </c>
      <c r="C80" s="186">
        <v>9.6500000000000002E-2</v>
      </c>
      <c r="D80" s="186">
        <v>3.692825757575758E-2</v>
      </c>
      <c r="E80" s="186">
        <f t="shared" si="3"/>
        <v>5.9571742424242423E-2</v>
      </c>
      <c r="Q80" s="49"/>
      <c r="R80" s="206"/>
    </row>
    <row r="81" spans="2:18">
      <c r="B81" s="182" t="s">
        <v>3596</v>
      </c>
      <c r="C81" s="186">
        <v>9.8750000000000004E-2</v>
      </c>
      <c r="D81" s="186">
        <v>3.0392815384615392E-2</v>
      </c>
      <c r="E81" s="186">
        <f t="shared" si="3"/>
        <v>6.835718461538462E-2</v>
      </c>
      <c r="Q81" s="49"/>
      <c r="R81" s="206"/>
    </row>
    <row r="82" spans="2:18">
      <c r="B82" s="182" t="s">
        <v>3597</v>
      </c>
      <c r="C82" s="186">
        <v>9.6319999999999989E-2</v>
      </c>
      <c r="D82" s="186">
        <v>3.1351338461538467E-2</v>
      </c>
      <c r="E82" s="186">
        <f t="shared" si="3"/>
        <v>6.4968661538461522E-2</v>
      </c>
      <c r="Q82" s="49"/>
      <c r="R82" s="206"/>
    </row>
    <row r="83" spans="2:18">
      <c r="B83" s="185" t="s">
        <v>3598</v>
      </c>
      <c r="C83" s="186">
        <v>9.8312499999999983E-2</v>
      </c>
      <c r="D83" s="186">
        <v>2.9340830769230764E-2</v>
      </c>
      <c r="E83" s="186">
        <f t="shared" si="3"/>
        <v>6.8971669230769223E-2</v>
      </c>
      <c r="Q83" s="49"/>
      <c r="R83" s="206"/>
    </row>
    <row r="84" spans="2:18">
      <c r="B84" s="185" t="s">
        <v>3599</v>
      </c>
      <c r="C84" s="186">
        <v>9.7500000000000003E-2</v>
      </c>
      <c r="D84" s="186">
        <v>2.7412938461538462E-2</v>
      </c>
      <c r="E84" s="186">
        <f t="shared" si="3"/>
        <v>7.0087061538461545E-2</v>
      </c>
      <c r="Q84" s="49"/>
      <c r="R84" s="206"/>
    </row>
    <row r="85" spans="2:18">
      <c r="B85" s="185" t="s">
        <v>3600</v>
      </c>
      <c r="C85" s="186">
        <v>0.10055</v>
      </c>
      <c r="D85" s="186">
        <v>2.8642166666666666E-2</v>
      </c>
      <c r="E85" s="186">
        <f t="shared" si="3"/>
        <v>7.1907833333333337E-2</v>
      </c>
      <c r="Q85" s="49"/>
      <c r="R85" s="206"/>
    </row>
    <row r="86" spans="2:18">
      <c r="B86" s="185" t="s">
        <v>3601</v>
      </c>
      <c r="C86" s="186">
        <v>9.5666666666666678E-2</v>
      </c>
      <c r="D86" s="186">
        <v>3.1295609374999998E-2</v>
      </c>
      <c r="E86" s="186">
        <f t="shared" si="3"/>
        <v>6.4371057291666672E-2</v>
      </c>
      <c r="Q86" s="49"/>
      <c r="R86" s="206"/>
    </row>
    <row r="87" spans="2:18">
      <c r="B87" s="185" t="s">
        <v>3602</v>
      </c>
      <c r="C87" s="186">
        <v>9.4683333333333328E-2</v>
      </c>
      <c r="D87" s="186">
        <v>3.1398800000000004E-2</v>
      </c>
      <c r="E87" s="186">
        <f t="shared" si="3"/>
        <v>6.3284533333333323E-2</v>
      </c>
      <c r="Q87" s="49"/>
      <c r="R87" s="206"/>
    </row>
    <row r="88" spans="2:18">
      <c r="B88" s="185" t="s">
        <v>3603</v>
      </c>
      <c r="C88" s="186">
        <v>9.6000000000000002E-2</v>
      </c>
      <c r="D88" s="186">
        <v>3.7113621212121202E-2</v>
      </c>
      <c r="E88" s="186">
        <f t="shared" si="3"/>
        <v>5.88863787878788E-2</v>
      </c>
      <c r="Q88" s="49"/>
      <c r="R88" s="206"/>
    </row>
    <row r="89" spans="2:18">
      <c r="B89" s="185" t="s">
        <v>3604</v>
      </c>
      <c r="C89" s="186">
        <v>9.8290909090909109E-2</v>
      </c>
      <c r="D89" s="186">
        <v>3.7872272727272713E-2</v>
      </c>
      <c r="E89" s="186">
        <f t="shared" si="3"/>
        <v>6.0418636363636397E-2</v>
      </c>
      <c r="Q89" s="49"/>
      <c r="R89" s="206"/>
    </row>
    <row r="90" spans="2:18">
      <c r="B90" s="185" t="s">
        <v>3605</v>
      </c>
      <c r="C90" s="186">
        <v>9.5416666666666664E-2</v>
      </c>
      <c r="D90" s="186">
        <v>3.6892906249999989E-2</v>
      </c>
      <c r="E90" s="186">
        <f t="shared" si="3"/>
        <v>5.8523760416666674E-2</v>
      </c>
      <c r="Q90" s="49"/>
      <c r="R90" s="206"/>
    </row>
    <row r="91" spans="2:18">
      <c r="B91" s="185" t="s">
        <v>3606</v>
      </c>
      <c r="C91" s="186">
        <v>9.8362499999999992E-2</v>
      </c>
      <c r="D91" s="186">
        <v>3.4420169230769224E-2</v>
      </c>
      <c r="E91" s="186">
        <f t="shared" si="3"/>
        <v>6.3942330769230768E-2</v>
      </c>
      <c r="Q91" s="49"/>
      <c r="R91" s="206"/>
    </row>
    <row r="92" spans="2:18">
      <c r="B92" s="185" t="s">
        <v>3607</v>
      </c>
      <c r="C92" s="186">
        <v>9.4500000000000015E-2</v>
      </c>
      <c r="D92" s="186">
        <v>3.2637651515151515E-2</v>
      </c>
      <c r="E92" s="186">
        <f t="shared" si="3"/>
        <v>6.1862348484848499E-2</v>
      </c>
      <c r="Q92" s="49"/>
      <c r="R92" s="206"/>
    </row>
    <row r="93" spans="2:18">
      <c r="B93" s="185" t="s">
        <v>3608</v>
      </c>
      <c r="C93" s="186">
        <v>0.10283333333333333</v>
      </c>
      <c r="D93" s="186">
        <v>2.9634439393939404E-2</v>
      </c>
      <c r="E93" s="186">
        <f t="shared" si="3"/>
        <v>7.3198893939393925E-2</v>
      </c>
      <c r="Q93" s="49"/>
      <c r="R93" s="206"/>
    </row>
    <row r="94" spans="2:18">
      <c r="B94" s="185" t="s">
        <v>3609</v>
      </c>
      <c r="C94" s="186">
        <v>9.4666666666666677E-2</v>
      </c>
      <c r="D94" s="186">
        <v>2.5536187500000005E-2</v>
      </c>
      <c r="E94" s="186">
        <f t="shared" si="3"/>
        <v>6.9130479166666675E-2</v>
      </c>
      <c r="Q94" s="49"/>
      <c r="R94" s="206"/>
    </row>
    <row r="95" spans="2:18">
      <c r="B95" s="185" t="s">
        <v>3610</v>
      </c>
      <c r="C95" s="186">
        <v>9.4333333333333338E-2</v>
      </c>
      <c r="D95" s="186">
        <v>2.8846923076923076E-2</v>
      </c>
      <c r="E95" s="186">
        <f t="shared" si="3"/>
        <v>6.5486410256410263E-2</v>
      </c>
      <c r="Q95" s="49"/>
      <c r="R95" s="206"/>
    </row>
    <row r="96" spans="2:18">
      <c r="B96" s="185" t="s">
        <v>3611</v>
      </c>
      <c r="C96" s="186">
        <v>9.7500000000000003E-2</v>
      </c>
      <c r="D96" s="186">
        <v>2.9591227272727273E-2</v>
      </c>
      <c r="E96" s="186">
        <f t="shared" si="3"/>
        <v>6.7908772727272734E-2</v>
      </c>
      <c r="Q96" s="49"/>
      <c r="R96" s="206"/>
    </row>
    <row r="97" spans="2:18">
      <c r="B97" s="185" t="s">
        <v>3612</v>
      </c>
      <c r="C97" s="186">
        <v>9.6777777777777768E-2</v>
      </c>
      <c r="D97" s="186">
        <v>2.9592590909090898E-2</v>
      </c>
      <c r="E97" s="186">
        <f t="shared" si="3"/>
        <v>6.7185186868686866E-2</v>
      </c>
      <c r="Q97" s="49"/>
      <c r="R97" s="206"/>
    </row>
    <row r="98" spans="2:18">
      <c r="B98" s="185" t="s">
        <v>3613</v>
      </c>
      <c r="C98" s="186">
        <v>9.4833333333333325E-2</v>
      </c>
      <c r="D98" s="186">
        <v>2.7197200000000001E-2</v>
      </c>
      <c r="E98" s="186">
        <f t="shared" si="3"/>
        <v>6.763613333333332E-2</v>
      </c>
      <c r="Q98" s="49"/>
      <c r="R98" s="206"/>
    </row>
    <row r="99" spans="2:18">
      <c r="B99" s="185" t="s">
        <v>3614</v>
      </c>
      <c r="C99" s="186">
        <v>9.4149999999999998E-2</v>
      </c>
      <c r="D99" s="186">
        <v>2.5666046153846152E-2</v>
      </c>
      <c r="E99" s="186">
        <f t="shared" si="3"/>
        <v>6.8483953846153842E-2</v>
      </c>
      <c r="Q99" s="206"/>
      <c r="R99" s="206"/>
    </row>
    <row r="100" spans="2:18">
      <c r="B100" s="185" t="s">
        <v>3615</v>
      </c>
      <c r="C100" s="186">
        <v>9.4649999999999998E-2</v>
      </c>
      <c r="D100" s="186">
        <v>2.2773333333333333E-2</v>
      </c>
      <c r="E100" s="186">
        <f t="shared" si="3"/>
        <v>7.1876666666666672E-2</v>
      </c>
      <c r="Q100" s="206"/>
      <c r="R100" s="206"/>
    </row>
    <row r="101" spans="2:18">
      <c r="B101" s="185" t="s">
        <v>3616</v>
      </c>
      <c r="C101" s="186">
        <v>9.6722222222222209E-2</v>
      </c>
      <c r="D101" s="186">
        <v>2.8326507692307684E-2</v>
      </c>
      <c r="E101" s="186">
        <f t="shared" si="3"/>
        <v>6.8395714529914525E-2</v>
      </c>
      <c r="Q101" s="206"/>
      <c r="R101" s="206"/>
    </row>
    <row r="102" spans="2:18">
      <c r="B102" s="185" t="s">
        <v>3617</v>
      </c>
      <c r="C102" s="186">
        <v>9.6000000000000016E-2</v>
      </c>
      <c r="D102" s="186">
        <v>3.0435492307692304E-2</v>
      </c>
      <c r="E102" s="186">
        <f t="shared" si="3"/>
        <v>6.5564507692307705E-2</v>
      </c>
      <c r="Q102" s="206"/>
      <c r="R102" s="206"/>
    </row>
    <row r="103" spans="2:18">
      <c r="B103" s="185" t="s">
        <v>3618</v>
      </c>
      <c r="C103" s="186">
        <v>9.4714285714285709E-2</v>
      </c>
      <c r="D103" s="186">
        <v>2.8955353846153841E-2</v>
      </c>
      <c r="E103" s="186">
        <f t="shared" si="3"/>
        <v>6.5758931868131865E-2</v>
      </c>
      <c r="Q103" s="206"/>
      <c r="R103" s="206"/>
    </row>
    <row r="104" spans="2:18">
      <c r="B104" s="185" t="s">
        <v>3619</v>
      </c>
      <c r="C104" s="186">
        <v>0.10138333333333333</v>
      </c>
      <c r="D104" s="186">
        <v>2.8157476923076918E-2</v>
      </c>
      <c r="E104" s="186">
        <f t="shared" si="3"/>
        <v>7.3225856410256404E-2</v>
      </c>
      <c r="Q104" s="206"/>
      <c r="R104" s="206"/>
    </row>
    <row r="105" spans="2:18">
      <c r="B105" s="185" t="s">
        <v>3620</v>
      </c>
      <c r="C105" s="186">
        <v>9.6999999999999989E-2</v>
      </c>
      <c r="D105" s="186">
        <v>2.8170630769230768E-2</v>
      </c>
      <c r="E105" s="186">
        <f t="shared" si="3"/>
        <v>6.8829369230769225E-2</v>
      </c>
      <c r="Q105" s="206"/>
      <c r="R105" s="206"/>
    </row>
    <row r="106" spans="2:18">
      <c r="B106" s="185" t="s">
        <v>3621</v>
      </c>
      <c r="C106" s="186">
        <v>9.6816666666666662E-2</v>
      </c>
      <c r="D106" s="186">
        <v>3.0233969230769233E-2</v>
      </c>
      <c r="E106" s="186">
        <f t="shared" si="3"/>
        <v>6.6582697435897426E-2</v>
      </c>
      <c r="Q106" s="206"/>
      <c r="R106" s="206"/>
    </row>
    <row r="107" spans="2:18">
      <c r="B107" s="185" t="s">
        <v>3622</v>
      </c>
      <c r="C107" s="186">
        <v>9.4285714285714278E-2</v>
      </c>
      <c r="D107" s="186">
        <v>3.0863630769230772E-2</v>
      </c>
      <c r="E107" s="186">
        <f t="shared" si="3"/>
        <v>6.3422083516483513E-2</v>
      </c>
      <c r="Q107" s="206"/>
      <c r="R107" s="206"/>
    </row>
    <row r="108" spans="2:18">
      <c r="B108" s="185" t="s">
        <v>3623</v>
      </c>
      <c r="C108" s="186">
        <v>9.7108333333333338E-2</v>
      </c>
      <c r="D108" s="186">
        <v>3.0584523076923074E-2</v>
      </c>
      <c r="E108" s="186">
        <f t="shared" si="3"/>
        <v>6.6523810256410271E-2</v>
      </c>
      <c r="Q108" s="206"/>
      <c r="R108" s="206"/>
    </row>
    <row r="109" spans="2:18">
      <c r="B109" s="185" t="s">
        <v>3624</v>
      </c>
      <c r="C109" s="186">
        <v>9.530714285714284E-2</v>
      </c>
      <c r="D109" s="186">
        <v>3.270189393939394E-2</v>
      </c>
      <c r="E109" s="186">
        <f t="shared" si="3"/>
        <v>6.2605248917748907E-2</v>
      </c>
      <c r="Q109" s="206"/>
      <c r="R109" s="206"/>
    </row>
    <row r="110" spans="2:18">
      <c r="B110" s="185" t="s">
        <v>3625</v>
      </c>
      <c r="C110" s="186">
        <v>9.5500000000000002E-2</v>
      </c>
      <c r="D110" s="186">
        <v>3.0102703124999998E-2</v>
      </c>
      <c r="E110" s="186">
        <f t="shared" si="3"/>
        <v>6.5397296875000011E-2</v>
      </c>
      <c r="Q110" s="206"/>
      <c r="R110" s="206"/>
    </row>
    <row r="111" spans="2:18">
      <c r="B111" s="185" t="s">
        <v>3626</v>
      </c>
      <c r="C111" s="186">
        <v>9.7266666666666668E-2</v>
      </c>
      <c r="D111" s="186">
        <v>2.7823599999999997E-2</v>
      </c>
      <c r="E111" s="186">
        <f t="shared" si="3"/>
        <v>6.9443066666666664E-2</v>
      </c>
      <c r="Q111" s="206"/>
      <c r="R111" s="206"/>
    </row>
    <row r="112" spans="2:18">
      <c r="B112" s="185" t="s">
        <v>3627</v>
      </c>
      <c r="C112" s="186">
        <v>9.9500000000000005E-2</v>
      </c>
      <c r="D112" s="186">
        <v>2.2855318181818182E-2</v>
      </c>
      <c r="E112" s="186">
        <f t="shared" si="3"/>
        <v>7.664468181818182E-2</v>
      </c>
      <c r="Q112" s="206"/>
      <c r="R112" s="206"/>
    </row>
    <row r="113" spans="2:18">
      <c r="B113" s="185" t="s">
        <v>3628</v>
      </c>
      <c r="C113" s="186">
        <v>9.738636363636366E-2</v>
      </c>
      <c r="D113" s="186">
        <v>2.2538393939393941E-2</v>
      </c>
      <c r="E113" s="186">
        <f t="shared" si="3"/>
        <v>7.4847969696969718E-2</v>
      </c>
      <c r="Q113" s="206"/>
      <c r="R113" s="206"/>
    </row>
    <row r="114" spans="2:18">
      <c r="B114" s="185" t="s">
        <v>3629</v>
      </c>
      <c r="C114" s="186">
        <v>9.3522222222222215E-2</v>
      </c>
      <c r="D114" s="186">
        <v>1.8880323076923073E-2</v>
      </c>
      <c r="E114" s="186">
        <f t="shared" si="3"/>
        <v>7.4641899145299145E-2</v>
      </c>
      <c r="Q114" s="206"/>
      <c r="R114" s="206"/>
    </row>
    <row r="115" spans="2:18">
      <c r="B115" s="185" t="s">
        <v>3630</v>
      </c>
      <c r="C115" s="186">
        <v>9.5499999999999988E-2</v>
      </c>
      <c r="D115" s="186">
        <v>1.3756846153846161E-2</v>
      </c>
      <c r="E115" s="186">
        <f t="shared" si="3"/>
        <v>8.1743153846153827E-2</v>
      </c>
      <c r="Q115" s="206"/>
      <c r="R115" s="206"/>
    </row>
    <row r="116" spans="2:18">
      <c r="B116" s="185">
        <v>2020.3</v>
      </c>
      <c r="C116" s="186">
        <v>9.5187500000000008E-2</v>
      </c>
      <c r="D116" s="186">
        <v>1.3650969696969693E-2</v>
      </c>
      <c r="E116" s="186">
        <f t="shared" si="3"/>
        <v>8.1536530303030319E-2</v>
      </c>
      <c r="Q116" s="206"/>
      <c r="R116" s="206"/>
    </row>
    <row r="117" spans="2:18">
      <c r="B117" s="185">
        <v>2020.4</v>
      </c>
      <c r="C117" s="186">
        <v>9.4953333333333348E-2</v>
      </c>
      <c r="D117" s="186">
        <v>1.6167287878787885E-2</v>
      </c>
      <c r="E117" s="186">
        <f t="shared" si="3"/>
        <v>7.8786045454545456E-2</v>
      </c>
      <c r="Q117" s="206"/>
      <c r="R117" s="206"/>
    </row>
    <row r="118" spans="2:18">
      <c r="B118" s="185">
        <v>2021.1</v>
      </c>
      <c r="C118" s="186">
        <v>9.708E-2</v>
      </c>
      <c r="D118" s="186">
        <v>2.0693546875000003E-2</v>
      </c>
      <c r="E118" s="186">
        <f t="shared" si="3"/>
        <v>7.6386453125000003E-2</v>
      </c>
      <c r="Q118" s="206"/>
      <c r="R118" s="206"/>
    </row>
    <row r="119" spans="2:18">
      <c r="B119" s="185">
        <v>2021.2</v>
      </c>
      <c r="C119" s="186">
        <v>9.4783333333333331E-2</v>
      </c>
      <c r="D119" s="186">
        <v>2.2536384615384621E-2</v>
      </c>
      <c r="E119" s="186">
        <f t="shared" si="3"/>
        <v>7.2246948717948706E-2</v>
      </c>
      <c r="Q119" s="206"/>
      <c r="R119" s="206"/>
    </row>
    <row r="120" spans="2:18">
      <c r="B120" s="185">
        <v>2021.3</v>
      </c>
      <c r="C120" s="186">
        <v>9.4327272727272732E-2</v>
      </c>
      <c r="D120" s="186">
        <v>1.9311075757575756E-2</v>
      </c>
      <c r="E120" s="186">
        <f t="shared" si="3"/>
        <v>7.5016196969696969E-2</v>
      </c>
      <c r="Q120" s="206"/>
      <c r="R120" s="206"/>
    </row>
    <row r="121" spans="2:18">
      <c r="B121" s="185">
        <v>2021.4</v>
      </c>
      <c r="C121" s="186">
        <v>9.5937499999999995E-2</v>
      </c>
      <c r="D121" s="186">
        <v>1.943701515151515E-2</v>
      </c>
      <c r="E121" s="186">
        <f t="shared" si="3"/>
        <v>7.6500484848484845E-2</v>
      </c>
      <c r="Q121" s="206"/>
      <c r="R121" s="206"/>
    </row>
    <row r="122" spans="2:18">
      <c r="B122" s="185">
        <v>2022.1</v>
      </c>
      <c r="C122" s="186">
        <v>9.3749999999999986E-2</v>
      </c>
      <c r="D122" s="186">
        <v>2.2523281249999996E-2</v>
      </c>
      <c r="E122" s="186">
        <f t="shared" si="3"/>
        <v>7.1226718749999987E-2</v>
      </c>
      <c r="Q122" s="206"/>
      <c r="R122" s="206"/>
    </row>
    <row r="123" spans="2:18">
      <c r="B123" s="185">
        <v>2022.2</v>
      </c>
      <c r="C123" s="186">
        <v>9.2266666666666677E-2</v>
      </c>
      <c r="D123" s="186">
        <v>3.0324123076923084E-2</v>
      </c>
      <c r="E123" s="186">
        <f t="shared" si="3"/>
        <v>6.194254358974359E-2</v>
      </c>
      <c r="Q123" s="206"/>
      <c r="R123" s="206"/>
    </row>
    <row r="124" spans="2:18">
      <c r="B124" s="185">
        <v>2022.3</v>
      </c>
      <c r="C124" s="186">
        <v>9.5174999999999982E-2</v>
      </c>
      <c r="D124" s="186">
        <v>3.2550939393939403E-2</v>
      </c>
      <c r="E124" s="186">
        <f t="shared" si="3"/>
        <v>6.2624060606060572E-2</v>
      </c>
      <c r="Q124" s="206"/>
      <c r="R124" s="206"/>
    </row>
    <row r="125" spans="2:18">
      <c r="B125" s="185">
        <v>2022.4</v>
      </c>
      <c r="C125" s="186">
        <v>9.6456250000000021E-2</v>
      </c>
      <c r="D125" s="186">
        <v>3.8797984615384619E-2</v>
      </c>
      <c r="E125" s="186">
        <f>C125-D125</f>
        <v>5.7658265384615402E-2</v>
      </c>
      <c r="Q125" s="206"/>
      <c r="R125" s="206"/>
    </row>
    <row r="126" spans="2:18">
      <c r="B126" s="185">
        <v>2023.1</v>
      </c>
      <c r="C126" s="186">
        <v>9.6366666666666656E-2</v>
      </c>
      <c r="D126" s="186">
        <v>3.7428369230769219E-2</v>
      </c>
      <c r="E126" s="186">
        <f t="shared" ref="E126:E131" si="4">C126-D126</f>
        <v>5.8938297435897437E-2</v>
      </c>
      <c r="Q126" s="206"/>
      <c r="R126" s="206"/>
    </row>
    <row r="127" spans="2:18">
      <c r="B127" s="185">
        <v>2023.2</v>
      </c>
      <c r="C127" s="186">
        <v>9.4E-2</v>
      </c>
      <c r="D127" s="186">
        <v>3.8023369230769231E-2</v>
      </c>
      <c r="E127" s="186">
        <f t="shared" si="4"/>
        <v>5.5976630769230769E-2</v>
      </c>
      <c r="Q127" s="206"/>
      <c r="R127" s="206"/>
    </row>
    <row r="128" spans="2:18">
      <c r="B128" s="185">
        <v>2023.3</v>
      </c>
      <c r="C128" s="186">
        <v>9.5316666666666661E-2</v>
      </c>
      <c r="D128" s="186">
        <v>4.2271369230769247E-2</v>
      </c>
      <c r="E128" s="186">
        <f t="shared" si="4"/>
        <v>5.3045297435897414E-2</v>
      </c>
      <c r="Q128" s="206"/>
      <c r="R128" s="206"/>
    </row>
    <row r="129" spans="2:18">
      <c r="B129" s="185">
        <v>2023.4</v>
      </c>
      <c r="C129" s="186">
        <v>9.6200000000000022E-2</v>
      </c>
      <c r="D129" s="186">
        <v>4.5814830769230791E-2</v>
      </c>
      <c r="E129" s="186">
        <f t="shared" si="4"/>
        <v>5.0385169230769231E-2</v>
      </c>
      <c r="Q129" s="206"/>
      <c r="R129" s="206"/>
    </row>
    <row r="130" spans="2:18">
      <c r="B130" s="185">
        <v>2024.1</v>
      </c>
      <c r="C130" s="186">
        <v>9.6166666666666664E-2</v>
      </c>
      <c r="D130" s="186">
        <v>4.3217861538461522E-2</v>
      </c>
      <c r="E130" s="186">
        <f t="shared" si="4"/>
        <v>5.2948805128205143E-2</v>
      </c>
      <c r="Q130" s="206"/>
      <c r="R130" s="206"/>
    </row>
    <row r="131" spans="2:18">
      <c r="B131" s="185">
        <v>2024.2</v>
      </c>
      <c r="C131" s="186">
        <v>0.101575</v>
      </c>
      <c r="D131" s="186">
        <v>4.6359863636363637E-2</v>
      </c>
      <c r="E131" s="186">
        <f t="shared" si="4"/>
        <v>5.5215136363636362E-2</v>
      </c>
      <c r="Q131" s="206"/>
      <c r="R131" s="206"/>
    </row>
    <row r="132" spans="2:18">
      <c r="B132" s="199" t="s">
        <v>3555</v>
      </c>
      <c r="C132" s="200">
        <f>AVERAGE(C6:C131)</f>
        <v>0.10376163608547539</v>
      </c>
      <c r="D132" s="200">
        <f>AVERAGE(D6:D131)</f>
        <v>4.481924241689475E-2</v>
      </c>
      <c r="E132" s="200">
        <f>AVERAGE(E6:E131)</f>
        <v>5.8942393668580638E-2</v>
      </c>
    </row>
    <row r="133" spans="2:18" ht="13.5" thickBot="1">
      <c r="B133" s="201" t="s">
        <v>3631</v>
      </c>
      <c r="C133" s="202">
        <f>MEDIAN(C6:C131)</f>
        <v>0.10239583333333334</v>
      </c>
      <c r="D133" s="202">
        <f>MEDIAN(D6:D131)</f>
        <v>4.5117367668269223E-2</v>
      </c>
      <c r="E133" s="202">
        <f>MEDIAN(E6:E131)</f>
        <v>5.9346046401515147E-2</v>
      </c>
    </row>
    <row r="135" spans="2:18">
      <c r="B135" s="185"/>
      <c r="C135" s="188"/>
      <c r="D135" s="186"/>
    </row>
    <row r="136" spans="2:18">
      <c r="C136" s="188"/>
      <c r="D136" s="186"/>
    </row>
    <row r="137" spans="2:18">
      <c r="B137" s="185"/>
      <c r="D137" s="186"/>
    </row>
    <row r="138" spans="2:18">
      <c r="B138" s="185"/>
      <c r="D138" s="186"/>
    </row>
    <row r="139" spans="2:18">
      <c r="D139" s="186"/>
    </row>
    <row r="140" spans="2:18">
      <c r="D140" s="186"/>
    </row>
    <row r="141" spans="2:18">
      <c r="D141" s="186"/>
    </row>
    <row r="142" spans="2:18">
      <c r="D142" s="186"/>
    </row>
    <row r="143" spans="2:18">
      <c r="D143" s="186"/>
    </row>
  </sheetData>
  <printOptions horizontalCentered="1"/>
  <pageMargins left="0.7" right="0.7" top="0.75" bottom="0.75" header="0.3" footer="0.3"/>
  <pageSetup scale="61" fitToWidth="0" orientation="portrait" useFirstPageNumber="1" r:id="rId1"/>
  <headerFooter>
    <oddHeader>&amp;R&amp;"Century Gothic,Regular"&amp;11Ontario Energy Assn.
Exhibit CEA-8.2
Page &amp;P of 3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C6F7-2556-4C82-A034-98A471D6AFBE}">
  <dimension ref="B1:AO8683"/>
  <sheetViews>
    <sheetView zoomScale="70" zoomScaleNormal="70" workbookViewId="0">
      <selection activeCell="I22" sqref="I22"/>
    </sheetView>
  </sheetViews>
  <sheetFormatPr defaultColWidth="9" defaultRowHeight="15"/>
  <cols>
    <col min="1" max="1" width="2.375" style="279" customWidth="1"/>
    <col min="2" max="2" width="30.5" style="279" customWidth="1"/>
    <col min="3" max="15" width="11.875" style="279" customWidth="1"/>
    <col min="16" max="16" width="2.375" style="279" customWidth="1"/>
    <col min="17" max="17" width="27.875" style="279" customWidth="1"/>
    <col min="18" max="25" width="13.125" style="279" customWidth="1"/>
    <col min="26" max="39" width="9" style="279"/>
    <col min="40" max="40" width="9.625" style="281" bestFit="1" customWidth="1"/>
    <col min="41" max="16384" width="9" style="279"/>
  </cols>
  <sheetData>
    <row r="1" spans="2:41">
      <c r="AO1" s="279" t="s">
        <v>3635</v>
      </c>
    </row>
    <row r="2" spans="2:41">
      <c r="B2" s="278" t="s">
        <v>3636</v>
      </c>
      <c r="AN2" s="281" t="s">
        <v>3637</v>
      </c>
    </row>
    <row r="3" spans="2:41">
      <c r="B3" s="280"/>
      <c r="AL3" s="279" t="s">
        <v>3638</v>
      </c>
      <c r="AM3" s="279" t="s">
        <v>3639</v>
      </c>
      <c r="AN3" s="281" t="s">
        <v>789</v>
      </c>
      <c r="AO3" s="279" t="s">
        <v>790</v>
      </c>
    </row>
    <row r="4" spans="2:41">
      <c r="AL4" s="279">
        <v>5</v>
      </c>
      <c r="AM4" s="279">
        <v>2024</v>
      </c>
      <c r="AN4" s="281">
        <v>45443</v>
      </c>
      <c r="AO4" s="279">
        <v>3.4830000000000001</v>
      </c>
    </row>
    <row r="5" spans="2:41" s="317" customFormat="1" ht="30">
      <c r="B5" s="316" t="s">
        <v>3640</v>
      </c>
      <c r="C5" s="316" t="s">
        <v>3641</v>
      </c>
      <c r="D5" s="316" t="s">
        <v>3642</v>
      </c>
      <c r="E5" s="316" t="s">
        <v>3643</v>
      </c>
      <c r="F5" s="316" t="s">
        <v>3644</v>
      </c>
      <c r="G5" s="316" t="s">
        <v>3645</v>
      </c>
      <c r="H5" s="316" t="s">
        <v>3646</v>
      </c>
      <c r="I5" s="316" t="s">
        <v>3647</v>
      </c>
      <c r="J5" s="316" t="s">
        <v>3648</v>
      </c>
      <c r="K5" s="316"/>
      <c r="L5" s="316" t="s">
        <v>3649</v>
      </c>
      <c r="M5" s="316" t="s">
        <v>3650</v>
      </c>
      <c r="N5" s="316" t="s">
        <v>3651</v>
      </c>
      <c r="O5" s="316" t="s">
        <v>3652</v>
      </c>
      <c r="Q5" s="318" t="s">
        <v>3653</v>
      </c>
      <c r="AL5" s="317">
        <v>5</v>
      </c>
      <c r="AM5" s="317">
        <v>2024</v>
      </c>
      <c r="AN5" s="319">
        <v>45442</v>
      </c>
      <c r="AO5" s="317">
        <v>3.548</v>
      </c>
    </row>
    <row r="6" spans="2:41">
      <c r="B6" s="279" t="s">
        <v>3654</v>
      </c>
      <c r="C6" s="279" t="s">
        <v>3655</v>
      </c>
      <c r="D6" s="279" t="s">
        <v>3656</v>
      </c>
      <c r="E6" s="281">
        <v>35989</v>
      </c>
      <c r="F6" s="279" t="s">
        <v>3657</v>
      </c>
      <c r="G6" s="279" t="s">
        <v>3658</v>
      </c>
      <c r="H6" s="282">
        <v>9.2499999999999999E-2</v>
      </c>
      <c r="I6" s="282">
        <v>0.45</v>
      </c>
      <c r="L6" s="279">
        <f>MONTH(E6)</f>
        <v>7</v>
      </c>
      <c r="M6" s="279">
        <f>YEAR(E6)</f>
        <v>1998</v>
      </c>
      <c r="N6" s="282">
        <f t="shared" ref="N6:N14" si="0">AVERAGEIFS(AO:AO,AL:AL, L6, AM:AM, M6)/100</f>
        <v>5.511130434782608E-2</v>
      </c>
      <c r="O6" s="282">
        <f t="shared" ref="O6:O64" si="1">H6-N6</f>
        <v>3.7388695652173919E-2</v>
      </c>
      <c r="AL6" s="279">
        <v>5</v>
      </c>
      <c r="AM6" s="279">
        <v>2024</v>
      </c>
      <c r="AN6" s="281">
        <v>45441</v>
      </c>
      <c r="AO6" s="279">
        <v>3.6240000000000001</v>
      </c>
    </row>
    <row r="7" spans="2:41">
      <c r="B7" s="279" t="s">
        <v>3654</v>
      </c>
      <c r="C7" s="279" t="s">
        <v>3655</v>
      </c>
      <c r="D7" s="279" t="s">
        <v>3656</v>
      </c>
      <c r="E7" s="281">
        <v>37792</v>
      </c>
      <c r="F7" s="279" t="s">
        <v>3659</v>
      </c>
      <c r="G7" s="279" t="s">
        <v>3658</v>
      </c>
      <c r="H7" s="282">
        <v>9.7500000000000003E-2</v>
      </c>
      <c r="I7" s="282">
        <v>0.45</v>
      </c>
      <c r="L7" s="279">
        <f t="shared" ref="L7:L64" si="2">MONTH(E7)</f>
        <v>6</v>
      </c>
      <c r="M7" s="279">
        <f t="shared" ref="M7:M64" si="3">YEAR(E7)</f>
        <v>2003</v>
      </c>
      <c r="N7" s="282">
        <f t="shared" si="0"/>
        <v>4.9585714285714275E-2</v>
      </c>
      <c r="O7" s="282">
        <f t="shared" si="1"/>
        <v>4.7914285714285729E-2</v>
      </c>
      <c r="AL7" s="279">
        <v>5</v>
      </c>
      <c r="AM7" s="279">
        <v>2024</v>
      </c>
      <c r="AN7" s="281">
        <v>45440</v>
      </c>
      <c r="AO7" s="279">
        <v>3.5619999999999998</v>
      </c>
    </row>
    <row r="8" spans="2:41">
      <c r="B8" s="279" t="s">
        <v>3654</v>
      </c>
      <c r="C8" s="279" t="s">
        <v>3655</v>
      </c>
      <c r="D8" s="279" t="s">
        <v>3656</v>
      </c>
      <c r="E8" s="281">
        <v>39435</v>
      </c>
      <c r="F8" s="279" t="s">
        <v>3660</v>
      </c>
      <c r="G8" s="279" t="s">
        <v>3661</v>
      </c>
      <c r="H8" s="282">
        <v>8.9499999999999996E-2</v>
      </c>
      <c r="I8" s="282">
        <v>0.45</v>
      </c>
      <c r="L8" s="279">
        <f t="shared" si="2"/>
        <v>12</v>
      </c>
      <c r="M8" s="279">
        <f t="shared" si="3"/>
        <v>2007</v>
      </c>
      <c r="N8" s="282">
        <f t="shared" si="0"/>
        <v>4.1595238095238102E-2</v>
      </c>
      <c r="O8" s="282">
        <f t="shared" si="1"/>
        <v>4.7904761904761894E-2</v>
      </c>
      <c r="AL8" s="279">
        <v>5</v>
      </c>
      <c r="AM8" s="279">
        <v>2024</v>
      </c>
      <c r="AN8" s="281">
        <v>45439</v>
      </c>
      <c r="AO8" s="279">
        <v>3.484</v>
      </c>
    </row>
    <row r="9" spans="2:41">
      <c r="B9" s="279" t="s">
        <v>3654</v>
      </c>
      <c r="C9" s="279" t="s">
        <v>3655</v>
      </c>
      <c r="D9" s="279" t="s">
        <v>3656</v>
      </c>
      <c r="E9" s="281">
        <v>40171</v>
      </c>
      <c r="F9" s="279" t="s">
        <v>3662</v>
      </c>
      <c r="G9" s="279" t="s">
        <v>3658</v>
      </c>
      <c r="H9" s="282">
        <v>0.09</v>
      </c>
      <c r="I9" s="282">
        <v>0.45</v>
      </c>
      <c r="L9" s="279">
        <f t="shared" si="2"/>
        <v>12</v>
      </c>
      <c r="M9" s="279">
        <f t="shared" si="3"/>
        <v>2009</v>
      </c>
      <c r="N9" s="282">
        <f t="shared" si="0"/>
        <v>4.0050000000000002E-2</v>
      </c>
      <c r="O9" s="282">
        <f t="shared" si="1"/>
        <v>4.9949999999999994E-2</v>
      </c>
      <c r="AL9" s="279">
        <v>5</v>
      </c>
      <c r="AM9" s="279">
        <v>2024</v>
      </c>
      <c r="AN9" s="281">
        <v>45436</v>
      </c>
      <c r="AO9" s="279">
        <v>3.4670000000000001</v>
      </c>
    </row>
    <row r="10" spans="2:41">
      <c r="B10" s="279" t="s">
        <v>3654</v>
      </c>
      <c r="C10" s="279" t="s">
        <v>3655</v>
      </c>
      <c r="D10" s="279" t="s">
        <v>3656</v>
      </c>
      <c r="E10" s="281">
        <v>41075</v>
      </c>
      <c r="F10" s="279" t="s">
        <v>3663</v>
      </c>
      <c r="G10" s="279" t="s">
        <v>3661</v>
      </c>
      <c r="H10" s="282">
        <v>8.7999999999999995E-2</v>
      </c>
      <c r="I10" s="282">
        <v>0.45</v>
      </c>
      <c r="L10" s="279">
        <f t="shared" si="2"/>
        <v>6</v>
      </c>
      <c r="M10" s="279">
        <f t="shared" si="3"/>
        <v>2012</v>
      </c>
      <c r="N10" s="282">
        <f t="shared" si="0"/>
        <v>2.3280476190476192E-2</v>
      </c>
      <c r="O10" s="282">
        <f t="shared" si="1"/>
        <v>6.471952380952381E-2</v>
      </c>
      <c r="AL10" s="279">
        <v>5</v>
      </c>
      <c r="AM10" s="279">
        <v>2024</v>
      </c>
      <c r="AN10" s="281">
        <v>45435</v>
      </c>
      <c r="AO10" s="279">
        <v>3.492</v>
      </c>
    </row>
    <row r="11" spans="2:41">
      <c r="B11" s="279" t="s">
        <v>3654</v>
      </c>
      <c r="C11" s="279" t="s">
        <v>3655</v>
      </c>
      <c r="D11" s="279" t="s">
        <v>3656</v>
      </c>
      <c r="E11" s="281">
        <v>41381</v>
      </c>
      <c r="F11" s="279" t="s">
        <v>3664</v>
      </c>
      <c r="G11" s="279" t="s">
        <v>3658</v>
      </c>
      <c r="H11" s="282">
        <v>8.7999999999999995E-2</v>
      </c>
      <c r="I11" s="282">
        <v>0.45</v>
      </c>
      <c r="L11" s="279">
        <f t="shared" si="2"/>
        <v>4</v>
      </c>
      <c r="M11" s="279">
        <f t="shared" si="3"/>
        <v>2013</v>
      </c>
      <c r="N11" s="282">
        <f t="shared" si="0"/>
        <v>2.3964090909090911E-2</v>
      </c>
      <c r="O11" s="282">
        <f t="shared" si="1"/>
        <v>6.4035909090909088E-2</v>
      </c>
      <c r="AL11" s="279">
        <v>5</v>
      </c>
      <c r="AM11" s="279">
        <v>2024</v>
      </c>
      <c r="AN11" s="281">
        <v>45434</v>
      </c>
      <c r="AO11" s="279">
        <v>3.4609999999999999</v>
      </c>
    </row>
    <row r="12" spans="2:41">
      <c r="B12" s="279" t="s">
        <v>3654</v>
      </c>
      <c r="C12" s="279" t="s">
        <v>3655</v>
      </c>
      <c r="D12" s="279" t="s">
        <v>3656</v>
      </c>
      <c r="E12" s="281">
        <v>42529</v>
      </c>
      <c r="F12" s="279" t="s">
        <v>3665</v>
      </c>
      <c r="G12" s="279" t="s">
        <v>3658</v>
      </c>
      <c r="H12" s="282">
        <v>8.5000000000000006E-2</v>
      </c>
      <c r="I12" s="282">
        <v>0.45</v>
      </c>
      <c r="L12" s="279">
        <f t="shared" si="2"/>
        <v>6</v>
      </c>
      <c r="M12" s="279">
        <f t="shared" si="3"/>
        <v>2016</v>
      </c>
      <c r="N12" s="282">
        <f t="shared" si="0"/>
        <v>1.8208636363636364E-2</v>
      </c>
      <c r="O12" s="282">
        <f t="shared" si="1"/>
        <v>6.6791363636363649E-2</v>
      </c>
      <c r="AL12" s="279">
        <v>5</v>
      </c>
      <c r="AM12" s="279">
        <v>2024</v>
      </c>
      <c r="AN12" s="281">
        <v>45433</v>
      </c>
      <c r="AO12" s="279">
        <v>3.456</v>
      </c>
    </row>
    <row r="13" spans="2:41">
      <c r="B13" s="279" t="s">
        <v>3654</v>
      </c>
      <c r="C13" s="279" t="s">
        <v>3655</v>
      </c>
      <c r="D13" s="279" t="s">
        <v>3656</v>
      </c>
      <c r="E13" s="281">
        <v>43489</v>
      </c>
      <c r="F13" s="279" t="s">
        <v>3666</v>
      </c>
      <c r="G13" s="279" t="s">
        <v>3661</v>
      </c>
      <c r="H13" s="282">
        <v>8.5000000000000006E-2</v>
      </c>
      <c r="I13" s="282">
        <v>0.45</v>
      </c>
      <c r="L13" s="279">
        <f t="shared" si="2"/>
        <v>1</v>
      </c>
      <c r="M13" s="279">
        <f t="shared" si="3"/>
        <v>2019</v>
      </c>
      <c r="N13" s="282">
        <f t="shared" si="0"/>
        <v>2.1763913043478262E-2</v>
      </c>
      <c r="O13" s="282">
        <f t="shared" si="1"/>
        <v>6.3236086956521748E-2</v>
      </c>
      <c r="AL13" s="279">
        <v>5</v>
      </c>
      <c r="AM13" s="279">
        <v>2024</v>
      </c>
      <c r="AN13" s="281">
        <v>45432</v>
      </c>
      <c r="AO13" s="279">
        <v>3.4830000000000001</v>
      </c>
    </row>
    <row r="14" spans="2:41">
      <c r="B14" s="279" t="s">
        <v>3654</v>
      </c>
      <c r="C14" s="279" t="s">
        <v>3655</v>
      </c>
      <c r="D14" s="279" t="s">
        <v>3656</v>
      </c>
      <c r="E14" s="281">
        <v>44608</v>
      </c>
      <c r="F14" s="279" t="s">
        <v>3667</v>
      </c>
      <c r="G14" s="279" t="s">
        <v>3661</v>
      </c>
      <c r="H14" s="282">
        <v>8.5000000000000006E-2</v>
      </c>
      <c r="I14" s="282">
        <v>0.45</v>
      </c>
      <c r="L14" s="279">
        <f t="shared" si="2"/>
        <v>2</v>
      </c>
      <c r="M14" s="279">
        <f t="shared" si="3"/>
        <v>2022</v>
      </c>
      <c r="N14" s="282">
        <f t="shared" si="0"/>
        <v>2.1507499999999995E-2</v>
      </c>
      <c r="O14" s="282">
        <f t="shared" si="1"/>
        <v>6.3492500000000007E-2</v>
      </c>
      <c r="AL14" s="279">
        <v>5</v>
      </c>
      <c r="AM14" s="279">
        <v>2024</v>
      </c>
      <c r="AN14" s="281">
        <v>45429</v>
      </c>
      <c r="AO14" s="279">
        <v>3.4830000000000001</v>
      </c>
    </row>
    <row r="15" spans="2:41">
      <c r="B15" s="279" t="s">
        <v>3668</v>
      </c>
      <c r="C15" s="279" t="s">
        <v>3669</v>
      </c>
      <c r="D15" s="279" t="s">
        <v>3670</v>
      </c>
      <c r="E15" s="281">
        <v>34495</v>
      </c>
      <c r="F15" s="279" t="s">
        <v>3671</v>
      </c>
      <c r="G15" s="279" t="s">
        <v>3658</v>
      </c>
      <c r="H15" s="282">
        <v>0.1075</v>
      </c>
      <c r="I15" s="282">
        <v>0.33</v>
      </c>
      <c r="L15" s="279">
        <f t="shared" si="2"/>
        <v>6</v>
      </c>
      <c r="M15" s="279">
        <f t="shared" si="3"/>
        <v>1994</v>
      </c>
      <c r="N15" s="282">
        <f t="shared" ref="N15:N16" si="4">AVERAGEIFS(AO:AO,AL:AL, L15, AM:AM, M15)/100</f>
        <v>9.1514545454545446E-2</v>
      </c>
      <c r="O15" s="282">
        <f t="shared" si="1"/>
        <v>1.5985454545454553E-2</v>
      </c>
      <c r="AL15" s="279">
        <v>5</v>
      </c>
      <c r="AM15" s="279">
        <v>2024</v>
      </c>
      <c r="AN15" s="281">
        <v>45428</v>
      </c>
      <c r="AO15" s="279">
        <v>3.419</v>
      </c>
    </row>
    <row r="16" spans="2:41">
      <c r="B16" s="279" t="s">
        <v>3672</v>
      </c>
      <c r="C16" s="279" t="s">
        <v>3669</v>
      </c>
      <c r="D16" s="279" t="s">
        <v>3670</v>
      </c>
      <c r="E16" s="281">
        <v>34495</v>
      </c>
      <c r="F16" s="279" t="s">
        <v>3671</v>
      </c>
      <c r="G16" s="279" t="s">
        <v>3658</v>
      </c>
      <c r="H16" s="282">
        <v>0.115</v>
      </c>
      <c r="I16" s="282"/>
      <c r="L16" s="279">
        <f t="shared" si="2"/>
        <v>6</v>
      </c>
      <c r="M16" s="279">
        <f t="shared" si="3"/>
        <v>1994</v>
      </c>
      <c r="N16" s="282">
        <f t="shared" si="4"/>
        <v>9.1514545454545446E-2</v>
      </c>
      <c r="O16" s="282">
        <f t="shared" si="1"/>
        <v>2.3485454545454559E-2</v>
      </c>
      <c r="AL16" s="279">
        <v>5</v>
      </c>
      <c r="AM16" s="279">
        <v>2024</v>
      </c>
      <c r="AN16" s="281">
        <v>45427</v>
      </c>
      <c r="AO16" s="279">
        <v>3.4380000000000002</v>
      </c>
    </row>
    <row r="17" spans="2:41">
      <c r="B17" s="279" t="s">
        <v>3673</v>
      </c>
      <c r="C17" s="279" t="s">
        <v>3669</v>
      </c>
      <c r="D17" s="279" t="s">
        <v>3670</v>
      </c>
      <c r="E17" s="281">
        <v>36398</v>
      </c>
      <c r="F17" s="279" t="s">
        <v>3674</v>
      </c>
      <c r="G17" s="279" t="s">
        <v>3658</v>
      </c>
      <c r="H17" s="282">
        <v>0.09</v>
      </c>
      <c r="I17" s="282"/>
      <c r="L17" s="279">
        <f t="shared" si="2"/>
        <v>8</v>
      </c>
      <c r="M17" s="279">
        <f t="shared" si="3"/>
        <v>1999</v>
      </c>
      <c r="N17" s="282">
        <f t="shared" ref="N17:N64" si="5">AVERAGEIFS(AO:AO,AL:AL, L17, AM:AM, M17)/100</f>
        <v>5.8585000000000005E-2</v>
      </c>
      <c r="O17" s="282">
        <f t="shared" si="1"/>
        <v>3.1414999999999992E-2</v>
      </c>
      <c r="AL17" s="279">
        <v>5</v>
      </c>
      <c r="AM17" s="279">
        <v>2024</v>
      </c>
      <c r="AN17" s="281">
        <v>45426</v>
      </c>
      <c r="AO17" s="279">
        <v>3.54</v>
      </c>
    </row>
    <row r="18" spans="2:41">
      <c r="B18" s="279" t="s">
        <v>3675</v>
      </c>
      <c r="C18" s="279" t="s">
        <v>3669</v>
      </c>
      <c r="D18" s="279" t="s">
        <v>3670</v>
      </c>
      <c r="E18" s="281">
        <v>38778</v>
      </c>
      <c r="F18" s="279" t="s">
        <v>3676</v>
      </c>
      <c r="G18" s="279" t="s">
        <v>3658</v>
      </c>
      <c r="H18" s="282">
        <v>8.8000000000000009E-2</v>
      </c>
      <c r="I18" s="282">
        <v>0.35</v>
      </c>
      <c r="L18" s="279">
        <f t="shared" si="2"/>
        <v>3</v>
      </c>
      <c r="M18" s="279">
        <f t="shared" si="3"/>
        <v>2006</v>
      </c>
      <c r="N18" s="282">
        <f t="shared" si="5"/>
        <v>4.2183913043478266E-2</v>
      </c>
      <c r="O18" s="282">
        <f t="shared" si="1"/>
        <v>4.5816086956521743E-2</v>
      </c>
      <c r="AL18" s="279">
        <v>5</v>
      </c>
      <c r="AM18" s="279">
        <v>2024</v>
      </c>
      <c r="AN18" s="281">
        <v>45425</v>
      </c>
      <c r="AO18" s="279">
        <v>3.5329999999999999</v>
      </c>
    </row>
    <row r="19" spans="2:41">
      <c r="B19" s="279" t="s">
        <v>3677</v>
      </c>
      <c r="C19" s="279" t="s">
        <v>3669</v>
      </c>
      <c r="D19" s="279" t="s">
        <v>3670</v>
      </c>
      <c r="E19" s="281">
        <v>38778</v>
      </c>
      <c r="F19" s="279" t="s">
        <v>3676</v>
      </c>
      <c r="G19" s="279" t="s">
        <v>3658</v>
      </c>
      <c r="H19" s="282">
        <v>9.5000000000000001E-2</v>
      </c>
      <c r="I19" s="282">
        <v>0.4</v>
      </c>
      <c r="L19" s="279">
        <f t="shared" si="2"/>
        <v>3</v>
      </c>
      <c r="M19" s="279">
        <f t="shared" si="3"/>
        <v>2006</v>
      </c>
      <c r="N19" s="282">
        <f t="shared" si="5"/>
        <v>4.2183913043478266E-2</v>
      </c>
      <c r="O19" s="282">
        <f t="shared" si="1"/>
        <v>5.2816086956521735E-2</v>
      </c>
      <c r="AL19" s="279">
        <v>5</v>
      </c>
      <c r="AM19" s="279">
        <v>2024</v>
      </c>
      <c r="AN19" s="281">
        <v>45422</v>
      </c>
      <c r="AO19" s="279">
        <v>3.552</v>
      </c>
    </row>
    <row r="20" spans="2:41">
      <c r="B20" s="279" t="s">
        <v>3675</v>
      </c>
      <c r="C20" s="279" t="s">
        <v>3669</v>
      </c>
      <c r="D20" s="279" t="s">
        <v>3670</v>
      </c>
      <c r="E20" s="281">
        <v>40163</v>
      </c>
      <c r="F20" s="279" t="s">
        <v>3678</v>
      </c>
      <c r="G20" s="279" t="s">
        <v>3658</v>
      </c>
      <c r="H20" s="282">
        <v>9.5000000000000001E-2</v>
      </c>
      <c r="I20" s="282">
        <v>0.4</v>
      </c>
      <c r="L20" s="279">
        <f t="shared" si="2"/>
        <v>12</v>
      </c>
      <c r="M20" s="279">
        <f t="shared" si="3"/>
        <v>2009</v>
      </c>
      <c r="N20" s="282">
        <f t="shared" si="5"/>
        <v>4.0050000000000002E-2</v>
      </c>
      <c r="O20" s="282">
        <f t="shared" si="1"/>
        <v>5.4949999999999999E-2</v>
      </c>
      <c r="AL20" s="279">
        <v>5</v>
      </c>
      <c r="AM20" s="279">
        <v>2024</v>
      </c>
      <c r="AN20" s="281">
        <v>45421</v>
      </c>
      <c r="AO20" s="279">
        <v>3.5049999999999999</v>
      </c>
    </row>
    <row r="21" spans="2:41">
      <c r="B21" s="279" t="s">
        <v>3677</v>
      </c>
      <c r="C21" s="279" t="s">
        <v>3669</v>
      </c>
      <c r="D21" s="279" t="s">
        <v>3670</v>
      </c>
      <c r="E21" s="281">
        <v>40163</v>
      </c>
      <c r="F21" s="279" t="s">
        <v>3678</v>
      </c>
      <c r="G21" s="279" t="s">
        <v>3658</v>
      </c>
      <c r="H21" s="282">
        <v>0.1</v>
      </c>
      <c r="L21" s="279">
        <f t="shared" si="2"/>
        <v>12</v>
      </c>
      <c r="M21" s="279">
        <f t="shared" si="3"/>
        <v>2009</v>
      </c>
      <c r="N21" s="282">
        <f t="shared" si="5"/>
        <v>4.0050000000000002E-2</v>
      </c>
      <c r="O21" s="282">
        <f t="shared" si="1"/>
        <v>5.9950000000000003E-2</v>
      </c>
      <c r="AL21" s="279">
        <v>5</v>
      </c>
      <c r="AM21" s="279">
        <v>2024</v>
      </c>
      <c r="AN21" s="281">
        <v>45420</v>
      </c>
      <c r="AO21" s="279">
        <v>3.512</v>
      </c>
    </row>
    <row r="22" spans="2:41">
      <c r="B22" s="279" t="s">
        <v>3679</v>
      </c>
      <c r="C22" s="279" t="s">
        <v>3669</v>
      </c>
      <c r="D22" s="279" t="s">
        <v>3670</v>
      </c>
      <c r="E22" s="281">
        <v>40163</v>
      </c>
      <c r="F22" s="279" t="s">
        <v>3678</v>
      </c>
      <c r="G22" s="279" t="s">
        <v>3658</v>
      </c>
      <c r="H22" s="282">
        <v>0.1</v>
      </c>
      <c r="L22" s="279">
        <f t="shared" si="2"/>
        <v>12</v>
      </c>
      <c r="M22" s="279">
        <f t="shared" si="3"/>
        <v>2009</v>
      </c>
      <c r="N22" s="282">
        <f t="shared" si="5"/>
        <v>4.0050000000000002E-2</v>
      </c>
      <c r="O22" s="282">
        <f t="shared" si="1"/>
        <v>5.9950000000000003E-2</v>
      </c>
      <c r="AL22" s="279">
        <v>5</v>
      </c>
      <c r="AM22" s="279">
        <v>2024</v>
      </c>
      <c r="AN22" s="281">
        <v>45419</v>
      </c>
      <c r="AO22" s="279">
        <v>3.47</v>
      </c>
    </row>
    <row r="23" spans="2:41">
      <c r="B23" s="279" t="s">
        <v>3680</v>
      </c>
      <c r="C23" s="279" t="s">
        <v>3669</v>
      </c>
      <c r="D23" s="279" t="s">
        <v>3670</v>
      </c>
      <c r="E23" s="281">
        <v>41404</v>
      </c>
      <c r="F23" s="279" t="s">
        <v>3681</v>
      </c>
      <c r="G23" s="279" t="s">
        <v>3658</v>
      </c>
      <c r="H23" s="282">
        <v>8.7499999999999994E-2</v>
      </c>
      <c r="I23" s="282">
        <v>0.38500000000000001</v>
      </c>
      <c r="L23" s="279">
        <f t="shared" si="2"/>
        <v>5</v>
      </c>
      <c r="M23" s="279">
        <f t="shared" si="3"/>
        <v>2013</v>
      </c>
      <c r="N23" s="282">
        <f t="shared" si="5"/>
        <v>2.5260434782608695E-2</v>
      </c>
      <c r="O23" s="282">
        <f t="shared" si="1"/>
        <v>6.2239565217391296E-2</v>
      </c>
      <c r="AL23" s="279">
        <v>5</v>
      </c>
      <c r="AM23" s="279">
        <v>2024</v>
      </c>
      <c r="AN23" s="281">
        <v>45418</v>
      </c>
      <c r="AO23" s="279">
        <v>3.5070000000000001</v>
      </c>
    </row>
    <row r="24" spans="2:41">
      <c r="B24" s="279" t="s">
        <v>3682</v>
      </c>
      <c r="C24" s="279" t="s">
        <v>3669</v>
      </c>
      <c r="D24" s="279" t="s">
        <v>3670</v>
      </c>
      <c r="E24" s="281">
        <v>41723</v>
      </c>
      <c r="F24" s="279" t="s">
        <v>3683</v>
      </c>
      <c r="G24" s="279" t="s">
        <v>3658</v>
      </c>
      <c r="H24" s="282">
        <v>9.2499999999999999E-2</v>
      </c>
      <c r="I24" s="282">
        <v>0.41499999999999998</v>
      </c>
      <c r="L24" s="279">
        <f t="shared" si="2"/>
        <v>3</v>
      </c>
      <c r="M24" s="279">
        <f t="shared" si="3"/>
        <v>2014</v>
      </c>
      <c r="N24" s="282">
        <f t="shared" si="5"/>
        <v>2.9718095238095238E-2</v>
      </c>
      <c r="O24" s="282">
        <f t="shared" si="1"/>
        <v>6.2781904761904761E-2</v>
      </c>
      <c r="Q24" s="279" t="s">
        <v>3498</v>
      </c>
      <c r="AL24" s="279">
        <v>5</v>
      </c>
      <c r="AM24" s="279">
        <v>2024</v>
      </c>
      <c r="AN24" s="281">
        <v>45415</v>
      </c>
      <c r="AO24" s="279">
        <v>3.5529999999999999</v>
      </c>
    </row>
    <row r="25" spans="2:41" ht="15.75" thickBot="1">
      <c r="B25" s="279" t="s">
        <v>3684</v>
      </c>
      <c r="C25" s="279" t="s">
        <v>3669</v>
      </c>
      <c r="D25" s="279" t="s">
        <v>3670</v>
      </c>
      <c r="E25" s="281">
        <v>41723</v>
      </c>
      <c r="F25" s="279" t="s">
        <v>3683</v>
      </c>
      <c r="G25" s="279" t="s">
        <v>3658</v>
      </c>
      <c r="H25" s="282">
        <v>9.5000000000000001E-2</v>
      </c>
      <c r="I25" s="282">
        <v>0.41499999999999998</v>
      </c>
      <c r="L25" s="279">
        <f t="shared" si="2"/>
        <v>3</v>
      </c>
      <c r="M25" s="279">
        <f t="shared" si="3"/>
        <v>2014</v>
      </c>
      <c r="N25" s="282">
        <f t="shared" si="5"/>
        <v>2.9718095238095238E-2</v>
      </c>
      <c r="O25" s="282">
        <f t="shared" si="1"/>
        <v>6.5281904761904763E-2</v>
      </c>
      <c r="AL25" s="279">
        <v>5</v>
      </c>
      <c r="AM25" s="279">
        <v>2024</v>
      </c>
      <c r="AN25" s="281">
        <v>45414</v>
      </c>
      <c r="AO25" s="279">
        <v>3.6280000000000001</v>
      </c>
    </row>
    <row r="26" spans="2:41">
      <c r="B26" s="279" t="s">
        <v>3685</v>
      </c>
      <c r="C26" s="279" t="s">
        <v>3669</v>
      </c>
      <c r="D26" s="279" t="s">
        <v>3656</v>
      </c>
      <c r="E26" s="281">
        <v>41723</v>
      </c>
      <c r="F26" s="279" t="s">
        <v>3683</v>
      </c>
      <c r="G26" s="279" t="s">
        <v>3658</v>
      </c>
      <c r="H26" s="282">
        <v>9.1499999999999998E-2</v>
      </c>
      <c r="I26" s="282">
        <v>0.4</v>
      </c>
      <c r="L26" s="279">
        <f t="shared" si="2"/>
        <v>3</v>
      </c>
      <c r="M26" s="279">
        <f t="shared" si="3"/>
        <v>2014</v>
      </c>
      <c r="N26" s="282">
        <f t="shared" si="5"/>
        <v>2.9718095238095238E-2</v>
      </c>
      <c r="O26" s="282">
        <f t="shared" si="1"/>
        <v>6.178190476190476E-2</v>
      </c>
      <c r="Q26" s="283" t="s">
        <v>3501</v>
      </c>
      <c r="R26" s="283"/>
      <c r="AL26" s="279">
        <v>5</v>
      </c>
      <c r="AM26" s="279">
        <v>2024</v>
      </c>
      <c r="AN26" s="281">
        <v>45413</v>
      </c>
      <c r="AO26" s="279">
        <v>3.6309999999999998</v>
      </c>
    </row>
    <row r="27" spans="2:41">
      <c r="B27" s="279" t="s">
        <v>3686</v>
      </c>
      <c r="C27" s="279" t="s">
        <v>3669</v>
      </c>
      <c r="D27" s="279" t="s">
        <v>3670</v>
      </c>
      <c r="E27" s="281">
        <v>41723</v>
      </c>
      <c r="F27" s="279" t="s">
        <v>3683</v>
      </c>
      <c r="G27" s="279" t="s">
        <v>3658</v>
      </c>
      <c r="H27" s="282">
        <v>9.5000000000000001E-2</v>
      </c>
      <c r="I27" s="282">
        <v>0.46500000000000002</v>
      </c>
      <c r="L27" s="279">
        <f t="shared" si="2"/>
        <v>3</v>
      </c>
      <c r="M27" s="279">
        <f t="shared" si="3"/>
        <v>2014</v>
      </c>
      <c r="N27" s="282">
        <f t="shared" si="5"/>
        <v>2.9718095238095238E-2</v>
      </c>
      <c r="O27" s="282">
        <f t="shared" si="1"/>
        <v>6.5281904761904763E-2</v>
      </c>
      <c r="Q27" s="279" t="s">
        <v>3503</v>
      </c>
      <c r="R27" s="279">
        <v>0.83911958713287582</v>
      </c>
      <c r="AL27" s="279">
        <v>4</v>
      </c>
      <c r="AM27" s="279">
        <v>2024</v>
      </c>
      <c r="AN27" s="281">
        <v>45412</v>
      </c>
      <c r="AO27" s="279">
        <v>3.6739999999999999</v>
      </c>
    </row>
    <row r="28" spans="2:41">
      <c r="B28" s="279" t="s">
        <v>3687</v>
      </c>
      <c r="C28" s="279" t="s">
        <v>3669</v>
      </c>
      <c r="D28" s="279" t="s">
        <v>3670</v>
      </c>
      <c r="E28" s="281">
        <v>41723</v>
      </c>
      <c r="F28" s="279" t="s">
        <v>3683</v>
      </c>
      <c r="G28" s="279" t="s">
        <v>3658</v>
      </c>
      <c r="H28" s="282">
        <v>9.2499999999999999E-2</v>
      </c>
      <c r="I28" s="282">
        <v>0.41</v>
      </c>
      <c r="L28" s="279">
        <f t="shared" si="2"/>
        <v>3</v>
      </c>
      <c r="M28" s="279">
        <f t="shared" si="3"/>
        <v>2014</v>
      </c>
      <c r="N28" s="282">
        <f t="shared" si="5"/>
        <v>2.9718095238095238E-2</v>
      </c>
      <c r="O28" s="282">
        <f t="shared" si="1"/>
        <v>6.2781904761904761E-2</v>
      </c>
      <c r="Q28" s="279" t="s">
        <v>3505</v>
      </c>
      <c r="R28" s="279">
        <v>0.70412168151004806</v>
      </c>
      <c r="AL28" s="279">
        <v>4</v>
      </c>
      <c r="AM28" s="279">
        <v>2024</v>
      </c>
      <c r="AN28" s="281">
        <v>45411</v>
      </c>
      <c r="AO28" s="279">
        <v>3.6269999999999998</v>
      </c>
    </row>
    <row r="29" spans="2:41">
      <c r="B29" s="279" t="s">
        <v>3688</v>
      </c>
      <c r="C29" s="279" t="s">
        <v>3669</v>
      </c>
      <c r="D29" s="279" t="s">
        <v>3670</v>
      </c>
      <c r="E29" s="281">
        <v>41723</v>
      </c>
      <c r="F29" s="279" t="s">
        <v>3683</v>
      </c>
      <c r="G29" s="279" t="s">
        <v>3658</v>
      </c>
      <c r="H29" s="282">
        <v>9.5000000000000001E-2</v>
      </c>
      <c r="I29" s="282">
        <v>0.46500000000000002</v>
      </c>
      <c r="L29" s="279">
        <f t="shared" si="2"/>
        <v>3</v>
      </c>
      <c r="M29" s="279">
        <f t="shared" si="3"/>
        <v>2014</v>
      </c>
      <c r="N29" s="282">
        <f t="shared" si="5"/>
        <v>2.9718095238095238E-2</v>
      </c>
      <c r="O29" s="282">
        <f t="shared" si="1"/>
        <v>6.5281904761904763E-2</v>
      </c>
      <c r="Q29" s="279" t="s">
        <v>3507</v>
      </c>
      <c r="R29" s="279">
        <v>0.69893083381724186</v>
      </c>
      <c r="AL29" s="279">
        <v>4</v>
      </c>
      <c r="AM29" s="279">
        <v>2024</v>
      </c>
      <c r="AN29" s="281">
        <v>45408</v>
      </c>
      <c r="AO29" s="279">
        <v>3.6949999999999998</v>
      </c>
    </row>
    <row r="30" spans="2:41">
      <c r="B30" s="279" t="s">
        <v>3680</v>
      </c>
      <c r="C30" s="279" t="s">
        <v>3669</v>
      </c>
      <c r="D30" s="279" t="s">
        <v>3670</v>
      </c>
      <c r="E30" s="281">
        <v>42592</v>
      </c>
      <c r="F30" s="279" t="s">
        <v>3689</v>
      </c>
      <c r="G30" s="279" t="s">
        <v>3658</v>
      </c>
      <c r="H30" s="282">
        <v>8.7499999999999994E-2</v>
      </c>
      <c r="I30" s="282">
        <v>0.38500000000000001</v>
      </c>
      <c r="L30" s="279">
        <f t="shared" si="2"/>
        <v>8</v>
      </c>
      <c r="M30" s="279">
        <f t="shared" si="3"/>
        <v>2016</v>
      </c>
      <c r="N30" s="282">
        <f t="shared" si="5"/>
        <v>1.6508695652173912E-2</v>
      </c>
      <c r="O30" s="282">
        <f t="shared" si="1"/>
        <v>7.0991304347826079E-2</v>
      </c>
      <c r="Q30" s="279" t="s">
        <v>3508</v>
      </c>
      <c r="R30" s="279">
        <v>6.7003740679778788E-3</v>
      </c>
      <c r="AL30" s="279">
        <v>4</v>
      </c>
      <c r="AM30" s="279">
        <v>2024</v>
      </c>
      <c r="AN30" s="281">
        <v>45407</v>
      </c>
      <c r="AO30" s="279">
        <v>3.7429999999999999</v>
      </c>
    </row>
    <row r="31" spans="2:41" ht="15.75" thickBot="1">
      <c r="B31" s="279" t="s">
        <v>3680</v>
      </c>
      <c r="C31" s="279" t="s">
        <v>3669</v>
      </c>
      <c r="D31" s="279" t="s">
        <v>3670</v>
      </c>
      <c r="E31" s="281">
        <v>45174</v>
      </c>
      <c r="F31" s="279" t="s">
        <v>3690</v>
      </c>
      <c r="G31" s="279" t="s">
        <v>3658</v>
      </c>
      <c r="H31" s="282">
        <v>9.6500000000000002E-2</v>
      </c>
      <c r="I31" s="282">
        <v>0.45</v>
      </c>
      <c r="L31" s="279">
        <f t="shared" si="2"/>
        <v>9</v>
      </c>
      <c r="M31" s="279">
        <f t="shared" si="3"/>
        <v>2023</v>
      </c>
      <c r="N31" s="282">
        <f t="shared" si="5"/>
        <v>3.6153333333333343E-2</v>
      </c>
      <c r="O31" s="282">
        <f t="shared" si="1"/>
        <v>6.034666666666666E-2</v>
      </c>
      <c r="Q31" s="284" t="s">
        <v>3510</v>
      </c>
      <c r="R31" s="284">
        <v>59</v>
      </c>
      <c r="AL31" s="279">
        <v>4</v>
      </c>
      <c r="AM31" s="279">
        <v>2024</v>
      </c>
      <c r="AN31" s="281">
        <v>45406</v>
      </c>
      <c r="AO31" s="279">
        <v>3.6949999999999998</v>
      </c>
    </row>
    <row r="32" spans="2:41">
      <c r="B32" s="279" t="s">
        <v>3685</v>
      </c>
      <c r="C32" s="279" t="s">
        <v>3669</v>
      </c>
      <c r="D32" s="279" t="s">
        <v>3656</v>
      </c>
      <c r="E32" s="281">
        <v>45174</v>
      </c>
      <c r="F32" s="279" t="s">
        <v>3690</v>
      </c>
      <c r="G32" s="279" t="s">
        <v>3658</v>
      </c>
      <c r="H32" s="282">
        <v>9.6500000000000002E-2</v>
      </c>
      <c r="I32" s="282">
        <v>0.41</v>
      </c>
      <c r="L32" s="279">
        <f t="shared" si="2"/>
        <v>9</v>
      </c>
      <c r="M32" s="279">
        <f t="shared" si="3"/>
        <v>2023</v>
      </c>
      <c r="N32" s="282">
        <f t="shared" si="5"/>
        <v>3.6153333333333343E-2</v>
      </c>
      <c r="O32" s="282">
        <f t="shared" si="1"/>
        <v>6.034666666666666E-2</v>
      </c>
      <c r="AL32" s="279">
        <v>4</v>
      </c>
      <c r="AM32" s="279">
        <v>2024</v>
      </c>
      <c r="AN32" s="281">
        <v>45405</v>
      </c>
      <c r="AO32" s="279">
        <v>3.6659999999999999</v>
      </c>
    </row>
    <row r="33" spans="2:41" ht="15.75" thickBot="1">
      <c r="B33" s="279" t="s">
        <v>3691</v>
      </c>
      <c r="C33" s="279" t="s">
        <v>3692</v>
      </c>
      <c r="D33" s="279" t="s">
        <v>3670</v>
      </c>
      <c r="E33" s="281">
        <v>36700</v>
      </c>
      <c r="G33" s="279" t="s">
        <v>3658</v>
      </c>
      <c r="H33" s="282">
        <v>0.13</v>
      </c>
      <c r="I33" s="282">
        <v>0.5</v>
      </c>
      <c r="L33" s="279">
        <f t="shared" si="2"/>
        <v>6</v>
      </c>
      <c r="M33" s="279">
        <f t="shared" si="3"/>
        <v>2000</v>
      </c>
      <c r="N33" s="282">
        <f t="shared" si="5"/>
        <v>5.5845454545454538E-2</v>
      </c>
      <c r="O33" s="282">
        <f t="shared" si="1"/>
        <v>7.4154545454545473E-2</v>
      </c>
      <c r="Q33" s="279" t="s">
        <v>3513</v>
      </c>
      <c r="AL33" s="279">
        <v>4</v>
      </c>
      <c r="AM33" s="279">
        <v>2024</v>
      </c>
      <c r="AN33" s="281">
        <v>45404</v>
      </c>
      <c r="AO33" s="279">
        <v>3.661</v>
      </c>
    </row>
    <row r="34" spans="2:41">
      <c r="B34" s="279" t="s">
        <v>3691</v>
      </c>
      <c r="C34" s="279" t="s">
        <v>3692</v>
      </c>
      <c r="D34" s="279" t="s">
        <v>3670</v>
      </c>
      <c r="E34" s="281">
        <v>40512</v>
      </c>
      <c r="G34" s="279" t="s">
        <v>3658</v>
      </c>
      <c r="H34" s="282">
        <v>0.109</v>
      </c>
      <c r="I34" s="282">
        <v>0.45</v>
      </c>
      <c r="L34" s="279">
        <f t="shared" si="2"/>
        <v>11</v>
      </c>
      <c r="M34" s="279">
        <f t="shared" si="3"/>
        <v>2010</v>
      </c>
      <c r="N34" s="282">
        <f t="shared" si="5"/>
        <v>3.5775909090909087E-2</v>
      </c>
      <c r="O34" s="282">
        <f t="shared" si="1"/>
        <v>7.3224090909090905E-2</v>
      </c>
      <c r="Q34" s="285"/>
      <c r="R34" s="285" t="s">
        <v>3515</v>
      </c>
      <c r="S34" s="285" t="s">
        <v>3516</v>
      </c>
      <c r="T34" s="285" t="s">
        <v>1741</v>
      </c>
      <c r="U34" s="285" t="s">
        <v>1135</v>
      </c>
      <c r="V34" s="285" t="s">
        <v>3517</v>
      </c>
      <c r="AL34" s="279">
        <v>4</v>
      </c>
      <c r="AM34" s="279">
        <v>2024</v>
      </c>
      <c r="AN34" s="281">
        <v>45401</v>
      </c>
      <c r="AO34" s="279">
        <v>3.6469999999999998</v>
      </c>
    </row>
    <row r="35" spans="2:41">
      <c r="B35" s="279" t="s">
        <v>3693</v>
      </c>
      <c r="C35" s="279" t="s">
        <v>3692</v>
      </c>
      <c r="D35" s="279" t="s">
        <v>3670</v>
      </c>
      <c r="E35" s="281">
        <v>44883</v>
      </c>
      <c r="F35" s="279" t="s">
        <v>3694</v>
      </c>
      <c r="G35" s="279" t="s">
        <v>3658</v>
      </c>
      <c r="H35" s="282">
        <v>9.8000000000000004E-2</v>
      </c>
      <c r="I35" s="282">
        <v>0.45</v>
      </c>
      <c r="L35" s="279">
        <f t="shared" si="2"/>
        <v>11</v>
      </c>
      <c r="M35" s="279">
        <f t="shared" si="3"/>
        <v>2022</v>
      </c>
      <c r="N35" s="282">
        <f t="shared" si="5"/>
        <v>3.217272727272727E-2</v>
      </c>
      <c r="O35" s="282">
        <f t="shared" si="1"/>
        <v>6.5827272727272734E-2</v>
      </c>
      <c r="Q35" s="279" t="s">
        <v>3519</v>
      </c>
      <c r="R35" s="279">
        <v>1</v>
      </c>
      <c r="S35" s="279">
        <v>6.089863095564722E-3</v>
      </c>
      <c r="T35" s="279">
        <v>6.089863095564722E-3</v>
      </c>
      <c r="U35" s="279">
        <v>135.64676198954311</v>
      </c>
      <c r="V35" s="279">
        <v>1.0518571016987541E-16</v>
      </c>
      <c r="AL35" s="279">
        <v>4</v>
      </c>
      <c r="AM35" s="279">
        <v>2024</v>
      </c>
      <c r="AN35" s="281">
        <v>45400</v>
      </c>
      <c r="AO35" s="279">
        <v>3.665</v>
      </c>
    </row>
    <row r="36" spans="2:41">
      <c r="B36" s="279" t="s">
        <v>3695</v>
      </c>
      <c r="C36" s="279" t="s">
        <v>3696</v>
      </c>
      <c r="D36" s="279" t="s">
        <v>3656</v>
      </c>
      <c r="E36" s="281">
        <v>37552</v>
      </c>
      <c r="F36" s="279" t="s">
        <v>3697</v>
      </c>
      <c r="G36" s="279" t="s">
        <v>3658</v>
      </c>
      <c r="H36" s="282">
        <v>0.10150000000000001</v>
      </c>
      <c r="I36" s="282">
        <v>0.35</v>
      </c>
      <c r="L36" s="279">
        <f t="shared" si="2"/>
        <v>10</v>
      </c>
      <c r="M36" s="279">
        <f t="shared" si="3"/>
        <v>2002</v>
      </c>
      <c r="N36" s="282">
        <f t="shared" si="5"/>
        <v>5.6063043478260847E-2</v>
      </c>
      <c r="O36" s="282">
        <f t="shared" si="1"/>
        <v>4.5436956521739159E-2</v>
      </c>
      <c r="Q36" s="279" t="s">
        <v>3520</v>
      </c>
      <c r="R36" s="279">
        <v>57</v>
      </c>
      <c r="S36" s="279">
        <v>2.5590157210973346E-3</v>
      </c>
      <c r="T36" s="279">
        <v>4.4895012650830432E-5</v>
      </c>
      <c r="AL36" s="279">
        <v>4</v>
      </c>
      <c r="AM36" s="279">
        <v>2024</v>
      </c>
      <c r="AN36" s="281">
        <v>45399</v>
      </c>
      <c r="AO36" s="279">
        <v>3.6230000000000002</v>
      </c>
    </row>
    <row r="37" spans="2:41" ht="15.75" thickBot="1">
      <c r="B37" s="279" t="s">
        <v>3695</v>
      </c>
      <c r="C37" s="279" t="s">
        <v>3696</v>
      </c>
      <c r="D37" s="279" t="s">
        <v>3656</v>
      </c>
      <c r="E37" s="281">
        <v>38442</v>
      </c>
      <c r="F37" s="279" t="s">
        <v>3698</v>
      </c>
      <c r="G37" s="279" t="s">
        <v>3658</v>
      </c>
      <c r="H37" s="282">
        <v>9.5500000000000002E-2</v>
      </c>
      <c r="I37" s="282">
        <v>0.375</v>
      </c>
      <c r="L37" s="279">
        <f t="shared" si="2"/>
        <v>3</v>
      </c>
      <c r="M37" s="279">
        <f t="shared" si="3"/>
        <v>2005</v>
      </c>
      <c r="N37" s="282">
        <f t="shared" si="5"/>
        <v>4.7837826086956525E-2</v>
      </c>
      <c r="O37" s="282">
        <f t="shared" si="1"/>
        <v>4.7662173913043476E-2</v>
      </c>
      <c r="Q37" s="284" t="s">
        <v>3522</v>
      </c>
      <c r="R37" s="284">
        <v>58</v>
      </c>
      <c r="S37" s="284">
        <v>8.6488788166620562E-3</v>
      </c>
      <c r="T37" s="284"/>
      <c r="U37" s="284"/>
      <c r="V37" s="284"/>
      <c r="AL37" s="279">
        <v>4</v>
      </c>
      <c r="AM37" s="279">
        <v>2024</v>
      </c>
      <c r="AN37" s="281">
        <v>45398</v>
      </c>
      <c r="AO37" s="279">
        <v>3.6419999999999999</v>
      </c>
    </row>
    <row r="38" spans="2:41" ht="15.75" thickBot="1">
      <c r="B38" s="279" t="s">
        <v>3695</v>
      </c>
      <c r="C38" s="279" t="s">
        <v>3696</v>
      </c>
      <c r="D38" s="279" t="s">
        <v>3656</v>
      </c>
      <c r="E38" s="281">
        <v>38786</v>
      </c>
      <c r="F38" s="279" t="s">
        <v>3699</v>
      </c>
      <c r="G38" s="279" t="s">
        <v>3661</v>
      </c>
      <c r="H38" s="282">
        <v>9.5500000000000002E-2</v>
      </c>
      <c r="I38" s="282">
        <v>0.375</v>
      </c>
      <c r="L38" s="279">
        <f t="shared" si="2"/>
        <v>3</v>
      </c>
      <c r="M38" s="279">
        <f t="shared" si="3"/>
        <v>2006</v>
      </c>
      <c r="N38" s="282">
        <f t="shared" si="5"/>
        <v>4.2183913043478266E-2</v>
      </c>
      <c r="O38" s="282">
        <f t="shared" si="1"/>
        <v>5.3316086956521735E-2</v>
      </c>
      <c r="AL38" s="279">
        <v>4</v>
      </c>
      <c r="AM38" s="279">
        <v>2024</v>
      </c>
      <c r="AN38" s="281">
        <v>45397</v>
      </c>
      <c r="AO38" s="279">
        <v>3.6349999999999998</v>
      </c>
    </row>
    <row r="39" spans="2:41">
      <c r="B39" s="279" t="s">
        <v>3695</v>
      </c>
      <c r="C39" s="279" t="s">
        <v>3696</v>
      </c>
      <c r="D39" s="279" t="s">
        <v>3656</v>
      </c>
      <c r="E39" s="281">
        <v>39757</v>
      </c>
      <c r="G39" s="279" t="s">
        <v>3661</v>
      </c>
      <c r="H39" s="282">
        <v>9.35E-2</v>
      </c>
      <c r="I39" s="282">
        <v>0.375</v>
      </c>
      <c r="L39" s="279">
        <f t="shared" si="2"/>
        <v>11</v>
      </c>
      <c r="M39" s="279">
        <f t="shared" si="3"/>
        <v>2008</v>
      </c>
      <c r="N39" s="282">
        <f t="shared" si="5"/>
        <v>4.1314999999999998E-2</v>
      </c>
      <c r="O39" s="282">
        <f t="shared" si="1"/>
        <v>5.2185000000000002E-2</v>
      </c>
      <c r="Q39" s="285"/>
      <c r="R39" s="285" t="s">
        <v>3525</v>
      </c>
      <c r="S39" s="285" t="s">
        <v>3508</v>
      </c>
      <c r="T39" s="285" t="s">
        <v>3526</v>
      </c>
      <c r="U39" s="285" t="s">
        <v>3527</v>
      </c>
      <c r="V39" s="285" t="s">
        <v>3528</v>
      </c>
      <c r="W39" s="285" t="s">
        <v>3529</v>
      </c>
      <c r="X39" s="285" t="s">
        <v>3530</v>
      </c>
      <c r="Y39" s="285" t="s">
        <v>3531</v>
      </c>
      <c r="AL39" s="279">
        <v>4</v>
      </c>
      <c r="AM39" s="279">
        <v>2024</v>
      </c>
      <c r="AN39" s="281">
        <v>45394</v>
      </c>
      <c r="AO39" s="279">
        <v>3.55</v>
      </c>
    </row>
    <row r="40" spans="2:41">
      <c r="B40" s="279" t="s">
        <v>3695</v>
      </c>
      <c r="C40" s="279" t="s">
        <v>3696</v>
      </c>
      <c r="D40" s="279" t="s">
        <v>3656</v>
      </c>
      <c r="E40" s="281">
        <v>40876</v>
      </c>
      <c r="F40" s="279" t="s">
        <v>3700</v>
      </c>
      <c r="G40" s="279" t="s">
        <v>3661</v>
      </c>
      <c r="H40" s="282">
        <v>9.1999999999999998E-2</v>
      </c>
      <c r="I40" s="282">
        <v>0.375</v>
      </c>
      <c r="L40" s="279">
        <f t="shared" si="2"/>
        <v>11</v>
      </c>
      <c r="M40" s="279">
        <f t="shared" si="3"/>
        <v>2011</v>
      </c>
      <c r="N40" s="282">
        <f t="shared" si="5"/>
        <v>2.733863636363636E-2</v>
      </c>
      <c r="O40" s="282">
        <f t="shared" si="1"/>
        <v>6.4661363636363642E-2</v>
      </c>
      <c r="Q40" s="279" t="s">
        <v>3533</v>
      </c>
      <c r="R40" s="279">
        <v>8.2942688859288127E-2</v>
      </c>
      <c r="S40" s="279">
        <v>2.3027265899480762E-3</v>
      </c>
      <c r="T40" s="279">
        <v>36.019338648952846</v>
      </c>
      <c r="U40" s="279">
        <v>6.5890580353415225E-41</v>
      </c>
      <c r="V40" s="279">
        <v>7.8331558400726142E-2</v>
      </c>
      <c r="W40" s="279">
        <v>8.7553819317850112E-2</v>
      </c>
      <c r="X40" s="279">
        <v>7.8331558400726142E-2</v>
      </c>
      <c r="Y40" s="279">
        <v>8.7553819317850112E-2</v>
      </c>
      <c r="AL40" s="279">
        <v>4</v>
      </c>
      <c r="AM40" s="279">
        <v>2024</v>
      </c>
      <c r="AN40" s="281">
        <v>45393</v>
      </c>
      <c r="AO40" s="279">
        <v>3.609</v>
      </c>
    </row>
    <row r="41" spans="2:41" ht="15.75" thickBot="1">
      <c r="B41" s="279" t="s">
        <v>3695</v>
      </c>
      <c r="C41" s="279" t="s">
        <v>3696</v>
      </c>
      <c r="D41" s="279" t="s">
        <v>3656</v>
      </c>
      <c r="E41" s="281">
        <v>41264</v>
      </c>
      <c r="F41" s="279" t="s">
        <v>3701</v>
      </c>
      <c r="G41" s="279" t="s">
        <v>3661</v>
      </c>
      <c r="H41" s="282">
        <v>0.09</v>
      </c>
      <c r="I41" s="282">
        <v>0.375</v>
      </c>
      <c r="L41" s="279">
        <f t="shared" si="2"/>
        <v>12</v>
      </c>
      <c r="M41" s="279">
        <f t="shared" si="3"/>
        <v>2012</v>
      </c>
      <c r="N41" s="282">
        <f t="shared" si="5"/>
        <v>2.3576666666666662E-2</v>
      </c>
      <c r="O41" s="282">
        <f t="shared" si="1"/>
        <v>6.6423333333333334E-2</v>
      </c>
      <c r="Q41" s="284" t="s">
        <v>3535</v>
      </c>
      <c r="R41" s="284">
        <v>-0.67787580884650567</v>
      </c>
      <c r="S41" s="284">
        <v>5.8203006654026931E-2</v>
      </c>
      <c r="T41" s="284">
        <v>-11.646748988002754</v>
      </c>
      <c r="U41" s="284">
        <v>1.0518571016987467E-16</v>
      </c>
      <c r="V41" s="284">
        <v>-0.79442531929807925</v>
      </c>
      <c r="W41" s="284">
        <v>-0.56132629839493209</v>
      </c>
      <c r="X41" s="284">
        <v>-0.79442531929807925</v>
      </c>
      <c r="Y41" s="284">
        <v>-0.56132629839493209</v>
      </c>
      <c r="AL41" s="279">
        <v>4</v>
      </c>
      <c r="AM41" s="279">
        <v>2024</v>
      </c>
      <c r="AN41" s="281">
        <v>45392</v>
      </c>
      <c r="AO41" s="279">
        <v>3.5739999999999998</v>
      </c>
    </row>
    <row r="42" spans="2:41">
      <c r="B42" s="279" t="s">
        <v>3695</v>
      </c>
      <c r="C42" s="279" t="s">
        <v>3696</v>
      </c>
      <c r="D42" s="279" t="s">
        <v>3656</v>
      </c>
      <c r="E42" s="281">
        <v>44959</v>
      </c>
      <c r="F42" s="279" t="s">
        <v>3702</v>
      </c>
      <c r="G42" s="279" t="s">
        <v>3661</v>
      </c>
      <c r="H42" s="282">
        <v>0.09</v>
      </c>
      <c r="I42" s="282">
        <v>0.4</v>
      </c>
      <c r="L42" s="279">
        <f t="shared" si="2"/>
        <v>2</v>
      </c>
      <c r="M42" s="279">
        <f t="shared" si="3"/>
        <v>2023</v>
      </c>
      <c r="N42" s="282">
        <f t="shared" si="5"/>
        <v>3.1699499999999999E-2</v>
      </c>
      <c r="O42" s="282">
        <f t="shared" si="1"/>
        <v>5.8300499999999998E-2</v>
      </c>
      <c r="AL42" s="279">
        <v>4</v>
      </c>
      <c r="AM42" s="279">
        <v>2024</v>
      </c>
      <c r="AN42" s="281">
        <v>45391</v>
      </c>
      <c r="AO42" s="279">
        <v>3.472</v>
      </c>
    </row>
    <row r="43" spans="2:41">
      <c r="B43" s="279" t="s">
        <v>3703</v>
      </c>
      <c r="C43" s="279" t="s">
        <v>3696</v>
      </c>
      <c r="D43" s="279" t="s">
        <v>3670</v>
      </c>
      <c r="E43" s="281">
        <v>40871</v>
      </c>
      <c r="F43" s="279" t="s">
        <v>3704</v>
      </c>
      <c r="G43" s="279" t="s">
        <v>3661</v>
      </c>
      <c r="H43" s="282">
        <v>0.11</v>
      </c>
      <c r="I43" s="282">
        <v>0.45</v>
      </c>
      <c r="L43" s="279">
        <f t="shared" si="2"/>
        <v>11</v>
      </c>
      <c r="M43" s="279">
        <f t="shared" si="3"/>
        <v>2011</v>
      </c>
      <c r="N43" s="282">
        <f t="shared" si="5"/>
        <v>2.733863636363636E-2</v>
      </c>
      <c r="O43" s="282">
        <f t="shared" si="1"/>
        <v>8.2661363636363644E-2</v>
      </c>
      <c r="AL43" s="279">
        <v>4</v>
      </c>
      <c r="AM43" s="279">
        <v>2024</v>
      </c>
      <c r="AN43" s="281">
        <v>45390</v>
      </c>
      <c r="AO43" s="279">
        <v>3.536</v>
      </c>
    </row>
    <row r="44" spans="2:41" ht="15.75" thickBot="1">
      <c r="B44" s="279" t="s">
        <v>3705</v>
      </c>
      <c r="C44" s="279" t="s">
        <v>3696</v>
      </c>
      <c r="D44" s="279" t="s">
        <v>3670</v>
      </c>
      <c r="E44" s="281">
        <v>45189</v>
      </c>
      <c r="F44" s="279" t="s">
        <v>3706</v>
      </c>
      <c r="G44" s="279" t="s">
        <v>3661</v>
      </c>
      <c r="H44" s="282">
        <v>0.1065</v>
      </c>
      <c r="I44" s="282">
        <v>0.45</v>
      </c>
      <c r="L44" s="279">
        <f t="shared" si="2"/>
        <v>9</v>
      </c>
      <c r="M44" s="279">
        <f t="shared" si="3"/>
        <v>2023</v>
      </c>
      <c r="N44" s="282">
        <f t="shared" si="5"/>
        <v>3.6153333333333343E-2</v>
      </c>
      <c r="O44" s="282">
        <f t="shared" si="1"/>
        <v>7.0346666666666655E-2</v>
      </c>
      <c r="Q44" s="284"/>
      <c r="R44" s="284"/>
      <c r="S44" s="314" t="s">
        <v>2469</v>
      </c>
      <c r="T44" s="314" t="s">
        <v>2470</v>
      </c>
      <c r="U44" s="314" t="s">
        <v>2471</v>
      </c>
      <c r="AL44" s="279">
        <v>4</v>
      </c>
      <c r="AM44" s="279">
        <v>2024</v>
      </c>
      <c r="AN44" s="281">
        <v>45387</v>
      </c>
      <c r="AO44" s="279">
        <v>3.52</v>
      </c>
    </row>
    <row r="45" spans="2:41">
      <c r="B45" s="279" t="s">
        <v>3707</v>
      </c>
      <c r="C45" s="279" t="s">
        <v>3708</v>
      </c>
      <c r="D45" s="279" t="s">
        <v>3656</v>
      </c>
      <c r="E45" s="281">
        <v>38895</v>
      </c>
      <c r="F45" s="279" t="s">
        <v>3709</v>
      </c>
      <c r="H45" s="282">
        <v>0.10249999999999999</v>
      </c>
      <c r="I45" s="282">
        <v>0.45</v>
      </c>
      <c r="L45" s="279">
        <f t="shared" si="2"/>
        <v>6</v>
      </c>
      <c r="M45" s="279">
        <f t="shared" si="3"/>
        <v>2006</v>
      </c>
      <c r="N45" s="282">
        <f t="shared" si="5"/>
        <v>4.4935909090909082E-2</v>
      </c>
      <c r="O45" s="282">
        <f t="shared" si="1"/>
        <v>5.7564090909090912E-2</v>
      </c>
      <c r="S45" s="182" t="s">
        <v>3710</v>
      </c>
      <c r="T45" s="182"/>
      <c r="U45" s="182"/>
      <c r="AL45" s="279">
        <v>4</v>
      </c>
      <c r="AM45" s="279">
        <v>2024</v>
      </c>
      <c r="AN45" s="281">
        <v>45386</v>
      </c>
      <c r="AO45" s="279">
        <v>3.46</v>
      </c>
    </row>
    <row r="46" spans="2:41">
      <c r="B46" s="279" t="s">
        <v>3707</v>
      </c>
      <c r="C46" s="279" t="s">
        <v>3708</v>
      </c>
      <c r="D46" s="279" t="s">
        <v>3656</v>
      </c>
      <c r="E46" s="281">
        <v>39471</v>
      </c>
      <c r="F46" s="279" t="s">
        <v>3711</v>
      </c>
      <c r="H46" s="282">
        <v>0.1</v>
      </c>
      <c r="L46" s="279">
        <f t="shared" si="2"/>
        <v>1</v>
      </c>
      <c r="M46" s="279">
        <f t="shared" si="3"/>
        <v>2008</v>
      </c>
      <c r="N46" s="282">
        <f t="shared" si="5"/>
        <v>4.1057391304347816E-2</v>
      </c>
      <c r="O46" s="282">
        <f t="shared" si="1"/>
        <v>5.8942608695652189E-2</v>
      </c>
      <c r="S46" s="182" t="s">
        <v>3542</v>
      </c>
      <c r="T46" s="182" t="s">
        <v>3543</v>
      </c>
      <c r="U46" s="182"/>
      <c r="AL46" s="279">
        <v>4</v>
      </c>
      <c r="AM46" s="279">
        <v>2024</v>
      </c>
      <c r="AN46" s="281">
        <v>45385</v>
      </c>
      <c r="AO46" s="279">
        <v>3.5030000000000001</v>
      </c>
    </row>
    <row r="47" spans="2:41">
      <c r="B47" s="279" t="s">
        <v>3707</v>
      </c>
      <c r="C47" s="279" t="s">
        <v>3708</v>
      </c>
      <c r="D47" s="279" t="s">
        <v>3656</v>
      </c>
      <c r="E47" s="281">
        <v>39877</v>
      </c>
      <c r="F47" s="279" t="s">
        <v>3712</v>
      </c>
      <c r="H47" s="282">
        <v>9.7500000000000003E-2</v>
      </c>
      <c r="L47" s="279">
        <f t="shared" si="2"/>
        <v>3</v>
      </c>
      <c r="M47" s="279">
        <f t="shared" si="3"/>
        <v>2009</v>
      </c>
      <c r="N47" s="282">
        <f t="shared" si="5"/>
        <v>3.6261363636363633E-2</v>
      </c>
      <c r="O47" s="282">
        <f t="shared" si="1"/>
        <v>6.123863636363637E-2</v>
      </c>
      <c r="Q47" s="286"/>
      <c r="R47" s="300"/>
      <c r="S47" s="193" t="s">
        <v>3545</v>
      </c>
      <c r="T47" s="193" t="s">
        <v>3546</v>
      </c>
      <c r="U47" s="193" t="s">
        <v>2636</v>
      </c>
      <c r="AL47" s="279">
        <v>4</v>
      </c>
      <c r="AM47" s="279">
        <v>2024</v>
      </c>
      <c r="AN47" s="281">
        <v>45384</v>
      </c>
      <c r="AO47" s="279">
        <v>3.5030000000000001</v>
      </c>
    </row>
    <row r="48" spans="2:41">
      <c r="B48" s="279" t="s">
        <v>3707</v>
      </c>
      <c r="C48" s="279" t="s">
        <v>3708</v>
      </c>
      <c r="D48" s="279" t="s">
        <v>3656</v>
      </c>
      <c r="E48" s="281">
        <v>40371</v>
      </c>
      <c r="F48" s="279" t="s">
        <v>3713</v>
      </c>
      <c r="H48" s="282">
        <v>9.7500000000000003E-2</v>
      </c>
      <c r="L48" s="279">
        <f t="shared" si="2"/>
        <v>7</v>
      </c>
      <c r="M48" s="279">
        <f t="shared" si="3"/>
        <v>2010</v>
      </c>
      <c r="N48" s="282">
        <f t="shared" si="5"/>
        <v>3.7335909090909086E-2</v>
      </c>
      <c r="O48" s="282">
        <f t="shared" si="1"/>
        <v>6.0164090909090917E-2</v>
      </c>
      <c r="Q48" s="312" t="s">
        <v>3714</v>
      </c>
      <c r="S48" s="301">
        <f>AVERAGE(AO4:AO33)/100</f>
        <v>3.5530666666666662E-2</v>
      </c>
      <c r="T48" s="302">
        <f>$R$40+$S48*$R$41</f>
        <v>5.8857309453765883E-2</v>
      </c>
      <c r="U48" s="303">
        <f>SUM(S48:T48)</f>
        <v>9.4387976120432537E-2</v>
      </c>
      <c r="AL48" s="279">
        <v>4</v>
      </c>
      <c r="AM48" s="279">
        <v>2024</v>
      </c>
      <c r="AN48" s="281">
        <v>45383</v>
      </c>
      <c r="AO48" s="279">
        <v>3.4780000000000002</v>
      </c>
    </row>
    <row r="49" spans="2:41">
      <c r="B49" s="279" t="s">
        <v>3707</v>
      </c>
      <c r="C49" s="279" t="s">
        <v>3708</v>
      </c>
      <c r="D49" s="279" t="s">
        <v>3656</v>
      </c>
      <c r="E49" s="281">
        <v>41250</v>
      </c>
      <c r="F49" s="279" t="s">
        <v>3715</v>
      </c>
      <c r="H49" s="282">
        <v>9.7500000000000003E-2</v>
      </c>
      <c r="I49" s="282">
        <v>0.435</v>
      </c>
      <c r="L49" s="279">
        <f t="shared" si="2"/>
        <v>12</v>
      </c>
      <c r="M49" s="279">
        <f t="shared" si="3"/>
        <v>2012</v>
      </c>
      <c r="N49" s="282">
        <f t="shared" si="5"/>
        <v>2.3576666666666662E-2</v>
      </c>
      <c r="O49" s="282">
        <f t="shared" si="1"/>
        <v>7.3923333333333341E-2</v>
      </c>
      <c r="Q49" s="312" t="s">
        <v>3716</v>
      </c>
      <c r="S49" s="301">
        <f>AVERAGE(3.1%, 3.1%, 3.2%) + 0.330024539877304%</f>
        <v>3.4633578732106374E-2</v>
      </c>
      <c r="T49" s="302">
        <f>$R$40+$S49*$R$41</f>
        <v>5.9465423663012384E-2</v>
      </c>
      <c r="U49" s="303">
        <f>SUM(S49:T49)</f>
        <v>9.4099002395118758E-2</v>
      </c>
      <c r="AL49" s="279">
        <v>3</v>
      </c>
      <c r="AM49" s="279">
        <v>2024</v>
      </c>
      <c r="AN49" s="281">
        <v>45380</v>
      </c>
      <c r="AO49" s="279">
        <v>3.3540000000000001</v>
      </c>
    </row>
    <row r="50" spans="2:41">
      <c r="B50" s="279" t="s">
        <v>3707</v>
      </c>
      <c r="C50" s="279" t="s">
        <v>3708</v>
      </c>
      <c r="D50" s="279" t="s">
        <v>3656</v>
      </c>
      <c r="E50" s="281">
        <v>42429</v>
      </c>
      <c r="F50" s="279" t="s">
        <v>3717</v>
      </c>
      <c r="G50" s="279" t="s">
        <v>3661</v>
      </c>
      <c r="H50" s="282">
        <v>9.35E-2</v>
      </c>
      <c r="I50" s="282">
        <v>0.4</v>
      </c>
      <c r="L50" s="279">
        <f t="shared" si="2"/>
        <v>2</v>
      </c>
      <c r="M50" s="279">
        <f t="shared" si="3"/>
        <v>2016</v>
      </c>
      <c r="N50" s="282">
        <f t="shared" si="5"/>
        <v>1.9313809523809521E-2</v>
      </c>
      <c r="O50" s="282">
        <f t="shared" si="1"/>
        <v>7.4186190476190475E-2</v>
      </c>
      <c r="Q50" s="313" t="s">
        <v>3718</v>
      </c>
      <c r="R50" s="286"/>
      <c r="S50" s="304">
        <f>AVERAGE(3.1%, 3.1%, 3.2%, 3.2%, 3.5%) + 0.330024539877304%</f>
        <v>3.5500245398773042E-2</v>
      </c>
      <c r="T50" s="305">
        <f>$R$40+$S50*$R$41</f>
        <v>5.8877931295345409E-2</v>
      </c>
      <c r="U50" s="306">
        <f>SUM(S50:T50)</f>
        <v>9.4378176694118451E-2</v>
      </c>
      <c r="AL50" s="279">
        <v>3</v>
      </c>
      <c r="AM50" s="279">
        <v>2024</v>
      </c>
      <c r="AN50" s="281">
        <v>45379</v>
      </c>
      <c r="AO50" s="279">
        <v>3.355</v>
      </c>
    </row>
    <row r="51" spans="2:41" ht="15.75" thickBot="1">
      <c r="B51" s="279" t="s">
        <v>3707</v>
      </c>
      <c r="C51" s="279" t="s">
        <v>3708</v>
      </c>
      <c r="D51" s="279" t="s">
        <v>3656</v>
      </c>
      <c r="E51" s="281">
        <v>43735</v>
      </c>
      <c r="F51" s="279" t="s">
        <v>3719</v>
      </c>
      <c r="G51" s="279" t="s">
        <v>3658</v>
      </c>
      <c r="H51" s="282">
        <v>9.35E-2</v>
      </c>
      <c r="I51" s="282">
        <v>0.4</v>
      </c>
      <c r="L51" s="279">
        <f t="shared" si="2"/>
        <v>9</v>
      </c>
      <c r="M51" s="279">
        <f t="shared" si="3"/>
        <v>2019</v>
      </c>
      <c r="N51" s="282">
        <f t="shared" si="5"/>
        <v>1.5532857142857143E-2</v>
      </c>
      <c r="O51" s="282">
        <f t="shared" si="1"/>
        <v>7.796714285714286E-2</v>
      </c>
      <c r="Q51" s="315" t="s">
        <v>3555</v>
      </c>
      <c r="R51" s="307"/>
      <c r="S51" s="308"/>
      <c r="T51" s="308"/>
      <c r="U51" s="309">
        <f>AVERAGE(U48:U50)</f>
        <v>9.4288385069889916E-2</v>
      </c>
      <c r="AL51" s="279">
        <v>3</v>
      </c>
      <c r="AM51" s="279">
        <v>2024</v>
      </c>
      <c r="AN51" s="281">
        <v>45378</v>
      </c>
      <c r="AO51" s="279">
        <v>3.3479999999999999</v>
      </c>
    </row>
    <row r="52" spans="2:41">
      <c r="B52" s="279" t="s">
        <v>3707</v>
      </c>
      <c r="C52" s="279" t="s">
        <v>3708</v>
      </c>
      <c r="D52" s="279" t="s">
        <v>3656</v>
      </c>
      <c r="E52" s="281">
        <v>45040</v>
      </c>
      <c r="F52" s="279" t="s">
        <v>3720</v>
      </c>
      <c r="G52" s="279" t="s">
        <v>3661</v>
      </c>
      <c r="H52" s="282">
        <v>9.35E-2</v>
      </c>
      <c r="I52" s="282">
        <v>0.4</v>
      </c>
      <c r="L52" s="279">
        <f t="shared" si="2"/>
        <v>4</v>
      </c>
      <c r="M52" s="279">
        <f t="shared" si="3"/>
        <v>2023</v>
      </c>
      <c r="N52" s="282">
        <f t="shared" si="5"/>
        <v>3.01815E-2</v>
      </c>
      <c r="O52" s="282">
        <f t="shared" si="1"/>
        <v>6.33185E-2</v>
      </c>
      <c r="AL52" s="279">
        <v>3</v>
      </c>
      <c r="AM52" s="279">
        <v>2024</v>
      </c>
      <c r="AN52" s="281">
        <v>45377</v>
      </c>
      <c r="AO52" s="279">
        <v>3.4089999999999998</v>
      </c>
    </row>
    <row r="53" spans="2:41">
      <c r="B53" s="279" t="s">
        <v>3721</v>
      </c>
      <c r="C53" s="279" t="s">
        <v>3722</v>
      </c>
      <c r="D53" s="279" t="s">
        <v>3670</v>
      </c>
      <c r="E53" s="281">
        <v>36587</v>
      </c>
      <c r="F53" s="279" t="s">
        <v>3723</v>
      </c>
      <c r="H53" s="282">
        <v>0.105</v>
      </c>
      <c r="I53" s="282">
        <v>0.37</v>
      </c>
      <c r="J53" s="279" t="s">
        <v>3724</v>
      </c>
      <c r="L53" s="279">
        <f t="shared" si="2"/>
        <v>3</v>
      </c>
      <c r="M53" s="279">
        <f t="shared" si="3"/>
        <v>2000</v>
      </c>
      <c r="N53" s="282">
        <f t="shared" si="5"/>
        <v>5.7863043478260885E-2</v>
      </c>
      <c r="O53" s="282">
        <f t="shared" si="1"/>
        <v>4.7136956521739111E-2</v>
      </c>
      <c r="Q53" s="312" t="s">
        <v>3725</v>
      </c>
      <c r="AL53" s="279">
        <v>3</v>
      </c>
      <c r="AM53" s="279">
        <v>2024</v>
      </c>
      <c r="AN53" s="281">
        <v>45376</v>
      </c>
      <c r="AO53" s="279">
        <v>3.4089999999999998</v>
      </c>
    </row>
    <row r="54" spans="2:41">
      <c r="B54" s="279" t="s">
        <v>3726</v>
      </c>
      <c r="C54" s="279" t="s">
        <v>3722</v>
      </c>
      <c r="D54" s="279" t="s">
        <v>3727</v>
      </c>
      <c r="E54" s="281">
        <v>38170</v>
      </c>
      <c r="F54" s="279" t="s">
        <v>3728</v>
      </c>
      <c r="G54" s="279" t="s">
        <v>3658</v>
      </c>
      <c r="H54" s="282">
        <v>9.6000000000000002E-2</v>
      </c>
      <c r="L54" s="279">
        <f t="shared" si="2"/>
        <v>7</v>
      </c>
      <c r="M54" s="279">
        <f t="shared" si="3"/>
        <v>2004</v>
      </c>
      <c r="N54" s="282">
        <f t="shared" si="5"/>
        <v>5.2848181818181815E-2</v>
      </c>
      <c r="O54" s="282">
        <f t="shared" si="1"/>
        <v>4.3151818181818187E-2</v>
      </c>
      <c r="Q54" s="312" t="s">
        <v>3729</v>
      </c>
      <c r="AL54" s="279">
        <v>3</v>
      </c>
      <c r="AM54" s="279">
        <v>2024</v>
      </c>
      <c r="AN54" s="281">
        <v>45373</v>
      </c>
      <c r="AO54" s="279">
        <v>3.3639999999999999</v>
      </c>
    </row>
    <row r="55" spans="2:41">
      <c r="B55" s="279" t="s">
        <v>3726</v>
      </c>
      <c r="C55" s="279" t="s">
        <v>3722</v>
      </c>
      <c r="D55" s="279" t="s">
        <v>3727</v>
      </c>
      <c r="E55" s="281">
        <v>40129</v>
      </c>
      <c r="F55" s="279" t="s">
        <v>3730</v>
      </c>
      <c r="G55" s="279" t="s">
        <v>3658</v>
      </c>
      <c r="H55" s="282">
        <v>0.09</v>
      </c>
      <c r="L55" s="279">
        <f t="shared" si="2"/>
        <v>11</v>
      </c>
      <c r="M55" s="279">
        <f t="shared" si="3"/>
        <v>2009</v>
      </c>
      <c r="N55" s="282">
        <f t="shared" si="5"/>
        <v>3.9435714285714289E-2</v>
      </c>
      <c r="O55" s="282">
        <f t="shared" si="1"/>
        <v>5.0564285714285707E-2</v>
      </c>
      <c r="Q55" s="312" t="s">
        <v>3731</v>
      </c>
      <c r="AL55" s="279">
        <v>3</v>
      </c>
      <c r="AM55" s="279">
        <v>2024</v>
      </c>
      <c r="AN55" s="281">
        <v>45372</v>
      </c>
      <c r="AO55" s="279">
        <v>3.431</v>
      </c>
    </row>
    <row r="56" spans="2:41">
      <c r="B56" s="279" t="s">
        <v>3726</v>
      </c>
      <c r="C56" s="279" t="s">
        <v>3722</v>
      </c>
      <c r="D56" s="279" t="s">
        <v>3727</v>
      </c>
      <c r="E56" s="281">
        <v>40885</v>
      </c>
      <c r="F56" s="279" t="s">
        <v>3732</v>
      </c>
      <c r="G56" s="279" t="s">
        <v>3658</v>
      </c>
      <c r="H56" s="282">
        <v>8.7499999999999994E-2</v>
      </c>
      <c r="L56" s="279">
        <f t="shared" si="2"/>
        <v>12</v>
      </c>
      <c r="M56" s="279">
        <f t="shared" si="3"/>
        <v>2011</v>
      </c>
      <c r="N56" s="282">
        <f t="shared" si="5"/>
        <v>2.5574545454545454E-2</v>
      </c>
      <c r="O56" s="282">
        <f t="shared" si="1"/>
        <v>6.192545454545454E-2</v>
      </c>
      <c r="Q56" s="312" t="s">
        <v>3733</v>
      </c>
      <c r="AL56" s="279">
        <v>3</v>
      </c>
      <c r="AM56" s="279">
        <v>2024</v>
      </c>
      <c r="AN56" s="281">
        <v>45371</v>
      </c>
      <c r="AO56" s="279">
        <v>3.4119999999999999</v>
      </c>
    </row>
    <row r="57" spans="2:41">
      <c r="B57" s="279" t="s">
        <v>3726</v>
      </c>
      <c r="C57" s="279" t="s">
        <v>3722</v>
      </c>
      <c r="D57" s="279" t="s">
        <v>3727</v>
      </c>
      <c r="E57" s="281">
        <v>42086</v>
      </c>
      <c r="F57" s="279" t="s">
        <v>3734</v>
      </c>
      <c r="G57" s="279" t="s">
        <v>3658</v>
      </c>
      <c r="H57" s="282">
        <v>8.3000000000000004E-2</v>
      </c>
      <c r="L57" s="279">
        <f t="shared" si="2"/>
        <v>3</v>
      </c>
      <c r="M57" s="279">
        <f t="shared" si="3"/>
        <v>2015</v>
      </c>
      <c r="N57" s="282">
        <f t="shared" si="5"/>
        <v>2.0494545454545449E-2</v>
      </c>
      <c r="O57" s="282">
        <f t="shared" si="1"/>
        <v>6.2505454545454558E-2</v>
      </c>
      <c r="Q57" s="312" t="s">
        <v>3735</v>
      </c>
      <c r="AL57" s="279">
        <v>3</v>
      </c>
      <c r="AM57" s="279">
        <v>2024</v>
      </c>
      <c r="AN57" s="281">
        <v>45370</v>
      </c>
      <c r="AO57" s="279">
        <v>3.42</v>
      </c>
    </row>
    <row r="58" spans="2:41">
      <c r="B58" s="279" t="s">
        <v>3726</v>
      </c>
      <c r="C58" s="279" t="s">
        <v>3722</v>
      </c>
      <c r="D58" s="279" t="s">
        <v>3727</v>
      </c>
      <c r="E58" s="281">
        <v>42650</v>
      </c>
      <c r="F58" s="279" t="s">
        <v>3736</v>
      </c>
      <c r="G58" s="279" t="s">
        <v>3658</v>
      </c>
      <c r="H58" s="282">
        <v>8.5000000000000006E-2</v>
      </c>
      <c r="L58" s="279">
        <f t="shared" si="2"/>
        <v>10</v>
      </c>
      <c r="M58" s="279">
        <f t="shared" si="3"/>
        <v>2016</v>
      </c>
      <c r="N58" s="282">
        <f t="shared" si="5"/>
        <v>1.8185714285714288E-2</v>
      </c>
      <c r="O58" s="282">
        <f t="shared" si="1"/>
        <v>6.6814285714285715E-2</v>
      </c>
      <c r="Q58" s="312" t="s">
        <v>3737</v>
      </c>
      <c r="AL58" s="279">
        <v>3</v>
      </c>
      <c r="AM58" s="279">
        <v>2024</v>
      </c>
      <c r="AN58" s="281">
        <v>45369</v>
      </c>
      <c r="AO58" s="279">
        <v>3.4550000000000001</v>
      </c>
    </row>
    <row r="59" spans="2:41">
      <c r="B59" s="279" t="s">
        <v>3726</v>
      </c>
      <c r="C59" s="279" t="s">
        <v>3722</v>
      </c>
      <c r="D59" s="279" t="s">
        <v>3727</v>
      </c>
      <c r="E59" s="281">
        <v>43314</v>
      </c>
      <c r="F59" s="279" t="s">
        <v>3738</v>
      </c>
      <c r="G59" s="279" t="s">
        <v>3658</v>
      </c>
      <c r="H59" s="282">
        <v>8.5000000000000006E-2</v>
      </c>
      <c r="I59" s="282">
        <v>0.37</v>
      </c>
      <c r="L59" s="279">
        <f t="shared" si="2"/>
        <v>8</v>
      </c>
      <c r="M59" s="279">
        <f t="shared" si="3"/>
        <v>2018</v>
      </c>
      <c r="N59" s="282">
        <f t="shared" si="5"/>
        <v>2.3130434782608695E-2</v>
      </c>
      <c r="O59" s="282">
        <f t="shared" si="1"/>
        <v>6.1869565217391315E-2</v>
      </c>
      <c r="AL59" s="279">
        <v>3</v>
      </c>
      <c r="AM59" s="279">
        <v>2024</v>
      </c>
      <c r="AN59" s="281">
        <v>45366</v>
      </c>
      <c r="AO59" s="279">
        <v>3.4140000000000001</v>
      </c>
    </row>
    <row r="60" spans="2:41">
      <c r="B60" s="279" t="s">
        <v>3726</v>
      </c>
      <c r="C60" s="279" t="s">
        <v>3722</v>
      </c>
      <c r="D60" s="279" t="s">
        <v>3727</v>
      </c>
      <c r="E60" s="281">
        <v>45207</v>
      </c>
      <c r="F60" s="279" t="s">
        <v>3739</v>
      </c>
      <c r="G60" s="279" t="s">
        <v>3658</v>
      </c>
      <c r="H60" s="282">
        <v>0.09</v>
      </c>
      <c r="I60" s="282">
        <v>0.37</v>
      </c>
      <c r="L60" s="279">
        <f t="shared" si="2"/>
        <v>10</v>
      </c>
      <c r="M60" s="279">
        <f t="shared" si="3"/>
        <v>2023</v>
      </c>
      <c r="N60" s="282">
        <f t="shared" si="5"/>
        <v>3.8200454545454544E-2</v>
      </c>
      <c r="O60" s="282">
        <f t="shared" si="1"/>
        <v>5.1799545454545452E-2</v>
      </c>
      <c r="S60" s="311"/>
      <c r="AL60" s="279">
        <v>3</v>
      </c>
      <c r="AM60" s="279">
        <v>2024</v>
      </c>
      <c r="AN60" s="281">
        <v>45365</v>
      </c>
      <c r="AO60" s="279">
        <v>3.4079999999999999</v>
      </c>
    </row>
    <row r="61" spans="2:41">
      <c r="B61" s="279" t="s">
        <v>3740</v>
      </c>
      <c r="C61" s="279" t="s">
        <v>3741</v>
      </c>
      <c r="D61" s="279" t="s">
        <v>3670</v>
      </c>
      <c r="E61" s="281">
        <v>39370</v>
      </c>
      <c r="F61" s="279" t="s">
        <v>3742</v>
      </c>
      <c r="H61" s="282">
        <v>9.0500000000000011E-2</v>
      </c>
      <c r="I61" s="282">
        <v>0.38500000000000001</v>
      </c>
      <c r="L61" s="279">
        <f t="shared" si="2"/>
        <v>10</v>
      </c>
      <c r="M61" s="279">
        <f t="shared" si="3"/>
        <v>2007</v>
      </c>
      <c r="N61" s="282">
        <f t="shared" si="5"/>
        <v>4.4345217391304342E-2</v>
      </c>
      <c r="O61" s="282">
        <f t="shared" si="1"/>
        <v>4.6154782608695669E-2</v>
      </c>
      <c r="S61" s="282"/>
      <c r="AL61" s="279">
        <v>3</v>
      </c>
      <c r="AM61" s="279">
        <v>2024</v>
      </c>
      <c r="AN61" s="281">
        <v>45364</v>
      </c>
      <c r="AO61" s="279">
        <v>3.3250000000000002</v>
      </c>
    </row>
    <row r="62" spans="2:41">
      <c r="B62" s="279" t="s">
        <v>3740</v>
      </c>
      <c r="C62" s="279" t="s">
        <v>3741</v>
      </c>
      <c r="D62" s="279" t="s">
        <v>3670</v>
      </c>
      <c r="E62" s="281">
        <v>40154</v>
      </c>
      <c r="F62" s="279" t="s">
        <v>3743</v>
      </c>
      <c r="G62" s="279" t="s">
        <v>3661</v>
      </c>
      <c r="H62" s="282">
        <v>9.1999999999999998E-2</v>
      </c>
      <c r="I62" s="282">
        <v>0.38500000000000001</v>
      </c>
      <c r="L62" s="279">
        <f t="shared" si="2"/>
        <v>12</v>
      </c>
      <c r="M62" s="279">
        <f t="shared" si="3"/>
        <v>2009</v>
      </c>
      <c r="N62" s="282">
        <f t="shared" si="5"/>
        <v>4.0050000000000002E-2</v>
      </c>
      <c r="O62" s="282">
        <f t="shared" si="1"/>
        <v>5.1949999999999996E-2</v>
      </c>
      <c r="AL62" s="279">
        <v>3</v>
      </c>
      <c r="AM62" s="279">
        <v>2024</v>
      </c>
      <c r="AN62" s="281">
        <v>45363</v>
      </c>
      <c r="AO62" s="279">
        <v>3.302</v>
      </c>
    </row>
    <row r="63" spans="2:41">
      <c r="B63" s="279" t="s">
        <v>3740</v>
      </c>
      <c r="C63" s="279" t="s">
        <v>3741</v>
      </c>
      <c r="D63" s="279" t="s">
        <v>3670</v>
      </c>
      <c r="E63" s="281">
        <v>40872</v>
      </c>
      <c r="F63" s="279" t="s">
        <v>3744</v>
      </c>
      <c r="G63" s="279" t="s">
        <v>3661</v>
      </c>
      <c r="H63" s="282">
        <v>8.900000000000001E-2</v>
      </c>
      <c r="I63" s="282">
        <v>0.38500000000000001</v>
      </c>
      <c r="L63" s="279">
        <f t="shared" si="2"/>
        <v>11</v>
      </c>
      <c r="M63" s="279">
        <f t="shared" si="3"/>
        <v>2011</v>
      </c>
      <c r="N63" s="282">
        <f t="shared" si="5"/>
        <v>2.733863636363636E-2</v>
      </c>
      <c r="O63" s="282">
        <f t="shared" si="1"/>
        <v>6.1661363636363653E-2</v>
      </c>
      <c r="AL63" s="279">
        <v>3</v>
      </c>
      <c r="AM63" s="279">
        <v>2024</v>
      </c>
      <c r="AN63" s="281">
        <v>45362</v>
      </c>
      <c r="AO63" s="279">
        <v>3.262</v>
      </c>
    </row>
    <row r="64" spans="2:41">
      <c r="B64" s="286" t="s">
        <v>3740</v>
      </c>
      <c r="C64" s="286" t="s">
        <v>3741</v>
      </c>
      <c r="D64" s="286" t="s">
        <v>3670</v>
      </c>
      <c r="E64" s="287">
        <v>44860</v>
      </c>
      <c r="F64" s="286" t="s">
        <v>3745</v>
      </c>
      <c r="G64" s="286" t="s">
        <v>3658</v>
      </c>
      <c r="H64" s="288">
        <v>8.900000000000001E-2</v>
      </c>
      <c r="I64" s="288">
        <v>0.38500000000000001</v>
      </c>
      <c r="J64" s="286"/>
      <c r="K64" s="286"/>
      <c r="L64" s="286">
        <f t="shared" si="2"/>
        <v>10</v>
      </c>
      <c r="M64" s="286">
        <f t="shared" si="3"/>
        <v>2022</v>
      </c>
      <c r="N64" s="288">
        <f t="shared" si="5"/>
        <v>3.3743333333333327E-2</v>
      </c>
      <c r="O64" s="288">
        <f t="shared" si="1"/>
        <v>5.5256666666666683E-2</v>
      </c>
      <c r="AL64" s="279">
        <v>3</v>
      </c>
      <c r="AM64" s="279">
        <v>2024</v>
      </c>
      <c r="AN64" s="281">
        <v>45359</v>
      </c>
      <c r="AO64" s="279">
        <v>3.2429999999999999</v>
      </c>
    </row>
    <row r="65" spans="2:41">
      <c r="B65" s="289" t="s">
        <v>3746</v>
      </c>
      <c r="C65" s="289"/>
      <c r="D65" s="289"/>
      <c r="E65" s="289"/>
      <c r="F65" s="289"/>
      <c r="G65" s="289"/>
      <c r="H65" s="290">
        <f>AVERAGE(H6:H64)</f>
        <v>9.4737288135593206E-2</v>
      </c>
      <c r="I65" s="289"/>
      <c r="J65" s="289"/>
      <c r="K65" s="289"/>
      <c r="L65" s="289"/>
      <c r="M65" s="289"/>
      <c r="N65" s="290">
        <f>AVERAGE(N6:N64)</f>
        <v>3.6615068350097445E-2</v>
      </c>
      <c r="O65" s="291">
        <f>AVERAGE(O6:O64)</f>
        <v>5.8122219785495741E-2</v>
      </c>
      <c r="AL65" s="279">
        <v>3</v>
      </c>
      <c r="AM65" s="279">
        <v>2024</v>
      </c>
      <c r="AN65" s="281">
        <v>45358</v>
      </c>
      <c r="AO65" s="279">
        <v>3.2530000000000001</v>
      </c>
    </row>
    <row r="66" spans="2:41">
      <c r="AL66" s="279">
        <v>3</v>
      </c>
      <c r="AM66" s="279">
        <v>2024</v>
      </c>
      <c r="AN66" s="281">
        <v>45357</v>
      </c>
      <c r="AO66" s="279">
        <v>3.2389999999999999</v>
      </c>
    </row>
    <row r="67" spans="2:41">
      <c r="AL67" s="279">
        <v>3</v>
      </c>
      <c r="AM67" s="279">
        <v>2024</v>
      </c>
      <c r="AN67" s="281">
        <v>45356</v>
      </c>
      <c r="AO67" s="279">
        <v>3.2559999999999998</v>
      </c>
    </row>
    <row r="68" spans="2:41">
      <c r="AL68" s="279">
        <v>3</v>
      </c>
      <c r="AM68" s="279">
        <v>2024</v>
      </c>
      <c r="AN68" s="281">
        <v>45355</v>
      </c>
      <c r="AO68" s="279">
        <v>3.339</v>
      </c>
    </row>
    <row r="69" spans="2:41">
      <c r="AL69" s="279">
        <v>3</v>
      </c>
      <c r="AM69" s="279">
        <v>2024</v>
      </c>
      <c r="AN69" s="281">
        <v>45352</v>
      </c>
      <c r="AO69" s="279">
        <v>3.3170000000000002</v>
      </c>
    </row>
    <row r="70" spans="2:41">
      <c r="AL70" s="279">
        <v>2</v>
      </c>
      <c r="AM70" s="279">
        <v>2024</v>
      </c>
      <c r="AN70" s="281">
        <v>45351</v>
      </c>
      <c r="AO70" s="279">
        <v>3.363</v>
      </c>
    </row>
    <row r="71" spans="2:41">
      <c r="AL71" s="279">
        <v>2</v>
      </c>
      <c r="AM71" s="279">
        <v>2024</v>
      </c>
      <c r="AN71" s="281">
        <v>45350</v>
      </c>
      <c r="AO71" s="279">
        <v>3.403</v>
      </c>
    </row>
    <row r="72" spans="2:41">
      <c r="AL72" s="279">
        <v>2</v>
      </c>
      <c r="AM72" s="279">
        <v>2024</v>
      </c>
      <c r="AN72" s="281">
        <v>45349</v>
      </c>
      <c r="AO72" s="279">
        <v>3.4140000000000001</v>
      </c>
    </row>
    <row r="73" spans="2:41">
      <c r="AL73" s="279">
        <v>2</v>
      </c>
      <c r="AM73" s="279">
        <v>2024</v>
      </c>
      <c r="AN73" s="281">
        <v>45348</v>
      </c>
      <c r="AO73" s="279">
        <v>3.3530000000000002</v>
      </c>
    </row>
    <row r="74" spans="2:41">
      <c r="AL74" s="279">
        <v>2</v>
      </c>
      <c r="AM74" s="279">
        <v>2024</v>
      </c>
      <c r="AN74" s="281">
        <v>45345</v>
      </c>
      <c r="AO74" s="279">
        <v>3.3180000000000001</v>
      </c>
    </row>
    <row r="75" spans="2:41">
      <c r="AL75" s="279">
        <v>2</v>
      </c>
      <c r="AM75" s="279">
        <v>2024</v>
      </c>
      <c r="AN75" s="281">
        <v>45344</v>
      </c>
      <c r="AO75" s="279">
        <v>3.403</v>
      </c>
    </row>
    <row r="76" spans="2:41">
      <c r="AL76" s="279">
        <v>2</v>
      </c>
      <c r="AM76" s="279">
        <v>2024</v>
      </c>
      <c r="AN76" s="281">
        <v>45343</v>
      </c>
      <c r="AO76" s="279">
        <v>3.4350000000000001</v>
      </c>
    </row>
    <row r="77" spans="2:41">
      <c r="AL77" s="279">
        <v>2</v>
      </c>
      <c r="AM77" s="279">
        <v>2024</v>
      </c>
      <c r="AN77" s="281">
        <v>45342</v>
      </c>
      <c r="AO77" s="279">
        <v>3.391</v>
      </c>
    </row>
    <row r="78" spans="2:41">
      <c r="AL78" s="279">
        <v>2</v>
      </c>
      <c r="AM78" s="279">
        <v>2024</v>
      </c>
      <c r="AN78" s="281">
        <v>45341</v>
      </c>
      <c r="AO78" s="279">
        <v>3.427</v>
      </c>
    </row>
    <row r="79" spans="2:41">
      <c r="AL79" s="279">
        <v>2</v>
      </c>
      <c r="AM79" s="279">
        <v>2024</v>
      </c>
      <c r="AN79" s="281">
        <v>45338</v>
      </c>
      <c r="AO79" s="279">
        <v>3.427</v>
      </c>
    </row>
    <row r="80" spans="2:41">
      <c r="AL80" s="279">
        <v>2</v>
      </c>
      <c r="AM80" s="279">
        <v>2024</v>
      </c>
      <c r="AN80" s="281">
        <v>45337</v>
      </c>
      <c r="AO80" s="279">
        <v>3.411</v>
      </c>
    </row>
    <row r="81" spans="38:41">
      <c r="AL81" s="279">
        <v>2</v>
      </c>
      <c r="AM81" s="279">
        <v>2024</v>
      </c>
      <c r="AN81" s="281">
        <v>45336</v>
      </c>
      <c r="AO81" s="279">
        <v>3.4220000000000002</v>
      </c>
    </row>
    <row r="82" spans="38:41">
      <c r="AL82" s="279">
        <v>2</v>
      </c>
      <c r="AM82" s="279">
        <v>2024</v>
      </c>
      <c r="AN82" s="281">
        <v>45335</v>
      </c>
      <c r="AO82" s="279">
        <v>3.4710000000000001</v>
      </c>
    </row>
    <row r="83" spans="38:41">
      <c r="AL83" s="279">
        <v>2</v>
      </c>
      <c r="AM83" s="279">
        <v>2024</v>
      </c>
      <c r="AN83" s="281">
        <v>45334</v>
      </c>
      <c r="AO83" s="279">
        <v>3.4420000000000002</v>
      </c>
    </row>
    <row r="84" spans="38:41">
      <c r="AL84" s="279">
        <v>2</v>
      </c>
      <c r="AM84" s="279">
        <v>2024</v>
      </c>
      <c r="AN84" s="281">
        <v>45331</v>
      </c>
      <c r="AO84" s="279">
        <v>3.4169999999999998</v>
      </c>
    </row>
    <row r="85" spans="38:41">
      <c r="AL85" s="279">
        <v>2</v>
      </c>
      <c r="AM85" s="279">
        <v>2024</v>
      </c>
      <c r="AN85" s="281">
        <v>45330</v>
      </c>
      <c r="AO85" s="279">
        <v>3.4329999999999998</v>
      </c>
    </row>
    <row r="86" spans="38:41">
      <c r="AL86" s="279">
        <v>2</v>
      </c>
      <c r="AM86" s="279">
        <v>2024</v>
      </c>
      <c r="AN86" s="281">
        <v>45329</v>
      </c>
      <c r="AO86" s="279">
        <v>3.38</v>
      </c>
    </row>
    <row r="87" spans="38:41">
      <c r="AL87" s="279">
        <v>2</v>
      </c>
      <c r="AM87" s="279">
        <v>2024</v>
      </c>
      <c r="AN87" s="281">
        <v>45328</v>
      </c>
      <c r="AO87" s="279">
        <v>3.3279999999999998</v>
      </c>
    </row>
    <row r="88" spans="38:41">
      <c r="AL88" s="279">
        <v>2</v>
      </c>
      <c r="AM88" s="279">
        <v>2024</v>
      </c>
      <c r="AN88" s="281">
        <v>45327</v>
      </c>
      <c r="AO88" s="279">
        <v>3.387</v>
      </c>
    </row>
    <row r="89" spans="38:41">
      <c r="AL89" s="279">
        <v>2</v>
      </c>
      <c r="AM89" s="279">
        <v>2024</v>
      </c>
      <c r="AN89" s="281">
        <v>45324</v>
      </c>
      <c r="AO89" s="279">
        <v>3.2869999999999999</v>
      </c>
    </row>
    <row r="90" spans="38:41">
      <c r="AL90" s="279">
        <v>2</v>
      </c>
      <c r="AM90" s="279">
        <v>2024</v>
      </c>
      <c r="AN90" s="281">
        <v>45323</v>
      </c>
      <c r="AO90" s="279">
        <v>3.2</v>
      </c>
    </row>
    <row r="91" spans="38:41">
      <c r="AL91" s="279">
        <v>1</v>
      </c>
      <c r="AM91" s="279">
        <v>2024</v>
      </c>
      <c r="AN91" s="281">
        <v>45322</v>
      </c>
      <c r="AO91" s="279">
        <v>3.2549999999999999</v>
      </c>
    </row>
    <row r="92" spans="38:41">
      <c r="AL92" s="279">
        <v>1</v>
      </c>
      <c r="AM92" s="279">
        <v>2024</v>
      </c>
      <c r="AN92" s="281">
        <v>45321</v>
      </c>
      <c r="AO92" s="279">
        <v>3.3260000000000001</v>
      </c>
    </row>
    <row r="93" spans="38:41">
      <c r="AL93" s="279">
        <v>1</v>
      </c>
      <c r="AM93" s="279">
        <v>2024</v>
      </c>
      <c r="AN93" s="281">
        <v>45320</v>
      </c>
      <c r="AO93" s="279">
        <v>3.3959999999999999</v>
      </c>
    </row>
    <row r="94" spans="38:41">
      <c r="AL94" s="279">
        <v>1</v>
      </c>
      <c r="AM94" s="279">
        <v>2024</v>
      </c>
      <c r="AN94" s="281">
        <v>45317</v>
      </c>
      <c r="AO94" s="279">
        <v>3.4790000000000001</v>
      </c>
    </row>
    <row r="95" spans="38:41">
      <c r="AL95" s="279">
        <v>1</v>
      </c>
      <c r="AM95" s="279">
        <v>2024</v>
      </c>
      <c r="AN95" s="281">
        <v>45316</v>
      </c>
      <c r="AO95" s="279">
        <v>3.4540000000000002</v>
      </c>
    </row>
    <row r="96" spans="38:41">
      <c r="AL96" s="279">
        <v>1</v>
      </c>
      <c r="AM96" s="279">
        <v>2024</v>
      </c>
      <c r="AN96" s="281">
        <v>45315</v>
      </c>
      <c r="AO96" s="279">
        <v>3.4609999999999999</v>
      </c>
    </row>
    <row r="97" spans="38:41">
      <c r="AL97" s="279">
        <v>1</v>
      </c>
      <c r="AM97" s="279">
        <v>2024</v>
      </c>
      <c r="AN97" s="281">
        <v>45314</v>
      </c>
      <c r="AO97" s="279">
        <v>3.4180000000000001</v>
      </c>
    </row>
    <row r="98" spans="38:41">
      <c r="AL98" s="279">
        <v>1</v>
      </c>
      <c r="AM98" s="279">
        <v>2024</v>
      </c>
      <c r="AN98" s="281">
        <v>45313</v>
      </c>
      <c r="AO98" s="279">
        <v>3.4009999999999998</v>
      </c>
    </row>
    <row r="99" spans="38:41">
      <c r="AL99" s="279">
        <v>1</v>
      </c>
      <c r="AM99" s="279">
        <v>2024</v>
      </c>
      <c r="AN99" s="281">
        <v>45310</v>
      </c>
      <c r="AO99" s="279">
        <v>3.4239999999999999</v>
      </c>
    </row>
    <row r="100" spans="38:41">
      <c r="AL100" s="279">
        <v>1</v>
      </c>
      <c r="AM100" s="279">
        <v>2024</v>
      </c>
      <c r="AN100" s="281">
        <v>45309</v>
      </c>
      <c r="AO100" s="279">
        <v>3.4260000000000002</v>
      </c>
    </row>
    <row r="101" spans="38:41">
      <c r="AL101" s="279">
        <v>1</v>
      </c>
      <c r="AM101" s="279">
        <v>2024</v>
      </c>
      <c r="AN101" s="281">
        <v>45308</v>
      </c>
      <c r="AO101" s="279">
        <v>3.3660000000000001</v>
      </c>
    </row>
    <row r="102" spans="38:41">
      <c r="AL102" s="279">
        <v>1</v>
      </c>
      <c r="AM102" s="279">
        <v>2024</v>
      </c>
      <c r="AN102" s="281">
        <v>45307</v>
      </c>
      <c r="AO102" s="279">
        <v>3.31</v>
      </c>
    </row>
    <row r="103" spans="38:41">
      <c r="AL103" s="279">
        <v>1</v>
      </c>
      <c r="AM103" s="279">
        <v>2024</v>
      </c>
      <c r="AN103" s="281">
        <v>45306</v>
      </c>
      <c r="AO103" s="279">
        <v>3.18</v>
      </c>
    </row>
    <row r="104" spans="38:41">
      <c r="AL104" s="279">
        <v>1</v>
      </c>
      <c r="AM104" s="279">
        <v>2024</v>
      </c>
      <c r="AN104" s="281">
        <v>45303</v>
      </c>
      <c r="AO104" s="279">
        <v>3.1829999999999998</v>
      </c>
    </row>
    <row r="105" spans="38:41">
      <c r="AL105" s="279">
        <v>1</v>
      </c>
      <c r="AM105" s="279">
        <v>2024</v>
      </c>
      <c r="AN105" s="281">
        <v>45302</v>
      </c>
      <c r="AO105" s="279">
        <v>3.1850000000000001</v>
      </c>
    </row>
    <row r="106" spans="38:41">
      <c r="AL106" s="279">
        <v>1</v>
      </c>
      <c r="AM106" s="279">
        <v>2024</v>
      </c>
      <c r="AN106" s="281">
        <v>45301</v>
      </c>
      <c r="AO106" s="279">
        <v>3.1840000000000002</v>
      </c>
    </row>
    <row r="107" spans="38:41">
      <c r="AL107" s="279">
        <v>1</v>
      </c>
      <c r="AM107" s="279">
        <v>2024</v>
      </c>
      <c r="AN107" s="281">
        <v>45300</v>
      </c>
      <c r="AO107" s="279">
        <v>3.1419999999999999</v>
      </c>
    </row>
    <row r="108" spans="38:41">
      <c r="AL108" s="279">
        <v>1</v>
      </c>
      <c r="AM108" s="279">
        <v>2024</v>
      </c>
      <c r="AN108" s="281">
        <v>45299</v>
      </c>
      <c r="AO108" s="279">
        <v>3.1520000000000001</v>
      </c>
    </row>
    <row r="109" spans="38:41">
      <c r="AL109" s="279">
        <v>1</v>
      </c>
      <c r="AM109" s="279">
        <v>2024</v>
      </c>
      <c r="AN109" s="281">
        <v>45296</v>
      </c>
      <c r="AO109" s="279">
        <v>3.1779999999999999</v>
      </c>
    </row>
    <row r="110" spans="38:41">
      <c r="AL110" s="279">
        <v>1</v>
      </c>
      <c r="AM110" s="279">
        <v>2024</v>
      </c>
      <c r="AN110" s="281">
        <v>45295</v>
      </c>
      <c r="AO110" s="279">
        <v>3.1539999999999999</v>
      </c>
    </row>
    <row r="111" spans="38:41">
      <c r="AL111" s="279">
        <v>1</v>
      </c>
      <c r="AM111" s="279">
        <v>2024</v>
      </c>
      <c r="AN111" s="281">
        <v>45294</v>
      </c>
      <c r="AO111" s="279">
        <v>3.0859999999999999</v>
      </c>
    </row>
    <row r="112" spans="38:41">
      <c r="AL112" s="279">
        <v>1</v>
      </c>
      <c r="AM112" s="279">
        <v>2024</v>
      </c>
      <c r="AN112" s="281">
        <v>45293</v>
      </c>
      <c r="AO112" s="279">
        <v>3.1</v>
      </c>
    </row>
    <row r="113" spans="38:41">
      <c r="AL113" s="279">
        <v>1</v>
      </c>
      <c r="AM113" s="279">
        <v>2024</v>
      </c>
      <c r="AN113" s="281">
        <v>45292</v>
      </c>
      <c r="AO113" s="279">
        <v>3.0329999999999999</v>
      </c>
    </row>
    <row r="114" spans="38:41">
      <c r="AL114" s="279">
        <v>12</v>
      </c>
      <c r="AM114" s="279">
        <v>2023</v>
      </c>
      <c r="AN114" s="281">
        <v>45289</v>
      </c>
      <c r="AO114" s="279">
        <v>3.0329999999999999</v>
      </c>
    </row>
    <row r="115" spans="38:41">
      <c r="AL115" s="279">
        <v>12</v>
      </c>
      <c r="AM115" s="279">
        <v>2023</v>
      </c>
      <c r="AN115" s="281">
        <v>45288</v>
      </c>
      <c r="AO115" s="279">
        <v>3.0139999999999998</v>
      </c>
    </row>
    <row r="116" spans="38:41">
      <c r="AL116" s="279">
        <v>12</v>
      </c>
      <c r="AM116" s="279">
        <v>2023</v>
      </c>
      <c r="AN116" s="281">
        <v>45287</v>
      </c>
      <c r="AO116" s="279">
        <v>2.9660000000000002</v>
      </c>
    </row>
    <row r="117" spans="38:41">
      <c r="AL117" s="279">
        <v>12</v>
      </c>
      <c r="AM117" s="279">
        <v>2023</v>
      </c>
      <c r="AN117" s="281">
        <v>45285</v>
      </c>
      <c r="AO117" s="279">
        <v>3.0659999999999998</v>
      </c>
    </row>
    <row r="118" spans="38:41">
      <c r="AL118" s="279">
        <v>12</v>
      </c>
      <c r="AM118" s="279">
        <v>2023</v>
      </c>
      <c r="AN118" s="281">
        <v>45282</v>
      </c>
      <c r="AO118" s="279">
        <v>3.0659999999999998</v>
      </c>
    </row>
    <row r="119" spans="38:41">
      <c r="AL119" s="279">
        <v>12</v>
      </c>
      <c r="AM119" s="279">
        <v>2023</v>
      </c>
      <c r="AN119" s="281">
        <v>45281</v>
      </c>
      <c r="AO119" s="279">
        <v>2.9849999999999999</v>
      </c>
    </row>
    <row r="120" spans="38:41">
      <c r="AL120" s="279">
        <v>12</v>
      </c>
      <c r="AM120" s="279">
        <v>2023</v>
      </c>
      <c r="AN120" s="281">
        <v>45280</v>
      </c>
      <c r="AO120" s="279">
        <v>2.895</v>
      </c>
    </row>
    <row r="121" spans="38:41">
      <c r="AL121" s="279">
        <v>12</v>
      </c>
      <c r="AM121" s="279">
        <v>2023</v>
      </c>
      <c r="AN121" s="281">
        <v>45279</v>
      </c>
      <c r="AO121" s="279">
        <v>2.9460000000000002</v>
      </c>
    </row>
    <row r="122" spans="38:41">
      <c r="AL122" s="279">
        <v>12</v>
      </c>
      <c r="AM122" s="279">
        <v>2023</v>
      </c>
      <c r="AN122" s="281">
        <v>45278</v>
      </c>
      <c r="AO122" s="279">
        <v>2.9670000000000001</v>
      </c>
    </row>
    <row r="123" spans="38:41">
      <c r="AL123" s="279">
        <v>12</v>
      </c>
      <c r="AM123" s="279">
        <v>2023</v>
      </c>
      <c r="AN123" s="281">
        <v>45275</v>
      </c>
      <c r="AO123" s="279">
        <v>2.9209999999999998</v>
      </c>
    </row>
    <row r="124" spans="38:41">
      <c r="AL124" s="279">
        <v>12</v>
      </c>
      <c r="AM124" s="279">
        <v>2023</v>
      </c>
      <c r="AN124" s="281">
        <v>45274</v>
      </c>
      <c r="AO124" s="279">
        <v>2.9740000000000002</v>
      </c>
    </row>
    <row r="125" spans="38:41">
      <c r="AL125" s="279">
        <v>12</v>
      </c>
      <c r="AM125" s="279">
        <v>2023</v>
      </c>
      <c r="AN125" s="281">
        <v>45273</v>
      </c>
      <c r="AO125" s="279">
        <v>3.0939999999999999</v>
      </c>
    </row>
    <row r="126" spans="38:41">
      <c r="AL126" s="279">
        <v>12</v>
      </c>
      <c r="AM126" s="279">
        <v>2023</v>
      </c>
      <c r="AN126" s="281">
        <v>45272</v>
      </c>
      <c r="AO126" s="279">
        <v>3.2120000000000002</v>
      </c>
    </row>
    <row r="127" spans="38:41">
      <c r="AL127" s="279">
        <v>12</v>
      </c>
      <c r="AM127" s="279">
        <v>2023</v>
      </c>
      <c r="AN127" s="281">
        <v>45271</v>
      </c>
      <c r="AO127" s="279">
        <v>3.214</v>
      </c>
    </row>
    <row r="128" spans="38:41">
      <c r="AL128" s="279">
        <v>12</v>
      </c>
      <c r="AM128" s="279">
        <v>2023</v>
      </c>
      <c r="AN128" s="281">
        <v>45268</v>
      </c>
      <c r="AO128" s="279">
        <v>3.1829999999999998</v>
      </c>
    </row>
    <row r="129" spans="38:41">
      <c r="AL129" s="279">
        <v>12</v>
      </c>
      <c r="AM129" s="279">
        <v>2023</v>
      </c>
      <c r="AN129" s="281">
        <v>45267</v>
      </c>
      <c r="AO129" s="279">
        <v>3.1309999999999998</v>
      </c>
    </row>
    <row r="130" spans="38:41">
      <c r="AL130" s="279">
        <v>12</v>
      </c>
      <c r="AM130" s="279">
        <v>2023</v>
      </c>
      <c r="AN130" s="281">
        <v>45266</v>
      </c>
      <c r="AO130" s="279">
        <v>3.101</v>
      </c>
    </row>
    <row r="131" spans="38:41">
      <c r="AL131" s="279">
        <v>12</v>
      </c>
      <c r="AM131" s="279">
        <v>2023</v>
      </c>
      <c r="AN131" s="281">
        <v>45265</v>
      </c>
      <c r="AO131" s="279">
        <v>3.1589999999999998</v>
      </c>
    </row>
    <row r="132" spans="38:41">
      <c r="AL132" s="279">
        <v>12</v>
      </c>
      <c r="AM132" s="279">
        <v>2023</v>
      </c>
      <c r="AN132" s="281">
        <v>45264</v>
      </c>
      <c r="AO132" s="279">
        <v>3.2570000000000001</v>
      </c>
    </row>
    <row r="133" spans="38:41">
      <c r="AL133" s="279">
        <v>12</v>
      </c>
      <c r="AM133" s="279">
        <v>2023</v>
      </c>
      <c r="AN133" s="281">
        <v>45261</v>
      </c>
      <c r="AO133" s="279">
        <v>3.2370000000000001</v>
      </c>
    </row>
    <row r="134" spans="38:41">
      <c r="AL134" s="279">
        <v>11</v>
      </c>
      <c r="AM134" s="279">
        <v>2023</v>
      </c>
      <c r="AN134" s="281">
        <v>45260</v>
      </c>
      <c r="AO134" s="279">
        <v>3.3570000000000002</v>
      </c>
    </row>
    <row r="135" spans="38:41">
      <c r="AL135" s="279">
        <v>11</v>
      </c>
      <c r="AM135" s="279">
        <v>2023</v>
      </c>
      <c r="AN135" s="281">
        <v>45259</v>
      </c>
      <c r="AO135" s="279">
        <v>3.3340000000000001</v>
      </c>
    </row>
    <row r="136" spans="38:41">
      <c r="AL136" s="279">
        <v>11</v>
      </c>
      <c r="AM136" s="279">
        <v>2023</v>
      </c>
      <c r="AN136" s="281">
        <v>45258</v>
      </c>
      <c r="AO136" s="279">
        <v>3.3780000000000001</v>
      </c>
    </row>
    <row r="137" spans="38:41">
      <c r="AL137" s="279">
        <v>11</v>
      </c>
      <c r="AM137" s="279">
        <v>2023</v>
      </c>
      <c r="AN137" s="281">
        <v>45257</v>
      </c>
      <c r="AO137" s="279">
        <v>3.4319999999999999</v>
      </c>
    </row>
    <row r="138" spans="38:41">
      <c r="AL138" s="279">
        <v>11</v>
      </c>
      <c r="AM138" s="279">
        <v>2023</v>
      </c>
      <c r="AN138" s="281">
        <v>45254</v>
      </c>
      <c r="AO138" s="279">
        <v>3.4940000000000002</v>
      </c>
    </row>
    <row r="139" spans="38:41">
      <c r="AL139" s="279">
        <v>11</v>
      </c>
      <c r="AM139" s="279">
        <v>2023</v>
      </c>
      <c r="AN139" s="281">
        <v>45253</v>
      </c>
      <c r="AO139" s="279">
        <v>3.5190000000000001</v>
      </c>
    </row>
    <row r="140" spans="38:41">
      <c r="AL140" s="279">
        <v>11</v>
      </c>
      <c r="AM140" s="279">
        <v>2023</v>
      </c>
      <c r="AN140" s="281">
        <v>45252</v>
      </c>
      <c r="AO140" s="279">
        <v>3.468</v>
      </c>
    </row>
    <row r="141" spans="38:41">
      <c r="AL141" s="279">
        <v>11</v>
      </c>
      <c r="AM141" s="279">
        <v>2023</v>
      </c>
      <c r="AN141" s="281">
        <v>45251</v>
      </c>
      <c r="AO141" s="279">
        <v>3.472</v>
      </c>
    </row>
    <row r="142" spans="38:41">
      <c r="AL142" s="279">
        <v>11</v>
      </c>
      <c r="AM142" s="279">
        <v>2023</v>
      </c>
      <c r="AN142" s="281">
        <v>45250</v>
      </c>
      <c r="AO142" s="279">
        <v>3.4670000000000001</v>
      </c>
    </row>
    <row r="143" spans="38:41">
      <c r="AL143" s="279">
        <v>11</v>
      </c>
      <c r="AM143" s="279">
        <v>2023</v>
      </c>
      <c r="AN143" s="281">
        <v>45247</v>
      </c>
      <c r="AO143" s="279">
        <v>3.49</v>
      </c>
    </row>
    <row r="144" spans="38:41">
      <c r="AL144" s="279">
        <v>11</v>
      </c>
      <c r="AM144" s="279">
        <v>2023</v>
      </c>
      <c r="AN144" s="281">
        <v>45246</v>
      </c>
      <c r="AO144" s="279">
        <v>3.4950000000000001</v>
      </c>
    </row>
    <row r="145" spans="38:41">
      <c r="AL145" s="279">
        <v>11</v>
      </c>
      <c r="AM145" s="279">
        <v>2023</v>
      </c>
      <c r="AN145" s="281">
        <v>45245</v>
      </c>
      <c r="AO145" s="279">
        <v>3.5609999999999999</v>
      </c>
    </row>
    <row r="146" spans="38:41">
      <c r="AL146" s="279">
        <v>11</v>
      </c>
      <c r="AM146" s="279">
        <v>2023</v>
      </c>
      <c r="AN146" s="281">
        <v>45244</v>
      </c>
      <c r="AO146" s="279">
        <v>3.5009999999999999</v>
      </c>
    </row>
    <row r="147" spans="38:41">
      <c r="AL147" s="279">
        <v>11</v>
      </c>
      <c r="AM147" s="279">
        <v>2023</v>
      </c>
      <c r="AN147" s="281">
        <v>45243</v>
      </c>
      <c r="AO147" s="279">
        <v>3.6309999999999998</v>
      </c>
    </row>
    <row r="148" spans="38:41">
      <c r="AL148" s="279">
        <v>11</v>
      </c>
      <c r="AM148" s="279">
        <v>2023</v>
      </c>
      <c r="AN148" s="281">
        <v>45240</v>
      </c>
      <c r="AO148" s="279">
        <v>3.6309999999999998</v>
      </c>
    </row>
    <row r="149" spans="38:41">
      <c r="AL149" s="279">
        <v>11</v>
      </c>
      <c r="AM149" s="279">
        <v>2023</v>
      </c>
      <c r="AN149" s="281">
        <v>45239</v>
      </c>
      <c r="AO149" s="279">
        <v>3.641</v>
      </c>
    </row>
    <row r="150" spans="38:41">
      <c r="AL150" s="279">
        <v>11</v>
      </c>
      <c r="AM150" s="279">
        <v>2023</v>
      </c>
      <c r="AN150" s="281">
        <v>45238</v>
      </c>
      <c r="AO150" s="279">
        <v>3.4929999999999999</v>
      </c>
    </row>
    <row r="151" spans="38:41">
      <c r="AL151" s="279">
        <v>11</v>
      </c>
      <c r="AM151" s="279">
        <v>2023</v>
      </c>
      <c r="AN151" s="281">
        <v>45237</v>
      </c>
      <c r="AO151" s="279">
        <v>3.5569999999999999</v>
      </c>
    </row>
    <row r="152" spans="38:41">
      <c r="AL152" s="279">
        <v>11</v>
      </c>
      <c r="AM152" s="279">
        <v>2023</v>
      </c>
      <c r="AN152" s="281">
        <v>45236</v>
      </c>
      <c r="AO152" s="279">
        <v>3.6070000000000002</v>
      </c>
    </row>
    <row r="153" spans="38:41">
      <c r="AL153" s="279">
        <v>11</v>
      </c>
      <c r="AM153" s="279">
        <v>2023</v>
      </c>
      <c r="AN153" s="281">
        <v>45233</v>
      </c>
      <c r="AO153" s="279">
        <v>3.5710000000000002</v>
      </c>
    </row>
    <row r="154" spans="38:41">
      <c r="AL154" s="279">
        <v>11</v>
      </c>
      <c r="AM154" s="279">
        <v>2023</v>
      </c>
      <c r="AN154" s="281">
        <v>45232</v>
      </c>
      <c r="AO154" s="279">
        <v>3.641</v>
      </c>
    </row>
    <row r="155" spans="38:41">
      <c r="AL155" s="279">
        <v>11</v>
      </c>
      <c r="AM155" s="279">
        <v>2023</v>
      </c>
      <c r="AN155" s="281">
        <v>45231</v>
      </c>
      <c r="AO155" s="279">
        <v>3.7429999999999999</v>
      </c>
    </row>
    <row r="156" spans="38:41">
      <c r="AL156" s="279">
        <v>10</v>
      </c>
      <c r="AM156" s="279">
        <v>2023</v>
      </c>
      <c r="AN156" s="281">
        <v>45230</v>
      </c>
      <c r="AO156" s="279">
        <v>3.86</v>
      </c>
    </row>
    <row r="157" spans="38:41">
      <c r="AL157" s="279">
        <v>10</v>
      </c>
      <c r="AM157" s="279">
        <v>2023</v>
      </c>
      <c r="AN157" s="281">
        <v>45229</v>
      </c>
      <c r="AO157" s="279">
        <v>3.8239999999999998</v>
      </c>
    </row>
    <row r="158" spans="38:41">
      <c r="AL158" s="279">
        <v>10</v>
      </c>
      <c r="AM158" s="279">
        <v>2023</v>
      </c>
      <c r="AN158" s="281">
        <v>45226</v>
      </c>
      <c r="AO158" s="279">
        <v>3.7450000000000001</v>
      </c>
    </row>
    <row r="159" spans="38:41">
      <c r="AL159" s="279">
        <v>10</v>
      </c>
      <c r="AM159" s="279">
        <v>2023</v>
      </c>
      <c r="AN159" s="281">
        <v>45225</v>
      </c>
      <c r="AO159" s="279">
        <v>3.7589999999999999</v>
      </c>
    </row>
    <row r="160" spans="38:41">
      <c r="AL160" s="279">
        <v>10</v>
      </c>
      <c r="AM160" s="279">
        <v>2023</v>
      </c>
      <c r="AN160" s="281">
        <v>45224</v>
      </c>
      <c r="AO160" s="279">
        <v>3.8809999999999998</v>
      </c>
    </row>
    <row r="161" spans="38:41">
      <c r="AL161" s="279">
        <v>10</v>
      </c>
      <c r="AM161" s="279">
        <v>2023</v>
      </c>
      <c r="AN161" s="281">
        <v>45223</v>
      </c>
      <c r="AO161" s="279">
        <v>3.766</v>
      </c>
    </row>
    <row r="162" spans="38:41">
      <c r="AL162" s="279">
        <v>10</v>
      </c>
      <c r="AM162" s="279">
        <v>2023</v>
      </c>
      <c r="AN162" s="281">
        <v>45222</v>
      </c>
      <c r="AO162" s="279">
        <v>3.7749999999999999</v>
      </c>
    </row>
    <row r="163" spans="38:41">
      <c r="AL163" s="279">
        <v>10</v>
      </c>
      <c r="AM163" s="279">
        <v>2023</v>
      </c>
      <c r="AN163" s="281">
        <v>45219</v>
      </c>
      <c r="AO163" s="279">
        <v>3.8639999999999999</v>
      </c>
    </row>
    <row r="164" spans="38:41">
      <c r="AL164" s="279">
        <v>10</v>
      </c>
      <c r="AM164" s="279">
        <v>2023</v>
      </c>
      <c r="AN164" s="281">
        <v>45218</v>
      </c>
      <c r="AO164" s="279">
        <v>3.9289999999999998</v>
      </c>
    </row>
    <row r="165" spans="38:41">
      <c r="AL165" s="279">
        <v>10</v>
      </c>
      <c r="AM165" s="279">
        <v>2023</v>
      </c>
      <c r="AN165" s="281">
        <v>45217</v>
      </c>
      <c r="AO165" s="279">
        <v>3.7890000000000001</v>
      </c>
    </row>
    <row r="166" spans="38:41">
      <c r="AL166" s="279">
        <v>10</v>
      </c>
      <c r="AM166" s="279">
        <v>2023</v>
      </c>
      <c r="AN166" s="281">
        <v>45216</v>
      </c>
      <c r="AO166" s="279">
        <v>3.7589999999999999</v>
      </c>
    </row>
    <row r="167" spans="38:41">
      <c r="AL167" s="279">
        <v>10</v>
      </c>
      <c r="AM167" s="279">
        <v>2023</v>
      </c>
      <c r="AN167" s="281">
        <v>45215</v>
      </c>
      <c r="AO167" s="279">
        <v>3.7349999999999999</v>
      </c>
    </row>
    <row r="168" spans="38:41">
      <c r="AL168" s="279">
        <v>10</v>
      </c>
      <c r="AM168" s="279">
        <v>2023</v>
      </c>
      <c r="AN168" s="281">
        <v>45212</v>
      </c>
      <c r="AO168" s="279">
        <v>3.702</v>
      </c>
    </row>
    <row r="169" spans="38:41">
      <c r="AL169" s="279">
        <v>10</v>
      </c>
      <c r="AM169" s="279">
        <v>2023</v>
      </c>
      <c r="AN169" s="281">
        <v>45211</v>
      </c>
      <c r="AO169" s="279">
        <v>3.794</v>
      </c>
    </row>
    <row r="170" spans="38:41">
      <c r="AL170" s="279">
        <v>10</v>
      </c>
      <c r="AM170" s="279">
        <v>2023</v>
      </c>
      <c r="AN170" s="281">
        <v>45210</v>
      </c>
      <c r="AO170" s="279">
        <v>3.6619999999999999</v>
      </c>
    </row>
    <row r="171" spans="38:41">
      <c r="AL171" s="279">
        <v>10</v>
      </c>
      <c r="AM171" s="279">
        <v>2023</v>
      </c>
      <c r="AN171" s="281">
        <v>45209</v>
      </c>
      <c r="AO171" s="279">
        <v>3.762</v>
      </c>
    </row>
    <row r="172" spans="38:41">
      <c r="AL172" s="279">
        <v>10</v>
      </c>
      <c r="AM172" s="279">
        <v>2023</v>
      </c>
      <c r="AN172" s="281">
        <v>45208</v>
      </c>
      <c r="AO172" s="279">
        <v>3.9009999999999998</v>
      </c>
    </row>
    <row r="173" spans="38:41">
      <c r="AL173" s="279">
        <v>10</v>
      </c>
      <c r="AM173" s="279">
        <v>2023</v>
      </c>
      <c r="AN173" s="281">
        <v>45205</v>
      </c>
      <c r="AO173" s="279">
        <v>3.9009999999999998</v>
      </c>
    </row>
    <row r="174" spans="38:41">
      <c r="AL174" s="279">
        <v>10</v>
      </c>
      <c r="AM174" s="279">
        <v>2023</v>
      </c>
      <c r="AN174" s="281">
        <v>45204</v>
      </c>
      <c r="AO174" s="279">
        <v>3.9089999999999998</v>
      </c>
    </row>
    <row r="175" spans="38:41">
      <c r="AL175" s="279">
        <v>10</v>
      </c>
      <c r="AM175" s="279">
        <v>2023</v>
      </c>
      <c r="AN175" s="281">
        <v>45203</v>
      </c>
      <c r="AO175" s="279">
        <v>3.9180000000000001</v>
      </c>
    </row>
    <row r="176" spans="38:41">
      <c r="AL176" s="279">
        <v>10</v>
      </c>
      <c r="AM176" s="279">
        <v>2023</v>
      </c>
      <c r="AN176" s="281">
        <v>45202</v>
      </c>
      <c r="AO176" s="279">
        <v>3.9969999999999999</v>
      </c>
    </row>
    <row r="177" spans="38:41">
      <c r="AL177" s="279">
        <v>10</v>
      </c>
      <c r="AM177" s="279">
        <v>2023</v>
      </c>
      <c r="AN177" s="281">
        <v>45201</v>
      </c>
      <c r="AO177" s="279">
        <v>3.8090000000000002</v>
      </c>
    </row>
    <row r="178" spans="38:41">
      <c r="AL178" s="279">
        <v>9</v>
      </c>
      <c r="AM178" s="279">
        <v>2023</v>
      </c>
      <c r="AN178" s="281">
        <v>45198</v>
      </c>
      <c r="AO178" s="279">
        <v>3.8090000000000002</v>
      </c>
    </row>
    <row r="179" spans="38:41">
      <c r="AL179" s="279">
        <v>9</v>
      </c>
      <c r="AM179" s="279">
        <v>2023</v>
      </c>
      <c r="AN179" s="281">
        <v>45197</v>
      </c>
      <c r="AO179" s="279">
        <v>3.8650000000000002</v>
      </c>
    </row>
    <row r="180" spans="38:41">
      <c r="AL180" s="279">
        <v>9</v>
      </c>
      <c r="AM180" s="279">
        <v>2023</v>
      </c>
      <c r="AN180" s="281">
        <v>45196</v>
      </c>
      <c r="AO180" s="279">
        <v>3.8769999999999998</v>
      </c>
    </row>
    <row r="181" spans="38:41">
      <c r="AL181" s="279">
        <v>9</v>
      </c>
      <c r="AM181" s="279">
        <v>2023</v>
      </c>
      <c r="AN181" s="281">
        <v>45195</v>
      </c>
      <c r="AO181" s="279">
        <v>3.8069999999999999</v>
      </c>
    </row>
    <row r="182" spans="38:41">
      <c r="AL182" s="279">
        <v>9</v>
      </c>
      <c r="AM182" s="279">
        <v>2023</v>
      </c>
      <c r="AN182" s="281">
        <v>45194</v>
      </c>
      <c r="AO182" s="279">
        <v>3.806</v>
      </c>
    </row>
    <row r="183" spans="38:41">
      <c r="AL183" s="279">
        <v>9</v>
      </c>
      <c r="AM183" s="279">
        <v>2023</v>
      </c>
      <c r="AN183" s="281">
        <v>45191</v>
      </c>
      <c r="AO183" s="279">
        <v>3.6920000000000002</v>
      </c>
    </row>
    <row r="184" spans="38:41">
      <c r="AL184" s="279">
        <v>9</v>
      </c>
      <c r="AM184" s="279">
        <v>2023</v>
      </c>
      <c r="AN184" s="281">
        <v>45190</v>
      </c>
      <c r="AO184" s="279">
        <v>3.74</v>
      </c>
    </row>
    <row r="185" spans="38:41">
      <c r="AL185" s="279">
        <v>9</v>
      </c>
      <c r="AM185" s="279">
        <v>2023</v>
      </c>
      <c r="AN185" s="281">
        <v>45189</v>
      </c>
      <c r="AO185" s="279">
        <v>3.6539999999999999</v>
      </c>
    </row>
    <row r="186" spans="38:41">
      <c r="AL186" s="279">
        <v>9</v>
      </c>
      <c r="AM186" s="279">
        <v>2023</v>
      </c>
      <c r="AN186" s="281">
        <v>45188</v>
      </c>
      <c r="AO186" s="279">
        <v>3.6259999999999999</v>
      </c>
    </row>
    <row r="187" spans="38:41">
      <c r="AL187" s="279">
        <v>9</v>
      </c>
      <c r="AM187" s="279">
        <v>2023</v>
      </c>
      <c r="AN187" s="281">
        <v>45187</v>
      </c>
      <c r="AO187" s="279">
        <v>3.5579999999999998</v>
      </c>
    </row>
    <row r="188" spans="38:41">
      <c r="AL188" s="279">
        <v>9</v>
      </c>
      <c r="AM188" s="279">
        <v>2023</v>
      </c>
      <c r="AN188" s="281">
        <v>45184</v>
      </c>
      <c r="AO188" s="279">
        <v>3.569</v>
      </c>
    </row>
    <row r="189" spans="38:41">
      <c r="AL189" s="279">
        <v>9</v>
      </c>
      <c r="AM189" s="279">
        <v>2023</v>
      </c>
      <c r="AN189" s="281">
        <v>45183</v>
      </c>
      <c r="AO189" s="279">
        <v>3.5310000000000001</v>
      </c>
    </row>
    <row r="190" spans="38:41">
      <c r="AL190" s="279">
        <v>9</v>
      </c>
      <c r="AM190" s="279">
        <v>2023</v>
      </c>
      <c r="AN190" s="281">
        <v>45182</v>
      </c>
      <c r="AO190" s="279">
        <v>3.5219999999999998</v>
      </c>
    </row>
    <row r="191" spans="38:41">
      <c r="AL191" s="279">
        <v>9</v>
      </c>
      <c r="AM191" s="279">
        <v>2023</v>
      </c>
      <c r="AN191" s="281">
        <v>45181</v>
      </c>
      <c r="AO191" s="279">
        <v>3.5209999999999999</v>
      </c>
    </row>
    <row r="192" spans="38:41">
      <c r="AL192" s="279">
        <v>9</v>
      </c>
      <c r="AM192" s="279">
        <v>2023</v>
      </c>
      <c r="AN192" s="281">
        <v>45180</v>
      </c>
      <c r="AO192" s="279">
        <v>3.5259999999999998</v>
      </c>
    </row>
    <row r="193" spans="38:41">
      <c r="AL193" s="279">
        <v>9</v>
      </c>
      <c r="AM193" s="279">
        <v>2023</v>
      </c>
      <c r="AN193" s="281">
        <v>45177</v>
      </c>
      <c r="AO193" s="279">
        <v>3.4809999999999999</v>
      </c>
    </row>
    <row r="194" spans="38:41">
      <c r="AL194" s="279">
        <v>9</v>
      </c>
      <c r="AM194" s="279">
        <v>2023</v>
      </c>
      <c r="AN194" s="281">
        <v>45176</v>
      </c>
      <c r="AO194" s="279">
        <v>3.4750000000000001</v>
      </c>
    </row>
    <row r="195" spans="38:41">
      <c r="AL195" s="279">
        <v>9</v>
      </c>
      <c r="AM195" s="279">
        <v>2023</v>
      </c>
      <c r="AN195" s="281">
        <v>45175</v>
      </c>
      <c r="AO195" s="279">
        <v>3.5059999999999998</v>
      </c>
    </row>
    <row r="196" spans="38:41">
      <c r="AL196" s="279">
        <v>9</v>
      </c>
      <c r="AM196" s="279">
        <v>2023</v>
      </c>
      <c r="AN196" s="281">
        <v>45174</v>
      </c>
      <c r="AO196" s="279">
        <v>3.5310000000000001</v>
      </c>
    </row>
    <row r="197" spans="38:41">
      <c r="AL197" s="279">
        <v>9</v>
      </c>
      <c r="AM197" s="279">
        <v>2023</v>
      </c>
      <c r="AN197" s="281">
        <v>45173</v>
      </c>
      <c r="AO197" s="279">
        <v>3.4129999999999998</v>
      </c>
    </row>
    <row r="198" spans="38:41">
      <c r="AL198" s="279">
        <v>9</v>
      </c>
      <c r="AM198" s="279">
        <v>2023</v>
      </c>
      <c r="AN198" s="281">
        <v>45170</v>
      </c>
      <c r="AO198" s="279">
        <v>3.4129999999999998</v>
      </c>
    </row>
    <row r="199" spans="38:41">
      <c r="AL199" s="279">
        <v>8</v>
      </c>
      <c r="AM199" s="279">
        <v>2023</v>
      </c>
      <c r="AN199" s="281">
        <v>45169</v>
      </c>
      <c r="AO199" s="279">
        <v>3.3860000000000001</v>
      </c>
    </row>
    <row r="200" spans="38:41">
      <c r="AL200" s="279">
        <v>8</v>
      </c>
      <c r="AM200" s="279">
        <v>2023</v>
      </c>
      <c r="AN200" s="281">
        <v>45168</v>
      </c>
      <c r="AO200" s="279">
        <v>3.407</v>
      </c>
    </row>
    <row r="201" spans="38:41">
      <c r="AL201" s="279">
        <v>8</v>
      </c>
      <c r="AM201" s="279">
        <v>2023</v>
      </c>
      <c r="AN201" s="281">
        <v>45167</v>
      </c>
      <c r="AO201" s="279">
        <v>3.4169999999999998</v>
      </c>
    </row>
    <row r="202" spans="38:41">
      <c r="AL202" s="279">
        <v>8</v>
      </c>
      <c r="AM202" s="279">
        <v>2023</v>
      </c>
      <c r="AN202" s="281">
        <v>45166</v>
      </c>
      <c r="AO202" s="279">
        <v>3.4870000000000001</v>
      </c>
    </row>
    <row r="203" spans="38:41">
      <c r="AL203" s="279">
        <v>8</v>
      </c>
      <c r="AM203" s="279">
        <v>2023</v>
      </c>
      <c r="AN203" s="281">
        <v>45163</v>
      </c>
      <c r="AO203" s="279">
        <v>3.504</v>
      </c>
    </row>
    <row r="204" spans="38:41">
      <c r="AL204" s="279">
        <v>8</v>
      </c>
      <c r="AM204" s="279">
        <v>2023</v>
      </c>
      <c r="AN204" s="281">
        <v>45162</v>
      </c>
      <c r="AO204" s="279">
        <v>3.508</v>
      </c>
    </row>
    <row r="205" spans="38:41">
      <c r="AL205" s="279">
        <v>8</v>
      </c>
      <c r="AM205" s="279">
        <v>2023</v>
      </c>
      <c r="AN205" s="281">
        <v>45161</v>
      </c>
      <c r="AO205" s="279">
        <v>3.47</v>
      </c>
    </row>
    <row r="206" spans="38:41">
      <c r="AL206" s="279">
        <v>8</v>
      </c>
      <c r="AM206" s="279">
        <v>2023</v>
      </c>
      <c r="AN206" s="281">
        <v>45160</v>
      </c>
      <c r="AO206" s="279">
        <v>3.6139999999999999</v>
      </c>
    </row>
    <row r="207" spans="38:41">
      <c r="AL207" s="279">
        <v>8</v>
      </c>
      <c r="AM207" s="279">
        <v>2023</v>
      </c>
      <c r="AN207" s="281">
        <v>45159</v>
      </c>
      <c r="AO207" s="279">
        <v>3.5920000000000001</v>
      </c>
    </row>
    <row r="208" spans="38:41">
      <c r="AL208" s="279">
        <v>8</v>
      </c>
      <c r="AM208" s="279">
        <v>2023</v>
      </c>
      <c r="AN208" s="281">
        <v>45156</v>
      </c>
      <c r="AO208" s="279">
        <v>3.53</v>
      </c>
    </row>
    <row r="209" spans="38:41">
      <c r="AL209" s="279">
        <v>8</v>
      </c>
      <c r="AM209" s="279">
        <v>2023</v>
      </c>
      <c r="AN209" s="281">
        <v>45155</v>
      </c>
      <c r="AO209" s="279">
        <v>3.5840000000000001</v>
      </c>
    </row>
    <row r="210" spans="38:41">
      <c r="AL210" s="279">
        <v>8</v>
      </c>
      <c r="AM210" s="279">
        <v>2023</v>
      </c>
      <c r="AN210" s="281">
        <v>45154</v>
      </c>
      <c r="AO210" s="279">
        <v>3.6120000000000001</v>
      </c>
    </row>
    <row r="211" spans="38:41">
      <c r="AL211" s="279">
        <v>8</v>
      </c>
      <c r="AM211" s="279">
        <v>2023</v>
      </c>
      <c r="AN211" s="281">
        <v>45153</v>
      </c>
      <c r="AO211" s="279">
        <v>3.5880000000000001</v>
      </c>
    </row>
    <row r="212" spans="38:41">
      <c r="AL212" s="279">
        <v>8</v>
      </c>
      <c r="AM212" s="279">
        <v>2023</v>
      </c>
      <c r="AN212" s="281">
        <v>45152</v>
      </c>
      <c r="AO212" s="279">
        <v>3.5390000000000001</v>
      </c>
    </row>
    <row r="213" spans="38:41">
      <c r="AL213" s="279">
        <v>8</v>
      </c>
      <c r="AM213" s="279">
        <v>2023</v>
      </c>
      <c r="AN213" s="281">
        <v>45149</v>
      </c>
      <c r="AO213" s="279">
        <v>3.4860000000000002</v>
      </c>
    </row>
    <row r="214" spans="38:41">
      <c r="AL214" s="279">
        <v>8</v>
      </c>
      <c r="AM214" s="279">
        <v>2023</v>
      </c>
      <c r="AN214" s="281">
        <v>45148</v>
      </c>
      <c r="AO214" s="279">
        <v>3.4790000000000001</v>
      </c>
    </row>
    <row r="215" spans="38:41">
      <c r="AL215" s="279">
        <v>8</v>
      </c>
      <c r="AM215" s="279">
        <v>2023</v>
      </c>
      <c r="AN215" s="281">
        <v>45147</v>
      </c>
      <c r="AO215" s="279">
        <v>3.411</v>
      </c>
    </row>
    <row r="216" spans="38:41">
      <c r="AL216" s="279">
        <v>8</v>
      </c>
      <c r="AM216" s="279">
        <v>2023</v>
      </c>
      <c r="AN216" s="281">
        <v>45146</v>
      </c>
      <c r="AO216" s="279">
        <v>3.419</v>
      </c>
    </row>
    <row r="217" spans="38:41">
      <c r="AL217" s="279">
        <v>8</v>
      </c>
      <c r="AM217" s="279">
        <v>2023</v>
      </c>
      <c r="AN217" s="281">
        <v>45145</v>
      </c>
      <c r="AO217" s="279">
        <v>3.4489999999999998</v>
      </c>
    </row>
    <row r="218" spans="38:41">
      <c r="AL218" s="279">
        <v>8</v>
      </c>
      <c r="AM218" s="279">
        <v>2023</v>
      </c>
      <c r="AN218" s="281">
        <v>45142</v>
      </c>
      <c r="AO218" s="279">
        <v>3.4489999999999998</v>
      </c>
    </row>
    <row r="219" spans="38:41">
      <c r="AL219" s="279">
        <v>8</v>
      </c>
      <c r="AM219" s="279">
        <v>2023</v>
      </c>
      <c r="AN219" s="281">
        <v>45141</v>
      </c>
      <c r="AO219" s="279">
        <v>3.5830000000000002</v>
      </c>
    </row>
    <row r="220" spans="38:41">
      <c r="AL220" s="279">
        <v>8</v>
      </c>
      <c r="AM220" s="279">
        <v>2023</v>
      </c>
      <c r="AN220" s="281">
        <v>45140</v>
      </c>
      <c r="AO220" s="279">
        <v>3.4540000000000002</v>
      </c>
    </row>
    <row r="221" spans="38:41">
      <c r="AL221" s="279">
        <v>8</v>
      </c>
      <c r="AM221" s="279">
        <v>2023</v>
      </c>
      <c r="AN221" s="281">
        <v>45139</v>
      </c>
      <c r="AO221" s="279">
        <v>3.41</v>
      </c>
    </row>
    <row r="222" spans="38:41">
      <c r="AL222" s="279">
        <v>7</v>
      </c>
      <c r="AM222" s="279">
        <v>2023</v>
      </c>
      <c r="AN222" s="281">
        <v>45138</v>
      </c>
      <c r="AO222" s="279">
        <v>3.3069999999999999</v>
      </c>
    </row>
    <row r="223" spans="38:41">
      <c r="AL223" s="279">
        <v>7</v>
      </c>
      <c r="AM223" s="279">
        <v>2023</v>
      </c>
      <c r="AN223" s="281">
        <v>45135</v>
      </c>
      <c r="AO223" s="279">
        <v>3.327</v>
      </c>
    </row>
    <row r="224" spans="38:41">
      <c r="AL224" s="279">
        <v>7</v>
      </c>
      <c r="AM224" s="279">
        <v>2023</v>
      </c>
      <c r="AN224" s="281">
        <v>45134</v>
      </c>
      <c r="AO224" s="279">
        <v>3.42</v>
      </c>
    </row>
    <row r="225" spans="38:41">
      <c r="AL225" s="279">
        <v>7</v>
      </c>
      <c r="AM225" s="279">
        <v>2023</v>
      </c>
      <c r="AN225" s="281">
        <v>45133</v>
      </c>
      <c r="AO225" s="279">
        <v>3.3140000000000001</v>
      </c>
    </row>
    <row r="226" spans="38:41">
      <c r="AL226" s="279">
        <v>7</v>
      </c>
      <c r="AM226" s="279">
        <v>2023</v>
      </c>
      <c r="AN226" s="281">
        <v>45132</v>
      </c>
      <c r="AO226" s="279">
        <v>3.34</v>
      </c>
    </row>
    <row r="227" spans="38:41">
      <c r="AL227" s="279">
        <v>7</v>
      </c>
      <c r="AM227" s="279">
        <v>2023</v>
      </c>
      <c r="AN227" s="281">
        <v>45131</v>
      </c>
      <c r="AO227" s="279">
        <v>3.335</v>
      </c>
    </row>
    <row r="228" spans="38:41">
      <c r="AL228" s="279">
        <v>7</v>
      </c>
      <c r="AM228" s="279">
        <v>2023</v>
      </c>
      <c r="AN228" s="281">
        <v>45128</v>
      </c>
      <c r="AO228" s="279">
        <v>3.2610000000000001</v>
      </c>
    </row>
    <row r="229" spans="38:41">
      <c r="AL229" s="279">
        <v>7</v>
      </c>
      <c r="AM229" s="279">
        <v>2023</v>
      </c>
      <c r="AN229" s="281">
        <v>45127</v>
      </c>
      <c r="AO229" s="279">
        <v>3.32</v>
      </c>
    </row>
    <row r="230" spans="38:41">
      <c r="AL230" s="279">
        <v>7</v>
      </c>
      <c r="AM230" s="279">
        <v>2023</v>
      </c>
      <c r="AN230" s="281">
        <v>45126</v>
      </c>
      <c r="AO230" s="279">
        <v>3.2069999999999999</v>
      </c>
    </row>
    <row r="231" spans="38:41">
      <c r="AL231" s="279">
        <v>7</v>
      </c>
      <c r="AM231" s="279">
        <v>2023</v>
      </c>
      <c r="AN231" s="281">
        <v>45125</v>
      </c>
      <c r="AO231" s="279">
        <v>3.254</v>
      </c>
    </row>
    <row r="232" spans="38:41">
      <c r="AL232" s="279">
        <v>7</v>
      </c>
      <c r="AM232" s="279">
        <v>2023</v>
      </c>
      <c r="AN232" s="281">
        <v>45124</v>
      </c>
      <c r="AO232" s="279">
        <v>3.27</v>
      </c>
    </row>
    <row r="233" spans="38:41">
      <c r="AL233" s="279">
        <v>7</v>
      </c>
      <c r="AM233" s="279">
        <v>2023</v>
      </c>
      <c r="AN233" s="281">
        <v>45121</v>
      </c>
      <c r="AO233" s="279">
        <v>3.2320000000000002</v>
      </c>
    </row>
    <row r="234" spans="38:41">
      <c r="AL234" s="279">
        <v>7</v>
      </c>
      <c r="AM234" s="279">
        <v>2023</v>
      </c>
      <c r="AN234" s="281">
        <v>45120</v>
      </c>
      <c r="AO234" s="279">
        <v>3.2280000000000002</v>
      </c>
    </row>
    <row r="235" spans="38:41">
      <c r="AL235" s="279">
        <v>7</v>
      </c>
      <c r="AM235" s="279">
        <v>2023</v>
      </c>
      <c r="AN235" s="281">
        <v>45119</v>
      </c>
      <c r="AO235" s="279">
        <v>3.2639999999999998</v>
      </c>
    </row>
    <row r="236" spans="38:41">
      <c r="AL236" s="279">
        <v>7</v>
      </c>
      <c r="AM236" s="279">
        <v>2023</v>
      </c>
      <c r="AN236" s="281">
        <v>45118</v>
      </c>
      <c r="AO236" s="279">
        <v>3.33</v>
      </c>
    </row>
    <row r="237" spans="38:41">
      <c r="AL237" s="279">
        <v>7</v>
      </c>
      <c r="AM237" s="279">
        <v>2023</v>
      </c>
      <c r="AN237" s="281">
        <v>45117</v>
      </c>
      <c r="AO237" s="279">
        <v>3.3119999999999998</v>
      </c>
    </row>
    <row r="238" spans="38:41">
      <c r="AL238" s="279">
        <v>7</v>
      </c>
      <c r="AM238" s="279">
        <v>2023</v>
      </c>
      <c r="AN238" s="281">
        <v>45114</v>
      </c>
      <c r="AO238" s="279">
        <v>3.34</v>
      </c>
    </row>
    <row r="239" spans="38:41">
      <c r="AL239" s="279">
        <v>7</v>
      </c>
      <c r="AM239" s="279">
        <v>2023</v>
      </c>
      <c r="AN239" s="281">
        <v>45113</v>
      </c>
      <c r="AO239" s="279">
        <v>3.2480000000000002</v>
      </c>
    </row>
    <row r="240" spans="38:41">
      <c r="AL240" s="279">
        <v>7</v>
      </c>
      <c r="AM240" s="279">
        <v>2023</v>
      </c>
      <c r="AN240" s="281">
        <v>45112</v>
      </c>
      <c r="AO240" s="279">
        <v>3.2149999999999999</v>
      </c>
    </row>
    <row r="241" spans="38:41">
      <c r="AL241" s="279">
        <v>7</v>
      </c>
      <c r="AM241" s="279">
        <v>2023</v>
      </c>
      <c r="AN241" s="281">
        <v>45111</v>
      </c>
      <c r="AO241" s="279">
        <v>3.1179999999999999</v>
      </c>
    </row>
    <row r="242" spans="38:41">
      <c r="AL242" s="279">
        <v>7</v>
      </c>
      <c r="AM242" s="279">
        <v>2023</v>
      </c>
      <c r="AN242" s="281">
        <v>45110</v>
      </c>
      <c r="AO242" s="279">
        <v>3.0920000000000001</v>
      </c>
    </row>
    <row r="243" spans="38:41">
      <c r="AL243" s="279">
        <v>6</v>
      </c>
      <c r="AM243" s="279">
        <v>2023</v>
      </c>
      <c r="AN243" s="281">
        <v>45107</v>
      </c>
      <c r="AO243" s="279">
        <v>3.093</v>
      </c>
    </row>
    <row r="244" spans="38:41">
      <c r="AL244" s="279">
        <v>6</v>
      </c>
      <c r="AM244" s="279">
        <v>2023</v>
      </c>
      <c r="AN244" s="281">
        <v>45106</v>
      </c>
      <c r="AO244" s="279">
        <v>3.1850000000000001</v>
      </c>
    </row>
    <row r="245" spans="38:41">
      <c r="AL245" s="279">
        <v>6</v>
      </c>
      <c r="AM245" s="279">
        <v>2023</v>
      </c>
      <c r="AN245" s="281">
        <v>45105</v>
      </c>
      <c r="AO245" s="279">
        <v>3.1030000000000002</v>
      </c>
    </row>
    <row r="246" spans="38:41">
      <c r="AL246" s="279">
        <v>6</v>
      </c>
      <c r="AM246" s="279">
        <v>2023</v>
      </c>
      <c r="AN246" s="281">
        <v>45104</v>
      </c>
      <c r="AO246" s="279">
        <v>3.177</v>
      </c>
    </row>
    <row r="247" spans="38:41">
      <c r="AL247" s="279">
        <v>6</v>
      </c>
      <c r="AM247" s="279">
        <v>2023</v>
      </c>
      <c r="AN247" s="281">
        <v>45103</v>
      </c>
      <c r="AO247" s="279">
        <v>3.1640000000000001</v>
      </c>
    </row>
    <row r="248" spans="38:41">
      <c r="AL248" s="279">
        <v>6</v>
      </c>
      <c r="AM248" s="279">
        <v>2023</v>
      </c>
      <c r="AN248" s="281">
        <v>45100</v>
      </c>
      <c r="AO248" s="279">
        <v>3.198</v>
      </c>
    </row>
    <row r="249" spans="38:41">
      <c r="AL249" s="279">
        <v>6</v>
      </c>
      <c r="AM249" s="279">
        <v>2023</v>
      </c>
      <c r="AN249" s="281">
        <v>45099</v>
      </c>
      <c r="AO249" s="279">
        <v>3.2879999999999998</v>
      </c>
    </row>
    <row r="250" spans="38:41">
      <c r="AL250" s="279">
        <v>6</v>
      </c>
      <c r="AM250" s="279">
        <v>2023</v>
      </c>
      <c r="AN250" s="281">
        <v>45098</v>
      </c>
      <c r="AO250" s="279">
        <v>3.218</v>
      </c>
    </row>
    <row r="251" spans="38:41">
      <c r="AL251" s="279">
        <v>6</v>
      </c>
      <c r="AM251" s="279">
        <v>2023</v>
      </c>
      <c r="AN251" s="281">
        <v>45097</v>
      </c>
      <c r="AO251" s="279">
        <v>3.1890000000000001</v>
      </c>
    </row>
    <row r="252" spans="38:41">
      <c r="AL252" s="279">
        <v>6</v>
      </c>
      <c r="AM252" s="279">
        <v>2023</v>
      </c>
      <c r="AN252" s="281">
        <v>45096</v>
      </c>
      <c r="AO252" s="279">
        <v>3.2450000000000001</v>
      </c>
    </row>
    <row r="253" spans="38:41">
      <c r="AL253" s="279">
        <v>6</v>
      </c>
      <c r="AM253" s="279">
        <v>2023</v>
      </c>
      <c r="AN253" s="281">
        <v>45093</v>
      </c>
      <c r="AO253" s="279">
        <v>3.202</v>
      </c>
    </row>
    <row r="254" spans="38:41">
      <c r="AL254" s="279">
        <v>6</v>
      </c>
      <c r="AM254" s="279">
        <v>2023</v>
      </c>
      <c r="AN254" s="281">
        <v>45092</v>
      </c>
      <c r="AO254" s="279">
        <v>3.21</v>
      </c>
    </row>
    <row r="255" spans="38:41">
      <c r="AL255" s="279">
        <v>6</v>
      </c>
      <c r="AM255" s="279">
        <v>2023</v>
      </c>
      <c r="AN255" s="281">
        <v>45091</v>
      </c>
      <c r="AO255" s="279">
        <v>3.2719999999999998</v>
      </c>
    </row>
    <row r="256" spans="38:41">
      <c r="AL256" s="279">
        <v>6</v>
      </c>
      <c r="AM256" s="279">
        <v>2023</v>
      </c>
      <c r="AN256" s="281">
        <v>45090</v>
      </c>
      <c r="AO256" s="279">
        <v>3.3359999999999999</v>
      </c>
    </row>
    <row r="257" spans="38:41">
      <c r="AL257" s="279">
        <v>6</v>
      </c>
      <c r="AM257" s="279">
        <v>2023</v>
      </c>
      <c r="AN257" s="281">
        <v>45089</v>
      </c>
      <c r="AO257" s="279">
        <v>3.2370000000000001</v>
      </c>
    </row>
    <row r="258" spans="38:41">
      <c r="AL258" s="279">
        <v>6</v>
      </c>
      <c r="AM258" s="279">
        <v>2023</v>
      </c>
      <c r="AN258" s="281">
        <v>45086</v>
      </c>
      <c r="AO258" s="279">
        <v>3.2480000000000002</v>
      </c>
    </row>
    <row r="259" spans="38:41">
      <c r="AL259" s="279">
        <v>6</v>
      </c>
      <c r="AM259" s="279">
        <v>2023</v>
      </c>
      <c r="AN259" s="281">
        <v>45085</v>
      </c>
      <c r="AO259" s="279">
        <v>3.2770000000000001</v>
      </c>
    </row>
    <row r="260" spans="38:41">
      <c r="AL260" s="279">
        <v>6</v>
      </c>
      <c r="AM260" s="279">
        <v>2023</v>
      </c>
      <c r="AN260" s="281">
        <v>45084</v>
      </c>
      <c r="AO260" s="279">
        <v>3.2810000000000001</v>
      </c>
    </row>
    <row r="261" spans="38:41">
      <c r="AL261" s="279">
        <v>6</v>
      </c>
      <c r="AM261" s="279">
        <v>2023</v>
      </c>
      <c r="AN261" s="281">
        <v>45083</v>
      </c>
      <c r="AO261" s="279">
        <v>3.17</v>
      </c>
    </row>
    <row r="262" spans="38:41">
      <c r="AL262" s="279">
        <v>6</v>
      </c>
      <c r="AM262" s="279">
        <v>2023</v>
      </c>
      <c r="AN262" s="281">
        <v>45082</v>
      </c>
      <c r="AO262" s="279">
        <v>3.1970000000000001</v>
      </c>
    </row>
    <row r="263" spans="38:41">
      <c r="AL263" s="279">
        <v>6</v>
      </c>
      <c r="AM263" s="279">
        <v>2023</v>
      </c>
      <c r="AN263" s="281">
        <v>45079</v>
      </c>
      <c r="AO263" s="279">
        <v>3.17</v>
      </c>
    </row>
    <row r="264" spans="38:41">
      <c r="AL264" s="279">
        <v>6</v>
      </c>
      <c r="AM264" s="279">
        <v>2023</v>
      </c>
      <c r="AN264" s="281">
        <v>45078</v>
      </c>
      <c r="AO264" s="279">
        <v>3.0979999999999999</v>
      </c>
    </row>
    <row r="265" spans="38:41">
      <c r="AL265" s="279">
        <v>5</v>
      </c>
      <c r="AM265" s="279">
        <v>2023</v>
      </c>
      <c r="AN265" s="281">
        <v>45077</v>
      </c>
      <c r="AO265" s="279">
        <v>3.145</v>
      </c>
    </row>
    <row r="266" spans="38:41">
      <c r="AL266" s="279">
        <v>5</v>
      </c>
      <c r="AM266" s="279">
        <v>2023</v>
      </c>
      <c r="AN266" s="281">
        <v>45076</v>
      </c>
      <c r="AO266" s="279">
        <v>3.226</v>
      </c>
    </row>
    <row r="267" spans="38:41">
      <c r="AL267" s="279">
        <v>5</v>
      </c>
      <c r="AM267" s="279">
        <v>2023</v>
      </c>
      <c r="AN267" s="281">
        <v>45075</v>
      </c>
      <c r="AO267" s="279">
        <v>3.2669999999999999</v>
      </c>
    </row>
    <row r="268" spans="38:41">
      <c r="AL268" s="279">
        <v>5</v>
      </c>
      <c r="AM268" s="279">
        <v>2023</v>
      </c>
      <c r="AN268" s="281">
        <v>45072</v>
      </c>
      <c r="AO268" s="279">
        <v>3.2909999999999999</v>
      </c>
    </row>
    <row r="269" spans="38:41">
      <c r="AL269" s="279">
        <v>5</v>
      </c>
      <c r="AM269" s="279">
        <v>2023</v>
      </c>
      <c r="AN269" s="281">
        <v>45071</v>
      </c>
      <c r="AO269" s="279">
        <v>3.306</v>
      </c>
    </row>
    <row r="270" spans="38:41">
      <c r="AL270" s="279">
        <v>5</v>
      </c>
      <c r="AM270" s="279">
        <v>2023</v>
      </c>
      <c r="AN270" s="281">
        <v>45070</v>
      </c>
      <c r="AO270" s="279">
        <v>3.2759999999999998</v>
      </c>
    </row>
    <row r="271" spans="38:41">
      <c r="AL271" s="279">
        <v>5</v>
      </c>
      <c r="AM271" s="279">
        <v>2023</v>
      </c>
      <c r="AN271" s="281">
        <v>45069</v>
      </c>
      <c r="AO271" s="279">
        <v>3.2160000000000002</v>
      </c>
    </row>
    <row r="272" spans="38:41">
      <c r="AL272" s="279">
        <v>5</v>
      </c>
      <c r="AM272" s="279">
        <v>2023</v>
      </c>
      <c r="AN272" s="281">
        <v>45068</v>
      </c>
      <c r="AO272" s="279">
        <v>3.1560000000000001</v>
      </c>
    </row>
    <row r="273" spans="38:41">
      <c r="AL273" s="279">
        <v>5</v>
      </c>
      <c r="AM273" s="279">
        <v>2023</v>
      </c>
      <c r="AN273" s="281">
        <v>45065</v>
      </c>
      <c r="AO273" s="279">
        <v>3.1560000000000001</v>
      </c>
    </row>
    <row r="274" spans="38:41">
      <c r="AL274" s="279">
        <v>5</v>
      </c>
      <c r="AM274" s="279">
        <v>2023</v>
      </c>
      <c r="AN274" s="281">
        <v>45064</v>
      </c>
      <c r="AO274" s="279">
        <v>3.1619999999999999</v>
      </c>
    </row>
    <row r="275" spans="38:41">
      <c r="AL275" s="279">
        <v>5</v>
      </c>
      <c r="AM275" s="279">
        <v>2023</v>
      </c>
      <c r="AN275" s="281">
        <v>45063</v>
      </c>
      <c r="AO275" s="279">
        <v>3.1080000000000001</v>
      </c>
    </row>
    <row r="276" spans="38:41">
      <c r="AL276" s="279">
        <v>5</v>
      </c>
      <c r="AM276" s="279">
        <v>2023</v>
      </c>
      <c r="AN276" s="281">
        <v>45062</v>
      </c>
      <c r="AO276" s="279">
        <v>3.0939999999999999</v>
      </c>
    </row>
    <row r="277" spans="38:41">
      <c r="AL277" s="279">
        <v>5</v>
      </c>
      <c r="AM277" s="279">
        <v>2023</v>
      </c>
      <c r="AN277" s="281">
        <v>45061</v>
      </c>
      <c r="AO277" s="279">
        <v>3.0270000000000001</v>
      </c>
    </row>
    <row r="278" spans="38:41">
      <c r="AL278" s="279">
        <v>5</v>
      </c>
      <c r="AM278" s="279">
        <v>2023</v>
      </c>
      <c r="AN278" s="281">
        <v>45058</v>
      </c>
      <c r="AO278" s="279">
        <v>2.9820000000000002</v>
      </c>
    </row>
    <row r="279" spans="38:41">
      <c r="AL279" s="279">
        <v>5</v>
      </c>
      <c r="AM279" s="279">
        <v>2023</v>
      </c>
      <c r="AN279" s="281">
        <v>45057</v>
      </c>
      <c r="AO279" s="279">
        <v>2.9740000000000002</v>
      </c>
    </row>
    <row r="280" spans="38:41">
      <c r="AL280" s="279">
        <v>5</v>
      </c>
      <c r="AM280" s="279">
        <v>2023</v>
      </c>
      <c r="AN280" s="281">
        <v>45056</v>
      </c>
      <c r="AO280" s="279">
        <v>3.0539999999999998</v>
      </c>
    </row>
    <row r="281" spans="38:41">
      <c r="AL281" s="279">
        <v>5</v>
      </c>
      <c r="AM281" s="279">
        <v>2023</v>
      </c>
      <c r="AN281" s="281">
        <v>45055</v>
      </c>
      <c r="AO281" s="279">
        <v>3.0760000000000001</v>
      </c>
    </row>
    <row r="282" spans="38:41">
      <c r="AL282" s="279">
        <v>5</v>
      </c>
      <c r="AM282" s="279">
        <v>2023</v>
      </c>
      <c r="AN282" s="281">
        <v>45054</v>
      </c>
      <c r="AO282" s="279">
        <v>3.1179999999999999</v>
      </c>
    </row>
    <row r="283" spans="38:41">
      <c r="AL283" s="279">
        <v>5</v>
      </c>
      <c r="AM283" s="279">
        <v>2023</v>
      </c>
      <c r="AN283" s="281">
        <v>45051</v>
      </c>
      <c r="AO283" s="279">
        <v>3.0550000000000002</v>
      </c>
    </row>
    <row r="284" spans="38:41">
      <c r="AL284" s="279">
        <v>5</v>
      </c>
      <c r="AM284" s="279">
        <v>2023</v>
      </c>
      <c r="AN284" s="281">
        <v>45050</v>
      </c>
      <c r="AO284" s="279">
        <v>2.9740000000000002</v>
      </c>
    </row>
    <row r="285" spans="38:41">
      <c r="AL285" s="279">
        <v>5</v>
      </c>
      <c r="AM285" s="279">
        <v>2023</v>
      </c>
      <c r="AN285" s="281">
        <v>45049</v>
      </c>
      <c r="AO285" s="279">
        <v>2.9340000000000002</v>
      </c>
    </row>
    <row r="286" spans="38:41">
      <c r="AL286" s="279">
        <v>5</v>
      </c>
      <c r="AM286" s="279">
        <v>2023</v>
      </c>
      <c r="AN286" s="281">
        <v>45048</v>
      </c>
      <c r="AO286" s="279">
        <v>2.9569999999999999</v>
      </c>
    </row>
    <row r="287" spans="38:41">
      <c r="AL287" s="279">
        <v>5</v>
      </c>
      <c r="AM287" s="279">
        <v>2023</v>
      </c>
      <c r="AN287" s="281">
        <v>45047</v>
      </c>
      <c r="AO287" s="279">
        <v>3.0739999999999998</v>
      </c>
    </row>
    <row r="288" spans="38:41">
      <c r="AL288" s="279">
        <v>4</v>
      </c>
      <c r="AM288" s="279">
        <v>2023</v>
      </c>
      <c r="AN288" s="281">
        <v>45044</v>
      </c>
      <c r="AO288" s="279">
        <v>2.9390000000000001</v>
      </c>
    </row>
    <row r="289" spans="38:41">
      <c r="AL289" s="279">
        <v>4</v>
      </c>
      <c r="AM289" s="279">
        <v>2023</v>
      </c>
      <c r="AN289" s="281">
        <v>45043</v>
      </c>
      <c r="AO289" s="279">
        <v>3.0459999999999998</v>
      </c>
    </row>
    <row r="290" spans="38:41">
      <c r="AL290" s="279">
        <v>4</v>
      </c>
      <c r="AM290" s="279">
        <v>2023</v>
      </c>
      <c r="AN290" s="281">
        <v>45042</v>
      </c>
      <c r="AO290" s="279">
        <v>2.9780000000000002</v>
      </c>
    </row>
    <row r="291" spans="38:41">
      <c r="AL291" s="279">
        <v>4</v>
      </c>
      <c r="AM291" s="279">
        <v>2023</v>
      </c>
      <c r="AN291" s="281">
        <v>45041</v>
      </c>
      <c r="AO291" s="279">
        <v>2.9180000000000001</v>
      </c>
    </row>
    <row r="292" spans="38:41">
      <c r="AL292" s="279">
        <v>4</v>
      </c>
      <c r="AM292" s="279">
        <v>2023</v>
      </c>
      <c r="AN292" s="281">
        <v>45040</v>
      </c>
      <c r="AO292" s="279">
        <v>3.0059999999999998</v>
      </c>
    </row>
    <row r="293" spans="38:41">
      <c r="AL293" s="279">
        <v>4</v>
      </c>
      <c r="AM293" s="279">
        <v>2023</v>
      </c>
      <c r="AN293" s="281">
        <v>45037</v>
      </c>
      <c r="AO293" s="279">
        <v>3.0329999999999999</v>
      </c>
    </row>
    <row r="294" spans="38:41">
      <c r="AL294" s="279">
        <v>4</v>
      </c>
      <c r="AM294" s="279">
        <v>2023</v>
      </c>
      <c r="AN294" s="281">
        <v>45036</v>
      </c>
      <c r="AO294" s="279">
        <v>3.0670000000000002</v>
      </c>
    </row>
    <row r="295" spans="38:41">
      <c r="AL295" s="279">
        <v>4</v>
      </c>
      <c r="AM295" s="279">
        <v>2023</v>
      </c>
      <c r="AN295" s="281">
        <v>45035</v>
      </c>
      <c r="AO295" s="279">
        <v>3.137</v>
      </c>
    </row>
    <row r="296" spans="38:41">
      <c r="AL296" s="279">
        <v>4</v>
      </c>
      <c r="AM296" s="279">
        <v>2023</v>
      </c>
      <c r="AN296" s="281">
        <v>45034</v>
      </c>
      <c r="AO296" s="279">
        <v>3.141</v>
      </c>
    </row>
    <row r="297" spans="38:41">
      <c r="AL297" s="279">
        <v>4</v>
      </c>
      <c r="AM297" s="279">
        <v>2023</v>
      </c>
      <c r="AN297" s="281">
        <v>45033</v>
      </c>
      <c r="AO297" s="279">
        <v>3.1749999999999998</v>
      </c>
    </row>
    <row r="298" spans="38:41">
      <c r="AL298" s="279">
        <v>4</v>
      </c>
      <c r="AM298" s="279">
        <v>2023</v>
      </c>
      <c r="AN298" s="281">
        <v>45030</v>
      </c>
      <c r="AO298" s="279">
        <v>3.1230000000000002</v>
      </c>
    </row>
    <row r="299" spans="38:41">
      <c r="AL299" s="279">
        <v>4</v>
      </c>
      <c r="AM299" s="279">
        <v>2023</v>
      </c>
      <c r="AN299" s="281">
        <v>45029</v>
      </c>
      <c r="AO299" s="279">
        <v>3.069</v>
      </c>
    </row>
    <row r="300" spans="38:41">
      <c r="AL300" s="279">
        <v>4</v>
      </c>
      <c r="AM300" s="279">
        <v>2023</v>
      </c>
      <c r="AN300" s="281">
        <v>45028</v>
      </c>
      <c r="AO300" s="279">
        <v>2.992</v>
      </c>
    </row>
    <row r="301" spans="38:41">
      <c r="AL301" s="279">
        <v>4</v>
      </c>
      <c r="AM301" s="279">
        <v>2023</v>
      </c>
      <c r="AN301" s="281">
        <v>45027</v>
      </c>
      <c r="AO301" s="279">
        <v>2.9990000000000001</v>
      </c>
    </row>
    <row r="302" spans="38:41">
      <c r="AL302" s="279">
        <v>4</v>
      </c>
      <c r="AM302" s="279">
        <v>2023</v>
      </c>
      <c r="AN302" s="281">
        <v>45026</v>
      </c>
      <c r="AO302" s="279">
        <v>2.9950000000000001</v>
      </c>
    </row>
    <row r="303" spans="38:41">
      <c r="AL303" s="279">
        <v>4</v>
      </c>
      <c r="AM303" s="279">
        <v>2023</v>
      </c>
      <c r="AN303" s="281">
        <v>45023</v>
      </c>
      <c r="AO303" s="279">
        <v>2.9430000000000001</v>
      </c>
    </row>
    <row r="304" spans="38:41">
      <c r="AL304" s="279">
        <v>4</v>
      </c>
      <c r="AM304" s="279">
        <v>2023</v>
      </c>
      <c r="AN304" s="281">
        <v>45022</v>
      </c>
      <c r="AO304" s="279">
        <v>2.9430000000000001</v>
      </c>
    </row>
    <row r="305" spans="38:41">
      <c r="AL305" s="279">
        <v>4</v>
      </c>
      <c r="AM305" s="279">
        <v>2023</v>
      </c>
      <c r="AN305" s="281">
        <v>45021</v>
      </c>
      <c r="AO305" s="279">
        <v>2.9550000000000001</v>
      </c>
    </row>
    <row r="306" spans="38:41">
      <c r="AL306" s="279">
        <v>4</v>
      </c>
      <c r="AM306" s="279">
        <v>2023</v>
      </c>
      <c r="AN306" s="281">
        <v>45020</v>
      </c>
      <c r="AO306" s="279">
        <v>2.9359999999999999</v>
      </c>
    </row>
    <row r="307" spans="38:41">
      <c r="AL307" s="279">
        <v>4</v>
      </c>
      <c r="AM307" s="279">
        <v>2023</v>
      </c>
      <c r="AN307" s="281">
        <v>45019</v>
      </c>
      <c r="AO307" s="279">
        <v>2.968</v>
      </c>
    </row>
    <row r="308" spans="38:41">
      <c r="AL308" s="279">
        <v>3</v>
      </c>
      <c r="AM308" s="279">
        <v>2023</v>
      </c>
      <c r="AN308" s="281">
        <v>45016</v>
      </c>
      <c r="AO308" s="279">
        <v>3.0019999999999998</v>
      </c>
    </row>
    <row r="309" spans="38:41">
      <c r="AL309" s="279">
        <v>3</v>
      </c>
      <c r="AM309" s="279">
        <v>2023</v>
      </c>
      <c r="AN309" s="281">
        <v>45015</v>
      </c>
      <c r="AO309" s="279">
        <v>3.0350000000000001</v>
      </c>
    </row>
    <row r="310" spans="38:41">
      <c r="AL310" s="279">
        <v>3</v>
      </c>
      <c r="AM310" s="279">
        <v>2023</v>
      </c>
      <c r="AN310" s="281">
        <v>45014</v>
      </c>
      <c r="AO310" s="279">
        <v>3.0390000000000001</v>
      </c>
    </row>
    <row r="311" spans="38:41">
      <c r="AL311" s="279">
        <v>3</v>
      </c>
      <c r="AM311" s="279">
        <v>2023</v>
      </c>
      <c r="AN311" s="281">
        <v>45013</v>
      </c>
      <c r="AO311" s="279">
        <v>3.028</v>
      </c>
    </row>
    <row r="312" spans="38:41">
      <c r="AL312" s="279">
        <v>3</v>
      </c>
      <c r="AM312" s="279">
        <v>2023</v>
      </c>
      <c r="AN312" s="281">
        <v>45012</v>
      </c>
      <c r="AO312" s="279">
        <v>3.012</v>
      </c>
    </row>
    <row r="313" spans="38:41">
      <c r="AL313" s="279">
        <v>3</v>
      </c>
      <c r="AM313" s="279">
        <v>2023</v>
      </c>
      <c r="AN313" s="281">
        <v>45009</v>
      </c>
      <c r="AO313" s="279">
        <v>2.9079999999999999</v>
      </c>
    </row>
    <row r="314" spans="38:41">
      <c r="AL314" s="279">
        <v>3</v>
      </c>
      <c r="AM314" s="279">
        <v>2023</v>
      </c>
      <c r="AN314" s="281">
        <v>45008</v>
      </c>
      <c r="AO314" s="279">
        <v>2.9319999999999999</v>
      </c>
    </row>
    <row r="315" spans="38:41">
      <c r="AL315" s="279">
        <v>3</v>
      </c>
      <c r="AM315" s="279">
        <v>2023</v>
      </c>
      <c r="AN315" s="281">
        <v>45007</v>
      </c>
      <c r="AO315" s="279">
        <v>2.899</v>
      </c>
    </row>
    <row r="316" spans="38:41">
      <c r="AL316" s="279">
        <v>3</v>
      </c>
      <c r="AM316" s="279">
        <v>2023</v>
      </c>
      <c r="AN316" s="281">
        <v>45006</v>
      </c>
      <c r="AO316" s="279">
        <v>2.9940000000000002</v>
      </c>
    </row>
    <row r="317" spans="38:41">
      <c r="AL317" s="279">
        <v>3</v>
      </c>
      <c r="AM317" s="279">
        <v>2023</v>
      </c>
      <c r="AN317" s="281">
        <v>45005</v>
      </c>
      <c r="AO317" s="279">
        <v>2.9390000000000001</v>
      </c>
    </row>
    <row r="318" spans="38:41">
      <c r="AL318" s="279">
        <v>3</v>
      </c>
      <c r="AM318" s="279">
        <v>2023</v>
      </c>
      <c r="AN318" s="281">
        <v>45002</v>
      </c>
      <c r="AO318" s="279">
        <v>2.9089999999999998</v>
      </c>
    </row>
    <row r="319" spans="38:41">
      <c r="AL319" s="279">
        <v>3</v>
      </c>
      <c r="AM319" s="279">
        <v>2023</v>
      </c>
      <c r="AN319" s="281">
        <v>45001</v>
      </c>
      <c r="AO319" s="279">
        <v>2.9870000000000001</v>
      </c>
    </row>
    <row r="320" spans="38:41">
      <c r="AL320" s="279">
        <v>3</v>
      </c>
      <c r="AM320" s="279">
        <v>2023</v>
      </c>
      <c r="AN320" s="281">
        <v>45000</v>
      </c>
      <c r="AO320" s="279">
        <v>2.8929999999999998</v>
      </c>
    </row>
    <row r="321" spans="38:41">
      <c r="AL321" s="279">
        <v>3</v>
      </c>
      <c r="AM321" s="279">
        <v>2023</v>
      </c>
      <c r="AN321" s="281">
        <v>44999</v>
      </c>
      <c r="AO321" s="279">
        <v>2.9289999999999998</v>
      </c>
    </row>
    <row r="322" spans="38:41">
      <c r="AL322" s="279">
        <v>3</v>
      </c>
      <c r="AM322" s="279">
        <v>2023</v>
      </c>
      <c r="AN322" s="281">
        <v>44998</v>
      </c>
      <c r="AO322" s="279">
        <v>2.81</v>
      </c>
    </row>
    <row r="323" spans="38:41">
      <c r="AL323" s="279">
        <v>3</v>
      </c>
      <c r="AM323" s="279">
        <v>2023</v>
      </c>
      <c r="AN323" s="281">
        <v>44995</v>
      </c>
      <c r="AO323" s="279">
        <v>2.9129999999999998</v>
      </c>
    </row>
    <row r="324" spans="38:41">
      <c r="AL324" s="279">
        <v>3</v>
      </c>
      <c r="AM324" s="279">
        <v>2023</v>
      </c>
      <c r="AN324" s="281">
        <v>44994</v>
      </c>
      <c r="AO324" s="279">
        <v>3.036</v>
      </c>
    </row>
    <row r="325" spans="38:41">
      <c r="AL325" s="279">
        <v>3</v>
      </c>
      <c r="AM325" s="279">
        <v>2023</v>
      </c>
      <c r="AN325" s="281">
        <v>44993</v>
      </c>
      <c r="AO325" s="279">
        <v>3.11</v>
      </c>
    </row>
    <row r="326" spans="38:41">
      <c r="AL326" s="279">
        <v>3</v>
      </c>
      <c r="AM326" s="279">
        <v>2023</v>
      </c>
      <c r="AN326" s="281">
        <v>44992</v>
      </c>
      <c r="AO326" s="279">
        <v>3.17</v>
      </c>
    </row>
    <row r="327" spans="38:41">
      <c r="AL327" s="279">
        <v>3</v>
      </c>
      <c r="AM327" s="279">
        <v>2023</v>
      </c>
      <c r="AN327" s="281">
        <v>44991</v>
      </c>
      <c r="AO327" s="279">
        <v>3.2109999999999999</v>
      </c>
    </row>
    <row r="328" spans="38:41">
      <c r="AL328" s="279">
        <v>3</v>
      </c>
      <c r="AM328" s="279">
        <v>2023</v>
      </c>
      <c r="AN328" s="281">
        <v>44988</v>
      </c>
      <c r="AO328" s="279">
        <v>3.1930000000000001</v>
      </c>
    </row>
    <row r="329" spans="38:41">
      <c r="AL329" s="279">
        <v>3</v>
      </c>
      <c r="AM329" s="279">
        <v>2023</v>
      </c>
      <c r="AN329" s="281">
        <v>44987</v>
      </c>
      <c r="AO329" s="279">
        <v>3.323</v>
      </c>
    </row>
    <row r="330" spans="38:41">
      <c r="AL330" s="279">
        <v>3</v>
      </c>
      <c r="AM330" s="279">
        <v>2023</v>
      </c>
      <c r="AN330" s="281">
        <v>44986</v>
      </c>
      <c r="AO330" s="279">
        <v>3.2639999999999998</v>
      </c>
    </row>
    <row r="331" spans="38:41">
      <c r="AL331" s="279">
        <v>2</v>
      </c>
      <c r="AM331" s="279">
        <v>2023</v>
      </c>
      <c r="AN331" s="281">
        <v>44985</v>
      </c>
      <c r="AO331" s="279">
        <v>3.2</v>
      </c>
    </row>
    <row r="332" spans="38:41">
      <c r="AL332" s="279">
        <v>2</v>
      </c>
      <c r="AM332" s="279">
        <v>2023</v>
      </c>
      <c r="AN332" s="281">
        <v>44984</v>
      </c>
      <c r="AO332" s="279">
        <v>3.2770000000000001</v>
      </c>
    </row>
    <row r="333" spans="38:41">
      <c r="AL333" s="279">
        <v>2</v>
      </c>
      <c r="AM333" s="279">
        <v>2023</v>
      </c>
      <c r="AN333" s="281">
        <v>44981</v>
      </c>
      <c r="AO333" s="279">
        <v>3.27</v>
      </c>
    </row>
    <row r="334" spans="38:41">
      <c r="AL334" s="279">
        <v>2</v>
      </c>
      <c r="AM334" s="279">
        <v>2023</v>
      </c>
      <c r="AN334" s="281">
        <v>44980</v>
      </c>
      <c r="AO334" s="279">
        <v>3.2589999999999999</v>
      </c>
    </row>
    <row r="335" spans="38:41">
      <c r="AL335" s="279">
        <v>2</v>
      </c>
      <c r="AM335" s="279">
        <v>2023</v>
      </c>
      <c r="AN335" s="281">
        <v>44979</v>
      </c>
      <c r="AO335" s="279">
        <v>3.294</v>
      </c>
    </row>
    <row r="336" spans="38:41">
      <c r="AL336" s="279">
        <v>2</v>
      </c>
      <c r="AM336" s="279">
        <v>2023</v>
      </c>
      <c r="AN336" s="281">
        <v>44978</v>
      </c>
      <c r="AO336" s="279">
        <v>3.3570000000000002</v>
      </c>
    </row>
    <row r="337" spans="38:41">
      <c r="AL337" s="279">
        <v>2</v>
      </c>
      <c r="AM337" s="279">
        <v>2023</v>
      </c>
      <c r="AN337" s="281">
        <v>44977</v>
      </c>
      <c r="AO337" s="279">
        <v>3.2570000000000001</v>
      </c>
    </row>
    <row r="338" spans="38:41">
      <c r="AL338" s="279">
        <v>2</v>
      </c>
      <c r="AM338" s="279">
        <v>2023</v>
      </c>
      <c r="AN338" s="281">
        <v>44974</v>
      </c>
      <c r="AO338" s="279">
        <v>3.2570000000000001</v>
      </c>
    </row>
    <row r="339" spans="38:41">
      <c r="AL339" s="279">
        <v>2</v>
      </c>
      <c r="AM339" s="279">
        <v>2023</v>
      </c>
      <c r="AN339" s="281">
        <v>44973</v>
      </c>
      <c r="AO339" s="279">
        <v>3.2749999999999999</v>
      </c>
    </row>
    <row r="340" spans="38:41">
      <c r="AL340" s="279">
        <v>2</v>
      </c>
      <c r="AM340" s="279">
        <v>2023</v>
      </c>
      <c r="AN340" s="281">
        <v>44972</v>
      </c>
      <c r="AO340" s="279">
        <v>3.246</v>
      </c>
    </row>
    <row r="341" spans="38:41">
      <c r="AL341" s="279">
        <v>2</v>
      </c>
      <c r="AM341" s="279">
        <v>2023</v>
      </c>
      <c r="AN341" s="281">
        <v>44971</v>
      </c>
      <c r="AO341" s="279">
        <v>3.1680000000000001</v>
      </c>
    </row>
    <row r="342" spans="38:41">
      <c r="AL342" s="279">
        <v>2</v>
      </c>
      <c r="AM342" s="279">
        <v>2023</v>
      </c>
      <c r="AN342" s="281">
        <v>44970</v>
      </c>
      <c r="AO342" s="279">
        <v>3.1150000000000002</v>
      </c>
    </row>
    <row r="343" spans="38:41">
      <c r="AL343" s="279">
        <v>2</v>
      </c>
      <c r="AM343" s="279">
        <v>2023</v>
      </c>
      <c r="AN343" s="281">
        <v>44967</v>
      </c>
      <c r="AO343" s="279">
        <v>3.165</v>
      </c>
    </row>
    <row r="344" spans="38:41">
      <c r="AL344" s="279">
        <v>2</v>
      </c>
      <c r="AM344" s="279">
        <v>2023</v>
      </c>
      <c r="AN344" s="281">
        <v>44966</v>
      </c>
      <c r="AO344" s="279">
        <v>3.089</v>
      </c>
    </row>
    <row r="345" spans="38:41">
      <c r="AL345" s="279">
        <v>2</v>
      </c>
      <c r="AM345" s="279">
        <v>2023</v>
      </c>
      <c r="AN345" s="281">
        <v>44965</v>
      </c>
      <c r="AO345" s="279">
        <v>3.0659999999999998</v>
      </c>
    </row>
    <row r="346" spans="38:41">
      <c r="AL346" s="279">
        <v>2</v>
      </c>
      <c r="AM346" s="279">
        <v>2023</v>
      </c>
      <c r="AN346" s="281">
        <v>44964</v>
      </c>
      <c r="AO346" s="279">
        <v>3.1259999999999999</v>
      </c>
    </row>
    <row r="347" spans="38:41">
      <c r="AL347" s="279">
        <v>2</v>
      </c>
      <c r="AM347" s="279">
        <v>2023</v>
      </c>
      <c r="AN347" s="281">
        <v>44963</v>
      </c>
      <c r="AO347" s="279">
        <v>3.0910000000000002</v>
      </c>
    </row>
    <row r="348" spans="38:41">
      <c r="AL348" s="279">
        <v>2</v>
      </c>
      <c r="AM348" s="279">
        <v>2023</v>
      </c>
      <c r="AN348" s="281">
        <v>44960</v>
      </c>
      <c r="AO348" s="279">
        <v>3.0059999999999998</v>
      </c>
    </row>
    <row r="349" spans="38:41">
      <c r="AL349" s="279">
        <v>2</v>
      </c>
      <c r="AM349" s="279">
        <v>2023</v>
      </c>
      <c r="AN349" s="281">
        <v>44959</v>
      </c>
      <c r="AO349" s="279">
        <v>2.9329999999999998</v>
      </c>
    </row>
    <row r="350" spans="38:41">
      <c r="AL350" s="279">
        <v>2</v>
      </c>
      <c r="AM350" s="279">
        <v>2023</v>
      </c>
      <c r="AN350" s="281">
        <v>44958</v>
      </c>
      <c r="AO350" s="279">
        <v>2.948</v>
      </c>
    </row>
    <row r="351" spans="38:41">
      <c r="AL351" s="279">
        <v>1</v>
      </c>
      <c r="AM351" s="279">
        <v>2023</v>
      </c>
      <c r="AN351" s="281">
        <v>44957</v>
      </c>
      <c r="AO351" s="279">
        <v>2.9750000000000001</v>
      </c>
    </row>
    <row r="352" spans="38:41">
      <c r="AL352" s="279">
        <v>1</v>
      </c>
      <c r="AM352" s="279">
        <v>2023</v>
      </c>
      <c r="AN352" s="281">
        <v>44956</v>
      </c>
      <c r="AO352" s="279">
        <v>2.9540000000000002</v>
      </c>
    </row>
    <row r="353" spans="38:41">
      <c r="AL353" s="279">
        <v>1</v>
      </c>
      <c r="AM353" s="279">
        <v>2023</v>
      </c>
      <c r="AN353" s="281">
        <v>44953</v>
      </c>
      <c r="AO353" s="279">
        <v>2.94</v>
      </c>
    </row>
    <row r="354" spans="38:41">
      <c r="AL354" s="279">
        <v>1</v>
      </c>
      <c r="AM354" s="279">
        <v>2023</v>
      </c>
      <c r="AN354" s="281">
        <v>44952</v>
      </c>
      <c r="AO354" s="279">
        <v>2.944</v>
      </c>
    </row>
    <row r="355" spans="38:41">
      <c r="AL355" s="279">
        <v>1</v>
      </c>
      <c r="AM355" s="279">
        <v>2023</v>
      </c>
      <c r="AN355" s="281">
        <v>44951</v>
      </c>
      <c r="AO355" s="279">
        <v>2.9119999999999999</v>
      </c>
    </row>
    <row r="356" spans="38:41">
      <c r="AL356" s="279">
        <v>1</v>
      </c>
      <c r="AM356" s="279">
        <v>2023</v>
      </c>
      <c r="AN356" s="281">
        <v>44950</v>
      </c>
      <c r="AO356" s="279">
        <v>2.9710000000000001</v>
      </c>
    </row>
    <row r="357" spans="38:41">
      <c r="AL357" s="279">
        <v>1</v>
      </c>
      <c r="AM357" s="279">
        <v>2023</v>
      </c>
      <c r="AN357" s="281">
        <v>44949</v>
      </c>
      <c r="AO357" s="279">
        <v>2.9950000000000001</v>
      </c>
    </row>
    <row r="358" spans="38:41">
      <c r="AL358" s="279">
        <v>1</v>
      </c>
      <c r="AM358" s="279">
        <v>2023</v>
      </c>
      <c r="AN358" s="281">
        <v>44946</v>
      </c>
      <c r="AO358" s="279">
        <v>2.9350000000000001</v>
      </c>
    </row>
    <row r="359" spans="38:41">
      <c r="AL359" s="279">
        <v>1</v>
      </c>
      <c r="AM359" s="279">
        <v>2023</v>
      </c>
      <c r="AN359" s="281">
        <v>44945</v>
      </c>
      <c r="AO359" s="279">
        <v>2.851</v>
      </c>
    </row>
    <row r="360" spans="38:41">
      <c r="AL360" s="279">
        <v>1</v>
      </c>
      <c r="AM360" s="279">
        <v>2023</v>
      </c>
      <c r="AN360" s="281">
        <v>44944</v>
      </c>
      <c r="AO360" s="279">
        <v>2.8450000000000002</v>
      </c>
    </row>
    <row r="361" spans="38:41">
      <c r="AL361" s="279">
        <v>1</v>
      </c>
      <c r="AM361" s="279">
        <v>2023</v>
      </c>
      <c r="AN361" s="281">
        <v>44943</v>
      </c>
      <c r="AO361" s="279">
        <v>2.9249999999999998</v>
      </c>
    </row>
    <row r="362" spans="38:41">
      <c r="AL362" s="279">
        <v>1</v>
      </c>
      <c r="AM362" s="279">
        <v>2023</v>
      </c>
      <c r="AN362" s="281">
        <v>44942</v>
      </c>
      <c r="AO362" s="279">
        <v>2.9169999999999998</v>
      </c>
    </row>
    <row r="363" spans="38:41">
      <c r="AL363" s="279">
        <v>1</v>
      </c>
      <c r="AM363" s="279">
        <v>2023</v>
      </c>
      <c r="AN363" s="281">
        <v>44939</v>
      </c>
      <c r="AO363" s="279">
        <v>2.9329999999999998</v>
      </c>
    </row>
    <row r="364" spans="38:41">
      <c r="AL364" s="279">
        <v>1</v>
      </c>
      <c r="AM364" s="279">
        <v>2023</v>
      </c>
      <c r="AN364" s="281">
        <v>44938</v>
      </c>
      <c r="AO364" s="279">
        <v>2.9289999999999998</v>
      </c>
    </row>
    <row r="365" spans="38:41">
      <c r="AL365" s="279">
        <v>1</v>
      </c>
      <c r="AM365" s="279">
        <v>2023</v>
      </c>
      <c r="AN365" s="281">
        <v>44937</v>
      </c>
      <c r="AO365" s="279">
        <v>3.0369999999999999</v>
      </c>
    </row>
    <row r="366" spans="38:41">
      <c r="AL366" s="279">
        <v>1</v>
      </c>
      <c r="AM366" s="279">
        <v>2023</v>
      </c>
      <c r="AN366" s="281">
        <v>44936</v>
      </c>
      <c r="AO366" s="279">
        <v>3.1349999999999998</v>
      </c>
    </row>
    <row r="367" spans="38:41">
      <c r="AL367" s="279">
        <v>1</v>
      </c>
      <c r="AM367" s="279">
        <v>2023</v>
      </c>
      <c r="AN367" s="281">
        <v>44935</v>
      </c>
      <c r="AO367" s="279">
        <v>3.101</v>
      </c>
    </row>
    <row r="368" spans="38:41">
      <c r="AL368" s="279">
        <v>1</v>
      </c>
      <c r="AM368" s="279">
        <v>2023</v>
      </c>
      <c r="AN368" s="281">
        <v>44932</v>
      </c>
      <c r="AO368" s="279">
        <v>3.1</v>
      </c>
    </row>
    <row r="369" spans="38:41">
      <c r="AL369" s="279">
        <v>1</v>
      </c>
      <c r="AM369" s="279">
        <v>2023</v>
      </c>
      <c r="AN369" s="281">
        <v>44931</v>
      </c>
      <c r="AO369" s="279">
        <v>3.157</v>
      </c>
    </row>
    <row r="370" spans="38:41">
      <c r="AL370" s="279">
        <v>1</v>
      </c>
      <c r="AM370" s="279">
        <v>2023</v>
      </c>
      <c r="AN370" s="281">
        <v>44930</v>
      </c>
      <c r="AO370" s="279">
        <v>3.1379999999999999</v>
      </c>
    </row>
    <row r="371" spans="38:41">
      <c r="AL371" s="279">
        <v>1</v>
      </c>
      <c r="AM371" s="279">
        <v>2023</v>
      </c>
      <c r="AN371" s="281">
        <v>44929</v>
      </c>
      <c r="AO371" s="279">
        <v>3.1930000000000001</v>
      </c>
    </row>
    <row r="372" spans="38:41">
      <c r="AL372" s="279">
        <v>1</v>
      </c>
      <c r="AM372" s="279">
        <v>2023</v>
      </c>
      <c r="AN372" s="281">
        <v>44928</v>
      </c>
      <c r="AO372" s="279">
        <v>3.2770000000000001</v>
      </c>
    </row>
    <row r="373" spans="38:41">
      <c r="AL373" s="279">
        <v>12</v>
      </c>
      <c r="AM373" s="279">
        <v>2022</v>
      </c>
      <c r="AN373" s="281">
        <v>44925</v>
      </c>
      <c r="AO373" s="279">
        <v>3.2770000000000001</v>
      </c>
    </row>
    <row r="374" spans="38:41">
      <c r="AL374" s="279">
        <v>12</v>
      </c>
      <c r="AM374" s="279">
        <v>2022</v>
      </c>
      <c r="AN374" s="281">
        <v>44924</v>
      </c>
      <c r="AO374" s="279">
        <v>3.238</v>
      </c>
    </row>
    <row r="375" spans="38:41">
      <c r="AL375" s="279">
        <v>12</v>
      </c>
      <c r="AM375" s="279">
        <v>2022</v>
      </c>
      <c r="AN375" s="281">
        <v>44923</v>
      </c>
      <c r="AO375" s="279">
        <v>3.278</v>
      </c>
    </row>
    <row r="376" spans="38:41">
      <c r="AL376" s="279">
        <v>12</v>
      </c>
      <c r="AM376" s="279">
        <v>2022</v>
      </c>
      <c r="AN376" s="281">
        <v>44922</v>
      </c>
      <c r="AO376" s="279">
        <v>3.1629999999999998</v>
      </c>
    </row>
    <row r="377" spans="38:41">
      <c r="AL377" s="279">
        <v>12</v>
      </c>
      <c r="AM377" s="279">
        <v>2022</v>
      </c>
      <c r="AN377" s="281">
        <v>44921</v>
      </c>
      <c r="AO377" s="279">
        <v>3.1629999999999998</v>
      </c>
    </row>
    <row r="378" spans="38:41">
      <c r="AL378" s="279">
        <v>12</v>
      </c>
      <c r="AM378" s="279">
        <v>2022</v>
      </c>
      <c r="AN378" s="281">
        <v>44918</v>
      </c>
      <c r="AO378" s="279">
        <v>3.1629999999999998</v>
      </c>
    </row>
    <row r="379" spans="38:41">
      <c r="AL379" s="279">
        <v>12</v>
      </c>
      <c r="AM379" s="279">
        <v>2022</v>
      </c>
      <c r="AN379" s="281">
        <v>44917</v>
      </c>
      <c r="AO379" s="279">
        <v>3.0870000000000002</v>
      </c>
    </row>
    <row r="380" spans="38:41">
      <c r="AL380" s="279">
        <v>12</v>
      </c>
      <c r="AM380" s="279">
        <v>2022</v>
      </c>
      <c r="AN380" s="281">
        <v>44916</v>
      </c>
      <c r="AO380" s="279">
        <v>3.0390000000000001</v>
      </c>
    </row>
    <row r="381" spans="38:41">
      <c r="AL381" s="279">
        <v>12</v>
      </c>
      <c r="AM381" s="279">
        <v>2022</v>
      </c>
      <c r="AN381" s="281">
        <v>44915</v>
      </c>
      <c r="AO381" s="279">
        <v>3.0329999999999999</v>
      </c>
    </row>
    <row r="382" spans="38:41">
      <c r="AL382" s="279">
        <v>12</v>
      </c>
      <c r="AM382" s="279">
        <v>2022</v>
      </c>
      <c r="AN382" s="281">
        <v>44914</v>
      </c>
      <c r="AO382" s="279">
        <v>2.9689999999999999</v>
      </c>
    </row>
    <row r="383" spans="38:41">
      <c r="AL383" s="279">
        <v>12</v>
      </c>
      <c r="AM383" s="279">
        <v>2022</v>
      </c>
      <c r="AN383" s="281">
        <v>44911</v>
      </c>
      <c r="AO383" s="279">
        <v>2.8740000000000001</v>
      </c>
    </row>
    <row r="384" spans="38:41">
      <c r="AL384" s="279">
        <v>12</v>
      </c>
      <c r="AM384" s="279">
        <v>2022</v>
      </c>
      <c r="AN384" s="281">
        <v>44910</v>
      </c>
      <c r="AO384" s="279">
        <v>2.82</v>
      </c>
    </row>
    <row r="385" spans="38:41">
      <c r="AL385" s="279">
        <v>12</v>
      </c>
      <c r="AM385" s="279">
        <v>2022</v>
      </c>
      <c r="AN385" s="281">
        <v>44909</v>
      </c>
      <c r="AO385" s="279">
        <v>2.86</v>
      </c>
    </row>
    <row r="386" spans="38:41">
      <c r="AL386" s="279">
        <v>12</v>
      </c>
      <c r="AM386" s="279">
        <v>2022</v>
      </c>
      <c r="AN386" s="281">
        <v>44908</v>
      </c>
      <c r="AO386" s="279">
        <v>2.8359999999999999</v>
      </c>
    </row>
    <row r="387" spans="38:41">
      <c r="AL387" s="279">
        <v>12</v>
      </c>
      <c r="AM387" s="279">
        <v>2022</v>
      </c>
      <c r="AN387" s="281">
        <v>44907</v>
      </c>
      <c r="AO387" s="279">
        <v>2.8759999999999999</v>
      </c>
    </row>
    <row r="388" spans="38:41">
      <c r="AL388" s="279">
        <v>12</v>
      </c>
      <c r="AM388" s="279">
        <v>2022</v>
      </c>
      <c r="AN388" s="281">
        <v>44904</v>
      </c>
      <c r="AO388" s="279">
        <v>2.835</v>
      </c>
    </row>
    <row r="389" spans="38:41">
      <c r="AL389" s="279">
        <v>12</v>
      </c>
      <c r="AM389" s="279">
        <v>2022</v>
      </c>
      <c r="AN389" s="281">
        <v>44903</v>
      </c>
      <c r="AO389" s="279">
        <v>2.7370000000000001</v>
      </c>
    </row>
    <row r="390" spans="38:41">
      <c r="AL390" s="279">
        <v>12</v>
      </c>
      <c r="AM390" s="279">
        <v>2022</v>
      </c>
      <c r="AN390" s="281">
        <v>44902</v>
      </c>
      <c r="AO390" s="279">
        <v>2.7410000000000001</v>
      </c>
    </row>
    <row r="391" spans="38:41">
      <c r="AL391" s="279">
        <v>12</v>
      </c>
      <c r="AM391" s="279">
        <v>2022</v>
      </c>
      <c r="AN391" s="281">
        <v>44901</v>
      </c>
      <c r="AO391" s="279">
        <v>2.7730000000000001</v>
      </c>
    </row>
    <row r="392" spans="38:41">
      <c r="AL392" s="279">
        <v>12</v>
      </c>
      <c r="AM392" s="279">
        <v>2022</v>
      </c>
      <c r="AN392" s="281">
        <v>44900</v>
      </c>
      <c r="AO392" s="279">
        <v>2.8130000000000002</v>
      </c>
    </row>
    <row r="393" spans="38:41">
      <c r="AL393" s="279">
        <v>12</v>
      </c>
      <c r="AM393" s="279">
        <v>2022</v>
      </c>
      <c r="AN393" s="281">
        <v>44897</v>
      </c>
      <c r="AO393" s="279">
        <v>2.798</v>
      </c>
    </row>
    <row r="394" spans="38:41">
      <c r="AL394" s="279">
        <v>12</v>
      </c>
      <c r="AM394" s="279">
        <v>2022</v>
      </c>
      <c r="AN394" s="281">
        <v>44896</v>
      </c>
      <c r="AO394" s="279">
        <v>2.8759999999999999</v>
      </c>
    </row>
    <row r="395" spans="38:41">
      <c r="AL395" s="279">
        <v>11</v>
      </c>
      <c r="AM395" s="279">
        <v>2022</v>
      </c>
      <c r="AN395" s="281">
        <v>44895</v>
      </c>
      <c r="AO395" s="279">
        <v>2.9969999999999999</v>
      </c>
    </row>
    <row r="396" spans="38:41">
      <c r="AL396" s="279">
        <v>11</v>
      </c>
      <c r="AM396" s="279">
        <v>2022</v>
      </c>
      <c r="AN396" s="281">
        <v>44894</v>
      </c>
      <c r="AO396" s="279">
        <v>3.0219999999999998</v>
      </c>
    </row>
    <row r="397" spans="38:41">
      <c r="AL397" s="279">
        <v>11</v>
      </c>
      <c r="AM397" s="279">
        <v>2022</v>
      </c>
      <c r="AN397" s="281">
        <v>44893</v>
      </c>
      <c r="AO397" s="279">
        <v>2.9569999999999999</v>
      </c>
    </row>
    <row r="398" spans="38:41">
      <c r="AL398" s="279">
        <v>11</v>
      </c>
      <c r="AM398" s="279">
        <v>2022</v>
      </c>
      <c r="AN398" s="281">
        <v>44890</v>
      </c>
      <c r="AO398" s="279">
        <v>2.9590000000000001</v>
      </c>
    </row>
    <row r="399" spans="38:41">
      <c r="AL399" s="279">
        <v>11</v>
      </c>
      <c r="AM399" s="279">
        <v>2022</v>
      </c>
      <c r="AN399" s="281">
        <v>44889</v>
      </c>
      <c r="AO399" s="279">
        <v>2.9609999999999999</v>
      </c>
    </row>
    <row r="400" spans="38:41">
      <c r="AL400" s="279">
        <v>11</v>
      </c>
      <c r="AM400" s="279">
        <v>2022</v>
      </c>
      <c r="AN400" s="281">
        <v>44888</v>
      </c>
      <c r="AO400" s="279">
        <v>2.9769999999999999</v>
      </c>
    </row>
    <row r="401" spans="38:41">
      <c r="AL401" s="279">
        <v>11</v>
      </c>
      <c r="AM401" s="279">
        <v>2022</v>
      </c>
      <c r="AN401" s="281">
        <v>44887</v>
      </c>
      <c r="AO401" s="279">
        <v>3.0840000000000001</v>
      </c>
    </row>
    <row r="402" spans="38:41">
      <c r="AL402" s="279">
        <v>11</v>
      </c>
      <c r="AM402" s="279">
        <v>2022</v>
      </c>
      <c r="AN402" s="281">
        <v>44886</v>
      </c>
      <c r="AO402" s="279">
        <v>3.14</v>
      </c>
    </row>
    <row r="403" spans="38:41">
      <c r="AL403" s="279">
        <v>11</v>
      </c>
      <c r="AM403" s="279">
        <v>2022</v>
      </c>
      <c r="AN403" s="281">
        <v>44883</v>
      </c>
      <c r="AO403" s="279">
        <v>3.2109999999999999</v>
      </c>
    </row>
    <row r="404" spans="38:41">
      <c r="AL404" s="279">
        <v>11</v>
      </c>
      <c r="AM404" s="279">
        <v>2022</v>
      </c>
      <c r="AN404" s="281">
        <v>44882</v>
      </c>
      <c r="AO404" s="279">
        <v>3.19</v>
      </c>
    </row>
    <row r="405" spans="38:41">
      <c r="AL405" s="279">
        <v>11</v>
      </c>
      <c r="AM405" s="279">
        <v>2022</v>
      </c>
      <c r="AN405" s="281">
        <v>44881</v>
      </c>
      <c r="AO405" s="279">
        <v>3.1419999999999999</v>
      </c>
    </row>
    <row r="406" spans="38:41">
      <c r="AL406" s="279">
        <v>11</v>
      </c>
      <c r="AM406" s="279">
        <v>2022</v>
      </c>
      <c r="AN406" s="281">
        <v>44880</v>
      </c>
      <c r="AO406" s="279">
        <v>3.2210000000000001</v>
      </c>
    </row>
    <row r="407" spans="38:41">
      <c r="AL407" s="279">
        <v>11</v>
      </c>
      <c r="AM407" s="279">
        <v>2022</v>
      </c>
      <c r="AN407" s="281">
        <v>44879</v>
      </c>
      <c r="AO407" s="279">
        <v>3.2679999999999998</v>
      </c>
    </row>
    <row r="408" spans="38:41">
      <c r="AL408" s="279">
        <v>11</v>
      </c>
      <c r="AM408" s="279">
        <v>2022</v>
      </c>
      <c r="AN408" s="281">
        <v>44876</v>
      </c>
      <c r="AO408" s="279">
        <v>3.2650000000000001</v>
      </c>
    </row>
    <row r="409" spans="38:41">
      <c r="AL409" s="279">
        <v>11</v>
      </c>
      <c r="AM409" s="279">
        <v>2022</v>
      </c>
      <c r="AN409" s="281">
        <v>44875</v>
      </c>
      <c r="AO409" s="279">
        <v>3.2650000000000001</v>
      </c>
    </row>
    <row r="410" spans="38:41">
      <c r="AL410" s="279">
        <v>11</v>
      </c>
      <c r="AM410" s="279">
        <v>2022</v>
      </c>
      <c r="AN410" s="281">
        <v>44874</v>
      </c>
      <c r="AO410" s="279">
        <v>3.4689999999999999</v>
      </c>
    </row>
    <row r="411" spans="38:41">
      <c r="AL411" s="279">
        <v>11</v>
      </c>
      <c r="AM411" s="279">
        <v>2022</v>
      </c>
      <c r="AN411" s="281">
        <v>44873</v>
      </c>
      <c r="AO411" s="279">
        <v>3.5190000000000001</v>
      </c>
    </row>
    <row r="412" spans="38:41">
      <c r="AL412" s="279">
        <v>11</v>
      </c>
      <c r="AM412" s="279">
        <v>2022</v>
      </c>
      <c r="AN412" s="281">
        <v>44872</v>
      </c>
      <c r="AO412" s="279">
        <v>3.621</v>
      </c>
    </row>
    <row r="413" spans="38:41">
      <c r="AL413" s="279">
        <v>11</v>
      </c>
      <c r="AM413" s="279">
        <v>2022</v>
      </c>
      <c r="AN413" s="281">
        <v>44869</v>
      </c>
      <c r="AO413" s="279">
        <v>3.504</v>
      </c>
    </row>
    <row r="414" spans="38:41">
      <c r="AL414" s="279">
        <v>11</v>
      </c>
      <c r="AM414" s="279">
        <v>2022</v>
      </c>
      <c r="AN414" s="281">
        <v>44868</v>
      </c>
      <c r="AO414" s="279">
        <v>3.407</v>
      </c>
    </row>
    <row r="415" spans="38:41">
      <c r="AL415" s="279">
        <v>11</v>
      </c>
      <c r="AM415" s="279">
        <v>2022</v>
      </c>
      <c r="AN415" s="281">
        <v>44867</v>
      </c>
      <c r="AO415" s="279">
        <v>3.3439999999999999</v>
      </c>
    </row>
    <row r="416" spans="38:41">
      <c r="AL416" s="279">
        <v>11</v>
      </c>
      <c r="AM416" s="279">
        <v>2022</v>
      </c>
      <c r="AN416" s="281">
        <v>44866</v>
      </c>
      <c r="AO416" s="279">
        <v>3.2570000000000001</v>
      </c>
    </row>
    <row r="417" spans="38:41">
      <c r="AL417" s="279">
        <v>10</v>
      </c>
      <c r="AM417" s="279">
        <v>2022</v>
      </c>
      <c r="AN417" s="281">
        <v>44865</v>
      </c>
      <c r="AO417" s="279">
        <v>3.286</v>
      </c>
    </row>
    <row r="418" spans="38:41">
      <c r="AL418" s="279">
        <v>10</v>
      </c>
      <c r="AM418" s="279">
        <v>2022</v>
      </c>
      <c r="AN418" s="281">
        <v>44862</v>
      </c>
      <c r="AO418" s="279">
        <v>3.3170000000000002</v>
      </c>
    </row>
    <row r="419" spans="38:41">
      <c r="AL419" s="279">
        <v>10</v>
      </c>
      <c r="AM419" s="279">
        <v>2022</v>
      </c>
      <c r="AN419" s="281">
        <v>44861</v>
      </c>
      <c r="AO419" s="279">
        <v>3.323</v>
      </c>
    </row>
    <row r="420" spans="38:41">
      <c r="AL420" s="279">
        <v>10</v>
      </c>
      <c r="AM420" s="279">
        <v>2022</v>
      </c>
      <c r="AN420" s="281">
        <v>44860</v>
      </c>
      <c r="AO420" s="279">
        <v>3.42</v>
      </c>
    </row>
    <row r="421" spans="38:41">
      <c r="AL421" s="279">
        <v>10</v>
      </c>
      <c r="AM421" s="279">
        <v>2022</v>
      </c>
      <c r="AN421" s="281">
        <v>44859</v>
      </c>
      <c r="AO421" s="279">
        <v>3.5830000000000002</v>
      </c>
    </row>
    <row r="422" spans="38:41">
      <c r="AL422" s="279">
        <v>10</v>
      </c>
      <c r="AM422" s="279">
        <v>2022</v>
      </c>
      <c r="AN422" s="281">
        <v>44858</v>
      </c>
      <c r="AO422" s="279">
        <v>3.66</v>
      </c>
    </row>
    <row r="423" spans="38:41">
      <c r="AL423" s="279">
        <v>10</v>
      </c>
      <c r="AM423" s="279">
        <v>2022</v>
      </c>
      <c r="AN423" s="281">
        <v>44855</v>
      </c>
      <c r="AO423" s="279">
        <v>3.6949999999999998</v>
      </c>
    </row>
    <row r="424" spans="38:41">
      <c r="AL424" s="279">
        <v>10</v>
      </c>
      <c r="AM424" s="279">
        <v>2022</v>
      </c>
      <c r="AN424" s="281">
        <v>44854</v>
      </c>
      <c r="AO424" s="279">
        <v>3.6779999999999999</v>
      </c>
    </row>
    <row r="425" spans="38:41">
      <c r="AL425" s="279">
        <v>10</v>
      </c>
      <c r="AM425" s="279">
        <v>2022</v>
      </c>
      <c r="AN425" s="281">
        <v>44853</v>
      </c>
      <c r="AO425" s="279">
        <v>3.5379999999999998</v>
      </c>
    </row>
    <row r="426" spans="38:41">
      <c r="AL426" s="279">
        <v>10</v>
      </c>
      <c r="AM426" s="279">
        <v>2022</v>
      </c>
      <c r="AN426" s="281">
        <v>44852</v>
      </c>
      <c r="AO426" s="279">
        <v>3.3690000000000002</v>
      </c>
    </row>
    <row r="427" spans="38:41">
      <c r="AL427" s="279">
        <v>10</v>
      </c>
      <c r="AM427" s="279">
        <v>2022</v>
      </c>
      <c r="AN427" s="281">
        <v>44851</v>
      </c>
      <c r="AO427" s="279">
        <v>3.4039999999999999</v>
      </c>
    </row>
    <row r="428" spans="38:41">
      <c r="AL428" s="279">
        <v>10</v>
      </c>
      <c r="AM428" s="279">
        <v>2022</v>
      </c>
      <c r="AN428" s="281">
        <v>44848</v>
      </c>
      <c r="AO428" s="279">
        <v>3.4159999999999999</v>
      </c>
    </row>
    <row r="429" spans="38:41">
      <c r="AL429" s="279">
        <v>10</v>
      </c>
      <c r="AM429" s="279">
        <v>2022</v>
      </c>
      <c r="AN429" s="281">
        <v>44847</v>
      </c>
      <c r="AO429" s="279">
        <v>3.3380000000000001</v>
      </c>
    </row>
    <row r="430" spans="38:41">
      <c r="AL430" s="279">
        <v>10</v>
      </c>
      <c r="AM430" s="279">
        <v>2022</v>
      </c>
      <c r="AN430" s="281">
        <v>44846</v>
      </c>
      <c r="AO430" s="279">
        <v>3.327</v>
      </c>
    </row>
    <row r="431" spans="38:41">
      <c r="AL431" s="279">
        <v>10</v>
      </c>
      <c r="AM431" s="279">
        <v>2022</v>
      </c>
      <c r="AN431" s="281">
        <v>44845</v>
      </c>
      <c r="AO431" s="279">
        <v>3.343</v>
      </c>
    </row>
    <row r="432" spans="38:41">
      <c r="AL432" s="279">
        <v>10</v>
      </c>
      <c r="AM432" s="279">
        <v>2022</v>
      </c>
      <c r="AN432" s="281">
        <v>44844</v>
      </c>
      <c r="AO432" s="279">
        <v>3.2480000000000002</v>
      </c>
    </row>
    <row r="433" spans="38:41">
      <c r="AL433" s="279">
        <v>10</v>
      </c>
      <c r="AM433" s="279">
        <v>2022</v>
      </c>
      <c r="AN433" s="281">
        <v>44841</v>
      </c>
      <c r="AO433" s="279">
        <v>3.2480000000000002</v>
      </c>
    </row>
    <row r="434" spans="38:41">
      <c r="AL434" s="279">
        <v>10</v>
      </c>
      <c r="AM434" s="279">
        <v>2022</v>
      </c>
      <c r="AN434" s="281">
        <v>44840</v>
      </c>
      <c r="AO434" s="279">
        <v>3.1960000000000002</v>
      </c>
    </row>
    <row r="435" spans="38:41">
      <c r="AL435" s="279">
        <v>10</v>
      </c>
      <c r="AM435" s="279">
        <v>2022</v>
      </c>
      <c r="AN435" s="281">
        <v>44839</v>
      </c>
      <c r="AO435" s="279">
        <v>3.222</v>
      </c>
    </row>
    <row r="436" spans="38:41">
      <c r="AL436" s="279">
        <v>10</v>
      </c>
      <c r="AM436" s="279">
        <v>2022</v>
      </c>
      <c r="AN436" s="281">
        <v>44838</v>
      </c>
      <c r="AO436" s="279">
        <v>3.1179999999999999</v>
      </c>
    </row>
    <row r="437" spans="38:41">
      <c r="AL437" s="279">
        <v>10</v>
      </c>
      <c r="AM437" s="279">
        <v>2022</v>
      </c>
      <c r="AN437" s="281">
        <v>44837</v>
      </c>
      <c r="AO437" s="279">
        <v>3.1320000000000001</v>
      </c>
    </row>
    <row r="438" spans="38:41">
      <c r="AL438" s="279">
        <v>9</v>
      </c>
      <c r="AM438" s="279">
        <v>2022</v>
      </c>
      <c r="AN438" s="281">
        <v>44834</v>
      </c>
      <c r="AO438" s="279">
        <v>3.0950000000000002</v>
      </c>
    </row>
    <row r="439" spans="38:41">
      <c r="AL439" s="279">
        <v>9</v>
      </c>
      <c r="AM439" s="279">
        <v>2022</v>
      </c>
      <c r="AN439" s="281">
        <v>44833</v>
      </c>
      <c r="AO439" s="279">
        <v>3.0950000000000002</v>
      </c>
    </row>
    <row r="440" spans="38:41">
      <c r="AL440" s="279">
        <v>9</v>
      </c>
      <c r="AM440" s="279">
        <v>2022</v>
      </c>
      <c r="AN440" s="281">
        <v>44832</v>
      </c>
      <c r="AO440" s="279">
        <v>2.97</v>
      </c>
    </row>
    <row r="441" spans="38:41">
      <c r="AL441" s="279">
        <v>9</v>
      </c>
      <c r="AM441" s="279">
        <v>2022</v>
      </c>
      <c r="AN441" s="281">
        <v>44831</v>
      </c>
      <c r="AO441" s="279">
        <v>3.1789999999999998</v>
      </c>
    </row>
    <row r="442" spans="38:41">
      <c r="AL442" s="279">
        <v>9</v>
      </c>
      <c r="AM442" s="279">
        <v>2022</v>
      </c>
      <c r="AN442" s="281">
        <v>44830</v>
      </c>
      <c r="AO442" s="279">
        <v>3.0489999999999999</v>
      </c>
    </row>
    <row r="443" spans="38:41">
      <c r="AL443" s="279">
        <v>9</v>
      </c>
      <c r="AM443" s="279">
        <v>2022</v>
      </c>
      <c r="AN443" s="281">
        <v>44827</v>
      </c>
      <c r="AO443" s="279">
        <v>2.9660000000000002</v>
      </c>
    </row>
    <row r="444" spans="38:41">
      <c r="AL444" s="279">
        <v>9</v>
      </c>
      <c r="AM444" s="279">
        <v>2022</v>
      </c>
      <c r="AN444" s="281">
        <v>44826</v>
      </c>
      <c r="AO444" s="279">
        <v>3.0059999999999998</v>
      </c>
    </row>
    <row r="445" spans="38:41">
      <c r="AL445" s="279">
        <v>9</v>
      </c>
      <c r="AM445" s="279">
        <v>2022</v>
      </c>
      <c r="AN445" s="281">
        <v>44825</v>
      </c>
      <c r="AO445" s="279">
        <v>2.944</v>
      </c>
    </row>
    <row r="446" spans="38:41">
      <c r="AL446" s="279">
        <v>9</v>
      </c>
      <c r="AM446" s="279">
        <v>2022</v>
      </c>
      <c r="AN446" s="281">
        <v>44824</v>
      </c>
      <c r="AO446" s="279">
        <v>3.0249999999999999</v>
      </c>
    </row>
    <row r="447" spans="38:41">
      <c r="AL447" s="279">
        <v>9</v>
      </c>
      <c r="AM447" s="279">
        <v>2022</v>
      </c>
      <c r="AN447" s="281">
        <v>44823</v>
      </c>
      <c r="AO447" s="279">
        <v>3.0489999999999999</v>
      </c>
    </row>
    <row r="448" spans="38:41">
      <c r="AL448" s="279">
        <v>9</v>
      </c>
      <c r="AM448" s="279">
        <v>2022</v>
      </c>
      <c r="AN448" s="281">
        <v>44820</v>
      </c>
      <c r="AO448" s="279">
        <v>3.0720000000000001</v>
      </c>
    </row>
    <row r="449" spans="38:41">
      <c r="AL449" s="279">
        <v>9</v>
      </c>
      <c r="AM449" s="279">
        <v>2022</v>
      </c>
      <c r="AN449" s="281">
        <v>44819</v>
      </c>
      <c r="AO449" s="279">
        <v>3.0510000000000002</v>
      </c>
    </row>
    <row r="450" spans="38:41">
      <c r="AL450" s="279">
        <v>9</v>
      </c>
      <c r="AM450" s="279">
        <v>2022</v>
      </c>
      <c r="AN450" s="281">
        <v>44818</v>
      </c>
      <c r="AO450" s="279">
        <v>3.097</v>
      </c>
    </row>
    <row r="451" spans="38:41">
      <c r="AL451" s="279">
        <v>9</v>
      </c>
      <c r="AM451" s="279">
        <v>2022</v>
      </c>
      <c r="AN451" s="281">
        <v>44817</v>
      </c>
      <c r="AO451" s="279">
        <v>3.149</v>
      </c>
    </row>
    <row r="452" spans="38:41">
      <c r="AL452" s="279">
        <v>9</v>
      </c>
      <c r="AM452" s="279">
        <v>2022</v>
      </c>
      <c r="AN452" s="281">
        <v>44816</v>
      </c>
      <c r="AO452" s="279">
        <v>3.1640000000000001</v>
      </c>
    </row>
    <row r="453" spans="38:41">
      <c r="AL453" s="279">
        <v>9</v>
      </c>
      <c r="AM453" s="279">
        <v>2022</v>
      </c>
      <c r="AN453" s="281">
        <v>44813</v>
      </c>
      <c r="AO453" s="279">
        <v>3.1469999999999998</v>
      </c>
    </row>
    <row r="454" spans="38:41">
      <c r="AL454" s="279">
        <v>9</v>
      </c>
      <c r="AM454" s="279">
        <v>2022</v>
      </c>
      <c r="AN454" s="281">
        <v>44812</v>
      </c>
      <c r="AO454" s="279">
        <v>3.198</v>
      </c>
    </row>
    <row r="455" spans="38:41">
      <c r="AL455" s="279">
        <v>9</v>
      </c>
      <c r="AM455" s="279">
        <v>2022</v>
      </c>
      <c r="AN455" s="281">
        <v>44811</v>
      </c>
      <c r="AO455" s="279">
        <v>3.1389999999999998</v>
      </c>
    </row>
    <row r="456" spans="38:41">
      <c r="AL456" s="279">
        <v>9</v>
      </c>
      <c r="AM456" s="279">
        <v>2022</v>
      </c>
      <c r="AN456" s="281">
        <v>44810</v>
      </c>
      <c r="AO456" s="279">
        <v>3.157</v>
      </c>
    </row>
    <row r="457" spans="38:41">
      <c r="AL457" s="279">
        <v>9</v>
      </c>
      <c r="AM457" s="279">
        <v>2022</v>
      </c>
      <c r="AN457" s="281">
        <v>44809</v>
      </c>
      <c r="AO457" s="279">
        <v>3.036</v>
      </c>
    </row>
    <row r="458" spans="38:41">
      <c r="AL458" s="279">
        <v>9</v>
      </c>
      <c r="AM458" s="279">
        <v>2022</v>
      </c>
      <c r="AN458" s="281">
        <v>44806</v>
      </c>
      <c r="AO458" s="279">
        <v>3.036</v>
      </c>
    </row>
    <row r="459" spans="38:41">
      <c r="AL459" s="279">
        <v>9</v>
      </c>
      <c r="AM459" s="279">
        <v>2022</v>
      </c>
      <c r="AN459" s="281">
        <v>44805</v>
      </c>
      <c r="AO459" s="279">
        <v>3.0910000000000002</v>
      </c>
    </row>
    <row r="460" spans="38:41">
      <c r="AL460" s="279">
        <v>8</v>
      </c>
      <c r="AM460" s="279">
        <v>2022</v>
      </c>
      <c r="AN460" s="281">
        <v>44804</v>
      </c>
      <c r="AO460" s="279">
        <v>3.03</v>
      </c>
    </row>
    <row r="461" spans="38:41">
      <c r="AL461" s="279">
        <v>8</v>
      </c>
      <c r="AM461" s="279">
        <v>2022</v>
      </c>
      <c r="AN461" s="281">
        <v>44803</v>
      </c>
      <c r="AO461" s="279">
        <v>2.9929999999999999</v>
      </c>
    </row>
    <row r="462" spans="38:41">
      <c r="AL462" s="279">
        <v>8</v>
      </c>
      <c r="AM462" s="279">
        <v>2022</v>
      </c>
      <c r="AN462" s="281">
        <v>44802</v>
      </c>
      <c r="AO462" s="279">
        <v>3.0179999999999998</v>
      </c>
    </row>
    <row r="463" spans="38:41">
      <c r="AL463" s="279">
        <v>8</v>
      </c>
      <c r="AM463" s="279">
        <v>2022</v>
      </c>
      <c r="AN463" s="281">
        <v>44799</v>
      </c>
      <c r="AO463" s="279">
        <v>2.976</v>
      </c>
    </row>
    <row r="464" spans="38:41">
      <c r="AL464" s="279">
        <v>8</v>
      </c>
      <c r="AM464" s="279">
        <v>2022</v>
      </c>
      <c r="AN464" s="281">
        <v>44798</v>
      </c>
      <c r="AO464" s="279">
        <v>2.9980000000000002</v>
      </c>
    </row>
    <row r="465" spans="38:41">
      <c r="AL465" s="279">
        <v>8</v>
      </c>
      <c r="AM465" s="279">
        <v>2022</v>
      </c>
      <c r="AN465" s="281">
        <v>44797</v>
      </c>
      <c r="AO465" s="279">
        <v>3.073</v>
      </c>
    </row>
    <row r="466" spans="38:41">
      <c r="AL466" s="279">
        <v>8</v>
      </c>
      <c r="AM466" s="279">
        <v>2022</v>
      </c>
      <c r="AN466" s="281">
        <v>44796</v>
      </c>
      <c r="AO466" s="279">
        <v>3.0190000000000001</v>
      </c>
    </row>
    <row r="467" spans="38:41">
      <c r="AL467" s="279">
        <v>8</v>
      </c>
      <c r="AM467" s="279">
        <v>2022</v>
      </c>
      <c r="AN467" s="281">
        <v>44795</v>
      </c>
      <c r="AO467" s="279">
        <v>3.0009999999999999</v>
      </c>
    </row>
    <row r="468" spans="38:41">
      <c r="AL468" s="279">
        <v>8</v>
      </c>
      <c r="AM468" s="279">
        <v>2022</v>
      </c>
      <c r="AN468" s="281">
        <v>44792</v>
      </c>
      <c r="AO468" s="279">
        <v>2.9409999999999998</v>
      </c>
    </row>
    <row r="469" spans="38:41">
      <c r="AL469" s="279">
        <v>8</v>
      </c>
      <c r="AM469" s="279">
        <v>2022</v>
      </c>
      <c r="AN469" s="281">
        <v>44791</v>
      </c>
      <c r="AO469" s="279">
        <v>2.89</v>
      </c>
    </row>
    <row r="470" spans="38:41">
      <c r="AL470" s="279">
        <v>8</v>
      </c>
      <c r="AM470" s="279">
        <v>2022</v>
      </c>
      <c r="AN470" s="281">
        <v>44790</v>
      </c>
      <c r="AO470" s="279">
        <v>2.9119999999999999</v>
      </c>
    </row>
    <row r="471" spans="38:41">
      <c r="AL471" s="279">
        <v>8</v>
      </c>
      <c r="AM471" s="279">
        <v>2022</v>
      </c>
      <c r="AN471" s="281">
        <v>44789</v>
      </c>
      <c r="AO471" s="279">
        <v>2.8410000000000002</v>
      </c>
    </row>
    <row r="472" spans="38:41">
      <c r="AL472" s="279">
        <v>8</v>
      </c>
      <c r="AM472" s="279">
        <v>2022</v>
      </c>
      <c r="AN472" s="281">
        <v>44788</v>
      </c>
      <c r="AO472" s="279">
        <v>2.84</v>
      </c>
    </row>
    <row r="473" spans="38:41">
      <c r="AL473" s="279">
        <v>8</v>
      </c>
      <c r="AM473" s="279">
        <v>2022</v>
      </c>
      <c r="AN473" s="281">
        <v>44785</v>
      </c>
      <c r="AO473" s="279">
        <v>2.85</v>
      </c>
    </row>
    <row r="474" spans="38:41">
      <c r="AL474" s="279">
        <v>8</v>
      </c>
      <c r="AM474" s="279">
        <v>2022</v>
      </c>
      <c r="AN474" s="281">
        <v>44784</v>
      </c>
      <c r="AO474" s="279">
        <v>2.887</v>
      </c>
    </row>
    <row r="475" spans="38:41">
      <c r="AL475" s="279">
        <v>8</v>
      </c>
      <c r="AM475" s="279">
        <v>2022</v>
      </c>
      <c r="AN475" s="281">
        <v>44783</v>
      </c>
      <c r="AO475" s="279">
        <v>2.766</v>
      </c>
    </row>
    <row r="476" spans="38:41">
      <c r="AL476" s="279">
        <v>8</v>
      </c>
      <c r="AM476" s="279">
        <v>2022</v>
      </c>
      <c r="AN476" s="281">
        <v>44782</v>
      </c>
      <c r="AO476" s="279">
        <v>2.7639999999999998</v>
      </c>
    </row>
    <row r="477" spans="38:41">
      <c r="AL477" s="279">
        <v>8</v>
      </c>
      <c r="AM477" s="279">
        <v>2022</v>
      </c>
      <c r="AN477" s="281">
        <v>44781</v>
      </c>
      <c r="AO477" s="279">
        <v>2.746</v>
      </c>
    </row>
    <row r="478" spans="38:41">
      <c r="AL478" s="279">
        <v>8</v>
      </c>
      <c r="AM478" s="279">
        <v>2022</v>
      </c>
      <c r="AN478" s="281">
        <v>44778</v>
      </c>
      <c r="AO478" s="279">
        <v>2.8149999999999999</v>
      </c>
    </row>
    <row r="479" spans="38:41">
      <c r="AL479" s="279">
        <v>8</v>
      </c>
      <c r="AM479" s="279">
        <v>2022</v>
      </c>
      <c r="AN479" s="281">
        <v>44777</v>
      </c>
      <c r="AO479" s="279">
        <v>2.7810000000000001</v>
      </c>
    </row>
    <row r="480" spans="38:41">
      <c r="AL480" s="279">
        <v>8</v>
      </c>
      <c r="AM480" s="279">
        <v>2022</v>
      </c>
      <c r="AN480" s="281">
        <v>44776</v>
      </c>
      <c r="AO480" s="279">
        <v>2.7850000000000001</v>
      </c>
    </row>
    <row r="481" spans="38:41">
      <c r="AL481" s="279">
        <v>8</v>
      </c>
      <c r="AM481" s="279">
        <v>2022</v>
      </c>
      <c r="AN481" s="281">
        <v>44775</v>
      </c>
      <c r="AO481" s="279">
        <v>2.8319999999999999</v>
      </c>
    </row>
    <row r="482" spans="38:41">
      <c r="AL482" s="279">
        <v>8</v>
      </c>
      <c r="AM482" s="279">
        <v>2022</v>
      </c>
      <c r="AN482" s="281">
        <v>44774</v>
      </c>
      <c r="AO482" s="279">
        <v>2.7730000000000001</v>
      </c>
    </row>
    <row r="483" spans="38:41">
      <c r="AL483" s="279">
        <v>7</v>
      </c>
      <c r="AM483" s="279">
        <v>2022</v>
      </c>
      <c r="AN483" s="281">
        <v>44771</v>
      </c>
      <c r="AO483" s="279">
        <v>2.7730000000000001</v>
      </c>
    </row>
    <row r="484" spans="38:41">
      <c r="AL484" s="279">
        <v>7</v>
      </c>
      <c r="AM484" s="279">
        <v>2022</v>
      </c>
      <c r="AN484" s="281">
        <v>44770</v>
      </c>
      <c r="AO484" s="279">
        <v>2.754</v>
      </c>
    </row>
    <row r="485" spans="38:41">
      <c r="AL485" s="279">
        <v>7</v>
      </c>
      <c r="AM485" s="279">
        <v>2022</v>
      </c>
      <c r="AN485" s="281">
        <v>44769</v>
      </c>
      <c r="AO485" s="279">
        <v>2.8370000000000002</v>
      </c>
    </row>
    <row r="486" spans="38:41">
      <c r="AL486" s="279">
        <v>7</v>
      </c>
      <c r="AM486" s="279">
        <v>2022</v>
      </c>
      <c r="AN486" s="281">
        <v>44768</v>
      </c>
      <c r="AO486" s="279">
        <v>2.827</v>
      </c>
    </row>
    <row r="487" spans="38:41">
      <c r="AL487" s="279">
        <v>7</v>
      </c>
      <c r="AM487" s="279">
        <v>2022</v>
      </c>
      <c r="AN487" s="281">
        <v>44767</v>
      </c>
      <c r="AO487" s="279">
        <v>2.85</v>
      </c>
    </row>
    <row r="488" spans="38:41">
      <c r="AL488" s="279">
        <v>7</v>
      </c>
      <c r="AM488" s="279">
        <v>2022</v>
      </c>
      <c r="AN488" s="281">
        <v>44764</v>
      </c>
      <c r="AO488" s="279">
        <v>2.82</v>
      </c>
    </row>
    <row r="489" spans="38:41">
      <c r="AL489" s="279">
        <v>7</v>
      </c>
      <c r="AM489" s="279">
        <v>2022</v>
      </c>
      <c r="AN489" s="281">
        <v>44763</v>
      </c>
      <c r="AO489" s="279">
        <v>2.9079999999999999</v>
      </c>
    </row>
    <row r="490" spans="38:41">
      <c r="AL490" s="279">
        <v>7</v>
      </c>
      <c r="AM490" s="279">
        <v>2022</v>
      </c>
      <c r="AN490" s="281">
        <v>44762</v>
      </c>
      <c r="AO490" s="279">
        <v>3.0390000000000001</v>
      </c>
    </row>
    <row r="491" spans="38:41">
      <c r="AL491" s="279">
        <v>7</v>
      </c>
      <c r="AM491" s="279">
        <v>2022</v>
      </c>
      <c r="AN491" s="281">
        <v>44761</v>
      </c>
      <c r="AO491" s="279">
        <v>3.03</v>
      </c>
    </row>
    <row r="492" spans="38:41">
      <c r="AL492" s="279">
        <v>7</v>
      </c>
      <c r="AM492" s="279">
        <v>2022</v>
      </c>
      <c r="AN492" s="281">
        <v>44760</v>
      </c>
      <c r="AO492" s="279">
        <v>3.0409999999999999</v>
      </c>
    </row>
    <row r="493" spans="38:41">
      <c r="AL493" s="279">
        <v>7</v>
      </c>
      <c r="AM493" s="279">
        <v>2022</v>
      </c>
      <c r="AN493" s="281">
        <v>44757</v>
      </c>
      <c r="AO493" s="279">
        <v>3.01</v>
      </c>
    </row>
    <row r="494" spans="38:41">
      <c r="AL494" s="279">
        <v>7</v>
      </c>
      <c r="AM494" s="279">
        <v>2022</v>
      </c>
      <c r="AN494" s="281">
        <v>44756</v>
      </c>
      <c r="AO494" s="279">
        <v>3.0510000000000002</v>
      </c>
    </row>
    <row r="495" spans="38:41">
      <c r="AL495" s="279">
        <v>7</v>
      </c>
      <c r="AM495" s="279">
        <v>2022</v>
      </c>
      <c r="AN495" s="281">
        <v>44755</v>
      </c>
      <c r="AO495" s="279">
        <v>3.0510000000000002</v>
      </c>
    </row>
    <row r="496" spans="38:41">
      <c r="AL496" s="279">
        <v>7</v>
      </c>
      <c r="AM496" s="279">
        <v>2022</v>
      </c>
      <c r="AN496" s="281">
        <v>44754</v>
      </c>
      <c r="AO496" s="279">
        <v>3.0950000000000002</v>
      </c>
    </row>
    <row r="497" spans="38:41">
      <c r="AL497" s="279">
        <v>7</v>
      </c>
      <c r="AM497" s="279">
        <v>2022</v>
      </c>
      <c r="AN497" s="281">
        <v>44753</v>
      </c>
      <c r="AO497" s="279">
        <v>3.1339999999999999</v>
      </c>
    </row>
    <row r="498" spans="38:41">
      <c r="AL498" s="279">
        <v>7</v>
      </c>
      <c r="AM498" s="279">
        <v>2022</v>
      </c>
      <c r="AN498" s="281">
        <v>44750</v>
      </c>
      <c r="AO498" s="279">
        <v>3.177</v>
      </c>
    </row>
    <row r="499" spans="38:41">
      <c r="AL499" s="279">
        <v>7</v>
      </c>
      <c r="AM499" s="279">
        <v>2022</v>
      </c>
      <c r="AN499" s="281">
        <v>44749</v>
      </c>
      <c r="AO499" s="279">
        <v>3.137</v>
      </c>
    </row>
    <row r="500" spans="38:41">
      <c r="AL500" s="279">
        <v>7</v>
      </c>
      <c r="AM500" s="279">
        <v>2022</v>
      </c>
      <c r="AN500" s="281">
        <v>44748</v>
      </c>
      <c r="AO500" s="279">
        <v>3.11</v>
      </c>
    </row>
    <row r="501" spans="38:41">
      <c r="AL501" s="279">
        <v>7</v>
      </c>
      <c r="AM501" s="279">
        <v>2022</v>
      </c>
      <c r="AN501" s="281">
        <v>44747</v>
      </c>
      <c r="AO501" s="279">
        <v>3.0369999999999999</v>
      </c>
    </row>
    <row r="502" spans="38:41">
      <c r="AL502" s="279">
        <v>7</v>
      </c>
      <c r="AM502" s="279">
        <v>2022</v>
      </c>
      <c r="AN502" s="281">
        <v>44746</v>
      </c>
      <c r="AO502" s="279">
        <v>3.1</v>
      </c>
    </row>
    <row r="503" spans="38:41">
      <c r="AL503" s="279">
        <v>7</v>
      </c>
      <c r="AM503" s="279">
        <v>2022</v>
      </c>
      <c r="AN503" s="281">
        <v>44743</v>
      </c>
      <c r="AO503" s="279">
        <v>3.1360000000000001</v>
      </c>
    </row>
    <row r="504" spans="38:41">
      <c r="AL504" s="279">
        <v>6</v>
      </c>
      <c r="AM504" s="279">
        <v>2022</v>
      </c>
      <c r="AN504" s="281">
        <v>44742</v>
      </c>
      <c r="AO504" s="279">
        <v>3.1349999999999998</v>
      </c>
    </row>
    <row r="505" spans="38:41">
      <c r="AL505" s="279">
        <v>6</v>
      </c>
      <c r="AM505" s="279">
        <v>2022</v>
      </c>
      <c r="AN505" s="281">
        <v>44741</v>
      </c>
      <c r="AO505" s="279">
        <v>3.234</v>
      </c>
    </row>
    <row r="506" spans="38:41">
      <c r="AL506" s="279">
        <v>6</v>
      </c>
      <c r="AM506" s="279">
        <v>2022</v>
      </c>
      <c r="AN506" s="281">
        <v>44740</v>
      </c>
      <c r="AO506" s="279">
        <v>3.2879999999999998</v>
      </c>
    </row>
    <row r="507" spans="38:41">
      <c r="AL507" s="279">
        <v>6</v>
      </c>
      <c r="AM507" s="279">
        <v>2022</v>
      </c>
      <c r="AN507" s="281">
        <v>44739</v>
      </c>
      <c r="AO507" s="279">
        <v>3.355</v>
      </c>
    </row>
    <row r="508" spans="38:41">
      <c r="AL508" s="279">
        <v>6</v>
      </c>
      <c r="AM508" s="279">
        <v>2022</v>
      </c>
      <c r="AN508" s="281">
        <v>44736</v>
      </c>
      <c r="AO508" s="279">
        <v>3.306</v>
      </c>
    </row>
    <row r="509" spans="38:41">
      <c r="AL509" s="279">
        <v>6</v>
      </c>
      <c r="AM509" s="279">
        <v>2022</v>
      </c>
      <c r="AN509" s="281">
        <v>44735</v>
      </c>
      <c r="AO509" s="279">
        <v>3.2839999999999998</v>
      </c>
    </row>
    <row r="510" spans="38:41">
      <c r="AL510" s="279">
        <v>6</v>
      </c>
      <c r="AM510" s="279">
        <v>2022</v>
      </c>
      <c r="AN510" s="281">
        <v>44734</v>
      </c>
      <c r="AO510" s="279">
        <v>3.3420000000000001</v>
      </c>
    </row>
    <row r="511" spans="38:41">
      <c r="AL511" s="279">
        <v>6</v>
      </c>
      <c r="AM511" s="279">
        <v>2022</v>
      </c>
      <c r="AN511" s="281">
        <v>44733</v>
      </c>
      <c r="AO511" s="279">
        <v>3.3969999999999998</v>
      </c>
    </row>
    <row r="512" spans="38:41">
      <c r="AL512" s="279">
        <v>6</v>
      </c>
      <c r="AM512" s="279">
        <v>2022</v>
      </c>
      <c r="AN512" s="281">
        <v>44732</v>
      </c>
      <c r="AO512" s="279">
        <v>3.3159999999999998</v>
      </c>
    </row>
    <row r="513" spans="38:41">
      <c r="AL513" s="279">
        <v>6</v>
      </c>
      <c r="AM513" s="279">
        <v>2022</v>
      </c>
      <c r="AN513" s="281">
        <v>44729</v>
      </c>
      <c r="AO513" s="279">
        <v>3.2930000000000001</v>
      </c>
    </row>
    <row r="514" spans="38:41">
      <c r="AL514" s="279">
        <v>6</v>
      </c>
      <c r="AM514" s="279">
        <v>2022</v>
      </c>
      <c r="AN514" s="281">
        <v>44728</v>
      </c>
      <c r="AO514" s="279">
        <v>3.2559999999999998</v>
      </c>
    </row>
    <row r="515" spans="38:41">
      <c r="AL515" s="279">
        <v>6</v>
      </c>
      <c r="AM515" s="279">
        <v>2022</v>
      </c>
      <c r="AN515" s="281">
        <v>44727</v>
      </c>
      <c r="AO515" s="279">
        <v>3.3279999999999998</v>
      </c>
    </row>
    <row r="516" spans="38:41">
      <c r="AL516" s="279">
        <v>6</v>
      </c>
      <c r="AM516" s="279">
        <v>2022</v>
      </c>
      <c r="AN516" s="281">
        <v>44726</v>
      </c>
      <c r="AO516" s="279">
        <v>3.4039999999999999</v>
      </c>
    </row>
    <row r="517" spans="38:41">
      <c r="AL517" s="279">
        <v>6</v>
      </c>
      <c r="AM517" s="279">
        <v>2022</v>
      </c>
      <c r="AN517" s="281">
        <v>44725</v>
      </c>
      <c r="AO517" s="279">
        <v>3.31</v>
      </c>
    </row>
    <row r="518" spans="38:41">
      <c r="AL518" s="279">
        <v>6</v>
      </c>
      <c r="AM518" s="279">
        <v>2022</v>
      </c>
      <c r="AN518" s="281">
        <v>44722</v>
      </c>
      <c r="AO518" s="279">
        <v>3.1930000000000001</v>
      </c>
    </row>
    <row r="519" spans="38:41">
      <c r="AL519" s="279">
        <v>6</v>
      </c>
      <c r="AM519" s="279">
        <v>2022</v>
      </c>
      <c r="AN519" s="281">
        <v>44721</v>
      </c>
      <c r="AO519" s="279">
        <v>3.133</v>
      </c>
    </row>
    <row r="520" spans="38:41">
      <c r="AL520" s="279">
        <v>6</v>
      </c>
      <c r="AM520" s="279">
        <v>2022</v>
      </c>
      <c r="AN520" s="281">
        <v>44720</v>
      </c>
      <c r="AO520" s="279">
        <v>3.1909999999999998</v>
      </c>
    </row>
    <row r="521" spans="38:41">
      <c r="AL521" s="279">
        <v>6</v>
      </c>
      <c r="AM521" s="279">
        <v>2022</v>
      </c>
      <c r="AN521" s="281">
        <v>44719</v>
      </c>
      <c r="AO521" s="279">
        <v>3.1030000000000002</v>
      </c>
    </row>
    <row r="522" spans="38:41">
      <c r="AL522" s="279">
        <v>6</v>
      </c>
      <c r="AM522" s="279">
        <v>2022</v>
      </c>
      <c r="AN522" s="281">
        <v>44718</v>
      </c>
      <c r="AO522" s="279">
        <v>3.1</v>
      </c>
    </row>
    <row r="523" spans="38:41">
      <c r="AL523" s="279">
        <v>6</v>
      </c>
      <c r="AM523" s="279">
        <v>2022</v>
      </c>
      <c r="AN523" s="281">
        <v>44715</v>
      </c>
      <c r="AO523" s="279">
        <v>2.952</v>
      </c>
    </row>
    <row r="524" spans="38:41">
      <c r="AL524" s="279">
        <v>6</v>
      </c>
      <c r="AM524" s="279">
        <v>2022</v>
      </c>
      <c r="AN524" s="281">
        <v>44714</v>
      </c>
      <c r="AO524" s="279">
        <v>2.9079999999999999</v>
      </c>
    </row>
    <row r="525" spans="38:41">
      <c r="AL525" s="279">
        <v>6</v>
      </c>
      <c r="AM525" s="279">
        <v>2022</v>
      </c>
      <c r="AN525" s="281">
        <v>44713</v>
      </c>
      <c r="AO525" s="279">
        <v>2.8730000000000002</v>
      </c>
    </row>
    <row r="526" spans="38:41">
      <c r="AL526" s="279">
        <v>5</v>
      </c>
      <c r="AM526" s="279">
        <v>2022</v>
      </c>
      <c r="AN526" s="281">
        <v>44712</v>
      </c>
      <c r="AO526" s="279">
        <v>2.8460000000000001</v>
      </c>
    </row>
    <row r="527" spans="38:41">
      <c r="AL527" s="279">
        <v>5</v>
      </c>
      <c r="AM527" s="279">
        <v>2022</v>
      </c>
      <c r="AN527" s="281">
        <v>44711</v>
      </c>
      <c r="AO527" s="279">
        <v>2.8</v>
      </c>
    </row>
    <row r="528" spans="38:41">
      <c r="AL528" s="279">
        <v>5</v>
      </c>
      <c r="AM528" s="279">
        <v>2022</v>
      </c>
      <c r="AN528" s="281">
        <v>44708</v>
      </c>
      <c r="AO528" s="279">
        <v>2.7869999999999999</v>
      </c>
    </row>
    <row r="529" spans="38:41">
      <c r="AL529" s="279">
        <v>5</v>
      </c>
      <c r="AM529" s="279">
        <v>2022</v>
      </c>
      <c r="AN529" s="281">
        <v>44707</v>
      </c>
      <c r="AO529" s="279">
        <v>2.8149999999999999</v>
      </c>
    </row>
    <row r="530" spans="38:41">
      <c r="AL530" s="279">
        <v>5</v>
      </c>
      <c r="AM530" s="279">
        <v>2022</v>
      </c>
      <c r="AN530" s="281">
        <v>44706</v>
      </c>
      <c r="AO530" s="279">
        <v>2.7730000000000001</v>
      </c>
    </row>
    <row r="531" spans="38:41">
      <c r="AL531" s="279">
        <v>5</v>
      </c>
      <c r="AM531" s="279">
        <v>2022</v>
      </c>
      <c r="AN531" s="281">
        <v>44705</v>
      </c>
      <c r="AO531" s="279">
        <v>2.7930000000000001</v>
      </c>
    </row>
    <row r="532" spans="38:41">
      <c r="AL532" s="279">
        <v>5</v>
      </c>
      <c r="AM532" s="279">
        <v>2022</v>
      </c>
      <c r="AN532" s="281">
        <v>44704</v>
      </c>
      <c r="AO532" s="279">
        <v>2.8130000000000002</v>
      </c>
    </row>
    <row r="533" spans="38:41">
      <c r="AL533" s="279">
        <v>5</v>
      </c>
      <c r="AM533" s="279">
        <v>2022</v>
      </c>
      <c r="AN533" s="281">
        <v>44701</v>
      </c>
      <c r="AO533" s="279">
        <v>2.8130000000000002</v>
      </c>
    </row>
    <row r="534" spans="38:41">
      <c r="AL534" s="279">
        <v>5</v>
      </c>
      <c r="AM534" s="279">
        <v>2022</v>
      </c>
      <c r="AN534" s="281">
        <v>44700</v>
      </c>
      <c r="AO534" s="279">
        <v>2.867</v>
      </c>
    </row>
    <row r="535" spans="38:41">
      <c r="AL535" s="279">
        <v>5</v>
      </c>
      <c r="AM535" s="279">
        <v>2022</v>
      </c>
      <c r="AN535" s="281">
        <v>44699</v>
      </c>
      <c r="AO535" s="279">
        <v>2.9129999999999998</v>
      </c>
    </row>
    <row r="536" spans="38:41">
      <c r="AL536" s="279">
        <v>5</v>
      </c>
      <c r="AM536" s="279">
        <v>2022</v>
      </c>
      <c r="AN536" s="281">
        <v>44698</v>
      </c>
      <c r="AO536" s="279">
        <v>3.024</v>
      </c>
    </row>
    <row r="537" spans="38:41">
      <c r="AL537" s="279">
        <v>5</v>
      </c>
      <c r="AM537" s="279">
        <v>2022</v>
      </c>
      <c r="AN537" s="281">
        <v>44697</v>
      </c>
      <c r="AO537" s="279">
        <v>2.927</v>
      </c>
    </row>
    <row r="538" spans="38:41">
      <c r="AL538" s="279">
        <v>5</v>
      </c>
      <c r="AM538" s="279">
        <v>2022</v>
      </c>
      <c r="AN538" s="281">
        <v>44694</v>
      </c>
      <c r="AO538" s="279">
        <v>2.9380000000000002</v>
      </c>
    </row>
    <row r="539" spans="38:41">
      <c r="AL539" s="279">
        <v>5</v>
      </c>
      <c r="AM539" s="279">
        <v>2022</v>
      </c>
      <c r="AN539" s="281">
        <v>44693</v>
      </c>
      <c r="AO539" s="279">
        <v>2.89</v>
      </c>
    </row>
    <row r="540" spans="38:41">
      <c r="AL540" s="279">
        <v>5</v>
      </c>
      <c r="AM540" s="279">
        <v>2022</v>
      </c>
      <c r="AN540" s="281">
        <v>44692</v>
      </c>
      <c r="AO540" s="279">
        <v>2.9540000000000002</v>
      </c>
    </row>
    <row r="541" spans="38:41">
      <c r="AL541" s="279">
        <v>5</v>
      </c>
      <c r="AM541" s="279">
        <v>2022</v>
      </c>
      <c r="AN541" s="281">
        <v>44691</v>
      </c>
      <c r="AO541" s="279">
        <v>2.972</v>
      </c>
    </row>
    <row r="542" spans="38:41">
      <c r="AL542" s="279">
        <v>5</v>
      </c>
      <c r="AM542" s="279">
        <v>2022</v>
      </c>
      <c r="AN542" s="281">
        <v>44690</v>
      </c>
      <c r="AO542" s="279">
        <v>2.9769999999999999</v>
      </c>
    </row>
    <row r="543" spans="38:41">
      <c r="AL543" s="279">
        <v>5</v>
      </c>
      <c r="AM543" s="279">
        <v>2022</v>
      </c>
      <c r="AN543" s="281">
        <v>44687</v>
      </c>
      <c r="AO543" s="279">
        <v>3.0510000000000002</v>
      </c>
    </row>
    <row r="544" spans="38:41">
      <c r="AL544" s="279">
        <v>5</v>
      </c>
      <c r="AM544" s="279">
        <v>2022</v>
      </c>
      <c r="AN544" s="281">
        <v>44686</v>
      </c>
      <c r="AO544" s="279">
        <v>2.9550000000000001</v>
      </c>
    </row>
    <row r="545" spans="38:41">
      <c r="AL545" s="279">
        <v>5</v>
      </c>
      <c r="AM545" s="279">
        <v>2022</v>
      </c>
      <c r="AN545" s="281">
        <v>44685</v>
      </c>
      <c r="AO545" s="279">
        <v>2.8719999999999999</v>
      </c>
    </row>
    <row r="546" spans="38:41">
      <c r="AL546" s="279">
        <v>5</v>
      </c>
      <c r="AM546" s="279">
        <v>2022</v>
      </c>
      <c r="AN546" s="281">
        <v>44684</v>
      </c>
      <c r="AO546" s="279">
        <v>2.875</v>
      </c>
    </row>
    <row r="547" spans="38:41">
      <c r="AL547" s="279">
        <v>5</v>
      </c>
      <c r="AM547" s="279">
        <v>2022</v>
      </c>
      <c r="AN547" s="281">
        <v>44683</v>
      </c>
      <c r="AO547" s="279">
        <v>2.8650000000000002</v>
      </c>
    </row>
    <row r="548" spans="38:41">
      <c r="AL548" s="279">
        <v>4</v>
      </c>
      <c r="AM548" s="279">
        <v>2022</v>
      </c>
      <c r="AN548" s="281">
        <v>44680</v>
      </c>
      <c r="AO548" s="279">
        <v>2.8010000000000002</v>
      </c>
    </row>
    <row r="549" spans="38:41">
      <c r="AL549" s="279">
        <v>4</v>
      </c>
      <c r="AM549" s="279">
        <v>2022</v>
      </c>
      <c r="AN549" s="281">
        <v>44679</v>
      </c>
      <c r="AO549" s="279">
        <v>2.75</v>
      </c>
    </row>
    <row r="550" spans="38:41">
      <c r="AL550" s="279">
        <v>4</v>
      </c>
      <c r="AM550" s="279">
        <v>2022</v>
      </c>
      <c r="AN550" s="281">
        <v>44678</v>
      </c>
      <c r="AO550" s="279">
        <v>2.7930000000000001</v>
      </c>
    </row>
    <row r="551" spans="38:41">
      <c r="AL551" s="279">
        <v>4</v>
      </c>
      <c r="AM551" s="279">
        <v>2022</v>
      </c>
      <c r="AN551" s="281">
        <v>44677</v>
      </c>
      <c r="AO551" s="279">
        <v>2.7090000000000001</v>
      </c>
    </row>
    <row r="552" spans="38:41">
      <c r="AL552" s="279">
        <v>4</v>
      </c>
      <c r="AM552" s="279">
        <v>2022</v>
      </c>
      <c r="AN552" s="281">
        <v>44676</v>
      </c>
      <c r="AO552" s="279">
        <v>2.7719999999999998</v>
      </c>
    </row>
    <row r="553" spans="38:41">
      <c r="AL553" s="279">
        <v>4</v>
      </c>
      <c r="AM553" s="279">
        <v>2022</v>
      </c>
      <c r="AN553" s="281">
        <v>44673</v>
      </c>
      <c r="AO553" s="279">
        <v>2.8239999999999998</v>
      </c>
    </row>
    <row r="554" spans="38:41">
      <c r="AL554" s="279">
        <v>4</v>
      </c>
      <c r="AM554" s="279">
        <v>2022</v>
      </c>
      <c r="AN554" s="281">
        <v>44672</v>
      </c>
      <c r="AO554" s="279">
        <v>2.831</v>
      </c>
    </row>
    <row r="555" spans="38:41">
      <c r="AL555" s="279">
        <v>4</v>
      </c>
      <c r="AM555" s="279">
        <v>2022</v>
      </c>
      <c r="AN555" s="281">
        <v>44671</v>
      </c>
      <c r="AO555" s="279">
        <v>2.7690000000000001</v>
      </c>
    </row>
    <row r="556" spans="38:41">
      <c r="AL556" s="279">
        <v>4</v>
      </c>
      <c r="AM556" s="279">
        <v>2022</v>
      </c>
      <c r="AN556" s="281">
        <v>44670</v>
      </c>
      <c r="AO556" s="279">
        <v>2.7730000000000001</v>
      </c>
    </row>
    <row r="557" spans="38:41">
      <c r="AL557" s="279">
        <v>4</v>
      </c>
      <c r="AM557" s="279">
        <v>2022</v>
      </c>
      <c r="AN557" s="281">
        <v>44669</v>
      </c>
      <c r="AO557" s="279">
        <v>2.742</v>
      </c>
    </row>
    <row r="558" spans="38:41">
      <c r="AL558" s="279">
        <v>4</v>
      </c>
      <c r="AM558" s="279">
        <v>2022</v>
      </c>
      <c r="AN558" s="281">
        <v>44665</v>
      </c>
      <c r="AO558" s="279">
        <v>2.714</v>
      </c>
    </row>
    <row r="559" spans="38:41">
      <c r="AL559" s="279">
        <v>4</v>
      </c>
      <c r="AM559" s="279">
        <v>2022</v>
      </c>
      <c r="AN559" s="281">
        <v>44664</v>
      </c>
      <c r="AO559" s="279">
        <v>2.61</v>
      </c>
    </row>
    <row r="560" spans="38:41">
      <c r="AL560" s="279">
        <v>4</v>
      </c>
      <c r="AM560" s="279">
        <v>2022</v>
      </c>
      <c r="AN560" s="281">
        <v>44663</v>
      </c>
      <c r="AO560" s="279">
        <v>2.6219999999999999</v>
      </c>
    </row>
    <row r="561" spans="38:41">
      <c r="AL561" s="279">
        <v>4</v>
      </c>
      <c r="AM561" s="279">
        <v>2022</v>
      </c>
      <c r="AN561" s="281">
        <v>44662</v>
      </c>
      <c r="AO561" s="279">
        <v>2.6389999999999998</v>
      </c>
    </row>
    <row r="562" spans="38:41">
      <c r="AL562" s="279">
        <v>4</v>
      </c>
      <c r="AM562" s="279">
        <v>2022</v>
      </c>
      <c r="AN562" s="281">
        <v>44659</v>
      </c>
      <c r="AO562" s="279">
        <v>2.577</v>
      </c>
    </row>
    <row r="563" spans="38:41">
      <c r="AL563" s="279">
        <v>4</v>
      </c>
      <c r="AM563" s="279">
        <v>2022</v>
      </c>
      <c r="AN563" s="281">
        <v>44658</v>
      </c>
      <c r="AO563" s="279">
        <v>2.5150000000000001</v>
      </c>
    </row>
    <row r="564" spans="38:41">
      <c r="AL564" s="279">
        <v>4</v>
      </c>
      <c r="AM564" s="279">
        <v>2022</v>
      </c>
      <c r="AN564" s="281">
        <v>44657</v>
      </c>
      <c r="AO564" s="279">
        <v>2.4319999999999999</v>
      </c>
    </row>
    <row r="565" spans="38:41">
      <c r="AL565" s="279">
        <v>4</v>
      </c>
      <c r="AM565" s="279">
        <v>2022</v>
      </c>
      <c r="AN565" s="281">
        <v>44656</v>
      </c>
      <c r="AO565" s="279">
        <v>2.444</v>
      </c>
    </row>
    <row r="566" spans="38:41">
      <c r="AL566" s="279">
        <v>4</v>
      </c>
      <c r="AM566" s="279">
        <v>2022</v>
      </c>
      <c r="AN566" s="281">
        <v>44655</v>
      </c>
      <c r="AO566" s="279">
        <v>2.3780000000000001</v>
      </c>
    </row>
    <row r="567" spans="38:41">
      <c r="AL567" s="279">
        <v>4</v>
      </c>
      <c r="AM567" s="279">
        <v>2022</v>
      </c>
      <c r="AN567" s="281">
        <v>44652</v>
      </c>
      <c r="AO567" s="279">
        <v>2.363</v>
      </c>
    </row>
    <row r="568" spans="38:41">
      <c r="AL568" s="279">
        <v>3</v>
      </c>
      <c r="AM568" s="279">
        <v>2022</v>
      </c>
      <c r="AN568" s="281">
        <v>44651</v>
      </c>
      <c r="AO568" s="279">
        <v>2.383</v>
      </c>
    </row>
    <row r="569" spans="38:41">
      <c r="AL569" s="279">
        <v>3</v>
      </c>
      <c r="AM569" s="279">
        <v>2022</v>
      </c>
      <c r="AN569" s="281">
        <v>44650</v>
      </c>
      <c r="AO569" s="279">
        <v>2.4140000000000001</v>
      </c>
    </row>
    <row r="570" spans="38:41">
      <c r="AL570" s="279">
        <v>3</v>
      </c>
      <c r="AM570" s="279">
        <v>2022</v>
      </c>
      <c r="AN570" s="281">
        <v>44649</v>
      </c>
      <c r="AO570" s="279">
        <v>2.468</v>
      </c>
    </row>
    <row r="571" spans="38:41">
      <c r="AL571" s="279">
        <v>3</v>
      </c>
      <c r="AM571" s="279">
        <v>2022</v>
      </c>
      <c r="AN571" s="281">
        <v>44648</v>
      </c>
      <c r="AO571" s="279">
        <v>2.4929999999999999</v>
      </c>
    </row>
    <row r="572" spans="38:41">
      <c r="AL572" s="279">
        <v>3</v>
      </c>
      <c r="AM572" s="279">
        <v>2022</v>
      </c>
      <c r="AN572" s="281">
        <v>44645</v>
      </c>
      <c r="AO572" s="279">
        <v>2.552</v>
      </c>
    </row>
    <row r="573" spans="38:41">
      <c r="AL573" s="279">
        <v>3</v>
      </c>
      <c r="AM573" s="279">
        <v>2022</v>
      </c>
      <c r="AN573" s="281">
        <v>44644</v>
      </c>
      <c r="AO573" s="279">
        <v>2.4670000000000001</v>
      </c>
    </row>
    <row r="574" spans="38:41">
      <c r="AL574" s="279">
        <v>3</v>
      </c>
      <c r="AM574" s="279">
        <v>2022</v>
      </c>
      <c r="AN574" s="281">
        <v>44643</v>
      </c>
      <c r="AO574" s="279">
        <v>2.42</v>
      </c>
    </row>
    <row r="575" spans="38:41">
      <c r="AL575" s="279">
        <v>3</v>
      </c>
      <c r="AM575" s="279">
        <v>2022</v>
      </c>
      <c r="AN575" s="281">
        <v>44642</v>
      </c>
      <c r="AO575" s="279">
        <v>2.5609999999999999</v>
      </c>
    </row>
    <row r="576" spans="38:41">
      <c r="AL576" s="279">
        <v>3</v>
      </c>
      <c r="AM576" s="279">
        <v>2022</v>
      </c>
      <c r="AN576" s="281">
        <v>44641</v>
      </c>
      <c r="AO576" s="279">
        <v>2.4649999999999999</v>
      </c>
    </row>
    <row r="577" spans="38:41">
      <c r="AL577" s="279">
        <v>3</v>
      </c>
      <c r="AM577" s="279">
        <v>2022</v>
      </c>
      <c r="AN577" s="281">
        <v>44638</v>
      </c>
      <c r="AO577" s="279">
        <v>2.375</v>
      </c>
    </row>
    <row r="578" spans="38:41">
      <c r="AL578" s="279">
        <v>3</v>
      </c>
      <c r="AM578" s="279">
        <v>2022</v>
      </c>
      <c r="AN578" s="281">
        <v>44637</v>
      </c>
      <c r="AO578" s="279">
        <v>2.3980000000000001</v>
      </c>
    </row>
    <row r="579" spans="38:41">
      <c r="AL579" s="279">
        <v>3</v>
      </c>
      <c r="AM579" s="279">
        <v>2022</v>
      </c>
      <c r="AN579" s="281">
        <v>44636</v>
      </c>
      <c r="AO579" s="279">
        <v>2.3919999999999999</v>
      </c>
    </row>
    <row r="580" spans="38:41">
      <c r="AL580" s="279">
        <v>3</v>
      </c>
      <c r="AM580" s="279">
        <v>2022</v>
      </c>
      <c r="AN580" s="281">
        <v>44635</v>
      </c>
      <c r="AO580" s="279">
        <v>2.4740000000000002</v>
      </c>
    </row>
    <row r="581" spans="38:41">
      <c r="AL581" s="279">
        <v>3</v>
      </c>
      <c r="AM581" s="279">
        <v>2022</v>
      </c>
      <c r="AN581" s="281">
        <v>44634</v>
      </c>
      <c r="AO581" s="279">
        <v>2.4249999999999998</v>
      </c>
    </row>
    <row r="582" spans="38:41">
      <c r="AL582" s="279">
        <v>3</v>
      </c>
      <c r="AM582" s="279">
        <v>2022</v>
      </c>
      <c r="AN582" s="281">
        <v>44631</v>
      </c>
      <c r="AO582" s="279">
        <v>2.2789999999999999</v>
      </c>
    </row>
    <row r="583" spans="38:41">
      <c r="AL583" s="279">
        <v>3</v>
      </c>
      <c r="AM583" s="279">
        <v>2022</v>
      </c>
      <c r="AN583" s="281">
        <v>44630</v>
      </c>
      <c r="AO583" s="279">
        <v>2.2429999999999999</v>
      </c>
    </row>
    <row r="584" spans="38:41">
      <c r="AL584" s="279">
        <v>3</v>
      </c>
      <c r="AM584" s="279">
        <v>2022</v>
      </c>
      <c r="AN584" s="281">
        <v>44629</v>
      </c>
      <c r="AO584" s="279">
        <v>2.2000000000000002</v>
      </c>
    </row>
    <row r="585" spans="38:41">
      <c r="AL585" s="279">
        <v>3</v>
      </c>
      <c r="AM585" s="279">
        <v>2022</v>
      </c>
      <c r="AN585" s="281">
        <v>44628</v>
      </c>
      <c r="AO585" s="279">
        <v>2.113</v>
      </c>
    </row>
    <row r="586" spans="38:41">
      <c r="AL586" s="279">
        <v>3</v>
      </c>
      <c r="AM586" s="279">
        <v>2022</v>
      </c>
      <c r="AN586" s="281">
        <v>44627</v>
      </c>
      <c r="AO586" s="279">
        <v>2.024</v>
      </c>
    </row>
    <row r="587" spans="38:41">
      <c r="AL587" s="279">
        <v>3</v>
      </c>
      <c r="AM587" s="279">
        <v>2022</v>
      </c>
      <c r="AN587" s="281">
        <v>44624</v>
      </c>
      <c r="AO587" s="279">
        <v>1.964</v>
      </c>
    </row>
    <row r="588" spans="38:41">
      <c r="AL588" s="279">
        <v>3</v>
      </c>
      <c r="AM588" s="279">
        <v>2022</v>
      </c>
      <c r="AN588" s="281">
        <v>44623</v>
      </c>
      <c r="AO588" s="279">
        <v>2.028</v>
      </c>
    </row>
    <row r="589" spans="38:41">
      <c r="AL589" s="279">
        <v>3</v>
      </c>
      <c r="AM589" s="279">
        <v>2022</v>
      </c>
      <c r="AN589" s="281">
        <v>44622</v>
      </c>
      <c r="AO589" s="279">
        <v>2.0569999999999999</v>
      </c>
    </row>
    <row r="590" spans="38:41">
      <c r="AL590" s="279">
        <v>3</v>
      </c>
      <c r="AM590" s="279">
        <v>2022</v>
      </c>
      <c r="AN590" s="281">
        <v>44621</v>
      </c>
      <c r="AO590" s="279">
        <v>1.988</v>
      </c>
    </row>
    <row r="591" spans="38:41">
      <c r="AL591" s="279">
        <v>2</v>
      </c>
      <c r="AM591" s="279">
        <v>2022</v>
      </c>
      <c r="AN591" s="281">
        <v>44620</v>
      </c>
      <c r="AO591" s="279">
        <v>2.0920000000000001</v>
      </c>
    </row>
    <row r="592" spans="38:41">
      <c r="AL592" s="279">
        <v>2</v>
      </c>
      <c r="AM592" s="279">
        <v>2022</v>
      </c>
      <c r="AN592" s="281">
        <v>44617</v>
      </c>
      <c r="AO592" s="279">
        <v>2.173</v>
      </c>
    </row>
    <row r="593" spans="38:41">
      <c r="AL593" s="279">
        <v>2</v>
      </c>
      <c r="AM593" s="279">
        <v>2022</v>
      </c>
      <c r="AN593" s="281">
        <v>44616</v>
      </c>
      <c r="AO593" s="279">
        <v>2.2010000000000001</v>
      </c>
    </row>
    <row r="594" spans="38:41">
      <c r="AL594" s="279">
        <v>2</v>
      </c>
      <c r="AM594" s="279">
        <v>2022</v>
      </c>
      <c r="AN594" s="281">
        <v>44615</v>
      </c>
      <c r="AO594" s="279">
        <v>2.2429999999999999</v>
      </c>
    </row>
    <row r="595" spans="38:41">
      <c r="AL595" s="279">
        <v>2</v>
      </c>
      <c r="AM595" s="279">
        <v>2022</v>
      </c>
      <c r="AN595" s="281">
        <v>44614</v>
      </c>
      <c r="AO595" s="279">
        <v>2.1960000000000002</v>
      </c>
    </row>
    <row r="596" spans="38:41">
      <c r="AL596" s="279">
        <v>2</v>
      </c>
      <c r="AM596" s="279">
        <v>2022</v>
      </c>
      <c r="AN596" s="281">
        <v>44613</v>
      </c>
      <c r="AO596" s="279">
        <v>2.1560000000000001</v>
      </c>
    </row>
    <row r="597" spans="38:41">
      <c r="AL597" s="279">
        <v>2</v>
      </c>
      <c r="AM597" s="279">
        <v>2022</v>
      </c>
      <c r="AN597" s="281">
        <v>44610</v>
      </c>
      <c r="AO597" s="279">
        <v>2.1560000000000001</v>
      </c>
    </row>
    <row r="598" spans="38:41">
      <c r="AL598" s="279">
        <v>2</v>
      </c>
      <c r="AM598" s="279">
        <v>2022</v>
      </c>
      <c r="AN598" s="281">
        <v>44609</v>
      </c>
      <c r="AO598" s="279">
        <v>2.1800000000000002</v>
      </c>
    </row>
    <row r="599" spans="38:41">
      <c r="AL599" s="279">
        <v>2</v>
      </c>
      <c r="AM599" s="279">
        <v>2022</v>
      </c>
      <c r="AN599" s="281">
        <v>44608</v>
      </c>
      <c r="AO599" s="279">
        <v>2.206</v>
      </c>
    </row>
    <row r="600" spans="38:41">
      <c r="AL600" s="279">
        <v>2</v>
      </c>
      <c r="AM600" s="279">
        <v>2022</v>
      </c>
      <c r="AN600" s="281">
        <v>44607</v>
      </c>
      <c r="AO600" s="279">
        <v>2.2290000000000001</v>
      </c>
    </row>
    <row r="601" spans="38:41">
      <c r="AL601" s="279">
        <v>2</v>
      </c>
      <c r="AM601" s="279">
        <v>2022</v>
      </c>
      <c r="AN601" s="281">
        <v>44606</v>
      </c>
      <c r="AO601" s="279">
        <v>2.1850000000000001</v>
      </c>
    </row>
    <row r="602" spans="38:41">
      <c r="AL602" s="279">
        <v>2</v>
      </c>
      <c r="AM602" s="279">
        <v>2022</v>
      </c>
      <c r="AN602" s="281">
        <v>44603</v>
      </c>
      <c r="AO602" s="279">
        <v>2.137</v>
      </c>
    </row>
    <row r="603" spans="38:41">
      <c r="AL603" s="279">
        <v>2</v>
      </c>
      <c r="AM603" s="279">
        <v>2022</v>
      </c>
      <c r="AN603" s="281">
        <v>44602</v>
      </c>
      <c r="AO603" s="279">
        <v>2.1960000000000002</v>
      </c>
    </row>
    <row r="604" spans="38:41">
      <c r="AL604" s="279">
        <v>2</v>
      </c>
      <c r="AM604" s="279">
        <v>2022</v>
      </c>
      <c r="AN604" s="281">
        <v>44601</v>
      </c>
      <c r="AO604" s="279">
        <v>2.1379999999999999</v>
      </c>
    </row>
    <row r="605" spans="38:41">
      <c r="AL605" s="279">
        <v>2</v>
      </c>
      <c r="AM605" s="279">
        <v>2022</v>
      </c>
      <c r="AN605" s="281">
        <v>44600</v>
      </c>
      <c r="AO605" s="279">
        <v>2.1379999999999999</v>
      </c>
    </row>
    <row r="606" spans="38:41">
      <c r="AL606" s="279">
        <v>2</v>
      </c>
      <c r="AM606" s="279">
        <v>2022</v>
      </c>
      <c r="AN606" s="281">
        <v>44599</v>
      </c>
      <c r="AO606" s="279">
        <v>2.1040000000000001</v>
      </c>
    </row>
    <row r="607" spans="38:41">
      <c r="AL607" s="279">
        <v>2</v>
      </c>
      <c r="AM607" s="279">
        <v>2022</v>
      </c>
      <c r="AN607" s="281">
        <v>44596</v>
      </c>
      <c r="AO607" s="279">
        <v>2.101</v>
      </c>
    </row>
    <row r="608" spans="38:41">
      <c r="AL608" s="279">
        <v>2</v>
      </c>
      <c r="AM608" s="279">
        <v>2022</v>
      </c>
      <c r="AN608" s="281">
        <v>44595</v>
      </c>
      <c r="AO608" s="279">
        <v>2.0739999999999998</v>
      </c>
    </row>
    <row r="609" spans="38:41">
      <c r="AL609" s="279">
        <v>2</v>
      </c>
      <c r="AM609" s="279">
        <v>2022</v>
      </c>
      <c r="AN609" s="281">
        <v>44594</v>
      </c>
      <c r="AO609" s="279">
        <v>2.0409999999999999</v>
      </c>
    </row>
    <row r="610" spans="38:41">
      <c r="AL610" s="279">
        <v>2</v>
      </c>
      <c r="AM610" s="279">
        <v>2022</v>
      </c>
      <c r="AN610" s="281">
        <v>44593</v>
      </c>
      <c r="AO610" s="279">
        <v>2.069</v>
      </c>
    </row>
    <row r="611" spans="38:41">
      <c r="AL611" s="279">
        <v>1</v>
      </c>
      <c r="AM611" s="279">
        <v>2022</v>
      </c>
      <c r="AN611" s="281">
        <v>44592</v>
      </c>
      <c r="AO611" s="279">
        <v>2.0459999999999998</v>
      </c>
    </row>
    <row r="612" spans="38:41">
      <c r="AL612" s="279">
        <v>1</v>
      </c>
      <c r="AM612" s="279">
        <v>2022</v>
      </c>
      <c r="AN612" s="281">
        <v>44589</v>
      </c>
      <c r="AO612" s="279">
        <v>1.9990000000000001</v>
      </c>
    </row>
    <row r="613" spans="38:41">
      <c r="AL613" s="279">
        <v>1</v>
      </c>
      <c r="AM613" s="279">
        <v>2022</v>
      </c>
      <c r="AN613" s="281">
        <v>44588</v>
      </c>
      <c r="AO613" s="279">
        <v>1.998</v>
      </c>
    </row>
    <row r="614" spans="38:41">
      <c r="AL614" s="279">
        <v>1</v>
      </c>
      <c r="AM614" s="279">
        <v>2022</v>
      </c>
      <c r="AN614" s="281">
        <v>44587</v>
      </c>
      <c r="AO614" s="279">
        <v>2.0670000000000002</v>
      </c>
    </row>
    <row r="615" spans="38:41">
      <c r="AL615" s="279">
        <v>1</v>
      </c>
      <c r="AM615" s="279">
        <v>2022</v>
      </c>
      <c r="AN615" s="281">
        <v>44586</v>
      </c>
      <c r="AO615" s="279">
        <v>2.0529999999999999</v>
      </c>
    </row>
    <row r="616" spans="38:41">
      <c r="AL616" s="279">
        <v>1</v>
      </c>
      <c r="AM616" s="279">
        <v>2022</v>
      </c>
      <c r="AN616" s="281">
        <v>44585</v>
      </c>
      <c r="AO616" s="279">
        <v>2.0499999999999998</v>
      </c>
    </row>
    <row r="617" spans="38:41">
      <c r="AL617" s="279">
        <v>1</v>
      </c>
      <c r="AM617" s="279">
        <v>2022</v>
      </c>
      <c r="AN617" s="281">
        <v>44582</v>
      </c>
      <c r="AO617" s="279">
        <v>1.9990000000000001</v>
      </c>
    </row>
    <row r="618" spans="38:41">
      <c r="AL618" s="279">
        <v>1</v>
      </c>
      <c r="AM618" s="279">
        <v>2022</v>
      </c>
      <c r="AN618" s="281">
        <v>44581</v>
      </c>
      <c r="AO618" s="279">
        <v>2.0510000000000002</v>
      </c>
    </row>
    <row r="619" spans="38:41">
      <c r="AL619" s="279">
        <v>1</v>
      </c>
      <c r="AM619" s="279">
        <v>2022</v>
      </c>
      <c r="AN619" s="281">
        <v>44580</v>
      </c>
      <c r="AO619" s="279">
        <v>2.0920000000000001</v>
      </c>
    </row>
    <row r="620" spans="38:41">
      <c r="AL620" s="279">
        <v>1</v>
      </c>
      <c r="AM620" s="279">
        <v>2022</v>
      </c>
      <c r="AN620" s="281">
        <v>44579</v>
      </c>
      <c r="AO620" s="279">
        <v>2.1059999999999999</v>
      </c>
    </row>
    <row r="621" spans="38:41">
      <c r="AL621" s="279">
        <v>1</v>
      </c>
      <c r="AM621" s="279">
        <v>2022</v>
      </c>
      <c r="AN621" s="281">
        <v>44578</v>
      </c>
      <c r="AO621" s="279">
        <v>2.0379999999999998</v>
      </c>
    </row>
    <row r="622" spans="38:41">
      <c r="AL622" s="279">
        <v>1</v>
      </c>
      <c r="AM622" s="279">
        <v>2022</v>
      </c>
      <c r="AN622" s="281">
        <v>44575</v>
      </c>
      <c r="AO622" s="279">
        <v>2.0209999999999999</v>
      </c>
    </row>
    <row r="623" spans="38:41">
      <c r="AL623" s="279">
        <v>1</v>
      </c>
      <c r="AM623" s="279">
        <v>2022</v>
      </c>
      <c r="AN623" s="281">
        <v>44574</v>
      </c>
      <c r="AO623" s="279">
        <v>1.962</v>
      </c>
    </row>
    <row r="624" spans="38:41">
      <c r="AL624" s="279">
        <v>1</v>
      </c>
      <c r="AM624" s="279">
        <v>2022</v>
      </c>
      <c r="AN624" s="281">
        <v>44573</v>
      </c>
      <c r="AO624" s="279">
        <v>1.9910000000000001</v>
      </c>
    </row>
    <row r="625" spans="38:41">
      <c r="AL625" s="279">
        <v>1</v>
      </c>
      <c r="AM625" s="279">
        <v>2022</v>
      </c>
      <c r="AN625" s="281">
        <v>44572</v>
      </c>
      <c r="AO625" s="279">
        <v>1.958</v>
      </c>
    </row>
    <row r="626" spans="38:41">
      <c r="AL626" s="279">
        <v>1</v>
      </c>
      <c r="AM626" s="279">
        <v>2022</v>
      </c>
      <c r="AN626" s="281">
        <v>44571</v>
      </c>
      <c r="AO626" s="279">
        <v>1.954</v>
      </c>
    </row>
    <row r="627" spans="38:41">
      <c r="AL627" s="279">
        <v>1</v>
      </c>
      <c r="AM627" s="279">
        <v>2022</v>
      </c>
      <c r="AN627" s="281">
        <v>44568</v>
      </c>
      <c r="AO627" s="279">
        <v>1.97</v>
      </c>
    </row>
    <row r="628" spans="38:41">
      <c r="AL628" s="279">
        <v>1</v>
      </c>
      <c r="AM628" s="279">
        <v>2022</v>
      </c>
      <c r="AN628" s="281">
        <v>44567</v>
      </c>
      <c r="AO628" s="279">
        <v>1.9239999999999999</v>
      </c>
    </row>
    <row r="629" spans="38:41">
      <c r="AL629" s="279">
        <v>1</v>
      </c>
      <c r="AM629" s="279">
        <v>2022</v>
      </c>
      <c r="AN629" s="281">
        <v>44566</v>
      </c>
      <c r="AO629" s="279">
        <v>1.857</v>
      </c>
    </row>
    <row r="630" spans="38:41">
      <c r="AL630" s="279">
        <v>1</v>
      </c>
      <c r="AM630" s="279">
        <v>2022</v>
      </c>
      <c r="AN630" s="281">
        <v>44565</v>
      </c>
      <c r="AO630" s="279">
        <v>1.825</v>
      </c>
    </row>
    <row r="631" spans="38:41">
      <c r="AL631" s="279">
        <v>1</v>
      </c>
      <c r="AM631" s="279">
        <v>2022</v>
      </c>
      <c r="AN631" s="281">
        <v>44564</v>
      </c>
      <c r="AO631" s="279">
        <v>1.6779999999999999</v>
      </c>
    </row>
    <row r="632" spans="38:41">
      <c r="AL632" s="279">
        <v>12</v>
      </c>
      <c r="AM632" s="279">
        <v>2021</v>
      </c>
      <c r="AN632" s="281">
        <v>44561</v>
      </c>
      <c r="AO632" s="279">
        <v>1.6779999999999999</v>
      </c>
    </row>
    <row r="633" spans="38:41">
      <c r="AL633" s="279">
        <v>12</v>
      </c>
      <c r="AM633" s="279">
        <v>2021</v>
      </c>
      <c r="AN633" s="281">
        <v>44560</v>
      </c>
      <c r="AO633" s="279">
        <v>1.716</v>
      </c>
    </row>
    <row r="634" spans="38:41">
      <c r="AL634" s="279">
        <v>12</v>
      </c>
      <c r="AM634" s="279">
        <v>2021</v>
      </c>
      <c r="AN634" s="281">
        <v>44559</v>
      </c>
      <c r="AO634" s="279">
        <v>1.768</v>
      </c>
    </row>
    <row r="635" spans="38:41">
      <c r="AL635" s="279">
        <v>12</v>
      </c>
      <c r="AM635" s="279">
        <v>2021</v>
      </c>
      <c r="AN635" s="281">
        <v>44558</v>
      </c>
      <c r="AO635" s="279">
        <v>1.7669999999999999</v>
      </c>
    </row>
    <row r="636" spans="38:41">
      <c r="AL636" s="279">
        <v>12</v>
      </c>
      <c r="AM636" s="279">
        <v>2021</v>
      </c>
      <c r="AN636" s="281">
        <v>44557</v>
      </c>
      <c r="AO636" s="279">
        <v>1.7669999999999999</v>
      </c>
    </row>
    <row r="637" spans="38:41">
      <c r="AL637" s="279">
        <v>12</v>
      </c>
      <c r="AM637" s="279">
        <v>2021</v>
      </c>
      <c r="AN637" s="281">
        <v>44554</v>
      </c>
      <c r="AO637" s="279">
        <v>1.7669999999999999</v>
      </c>
    </row>
    <row r="638" spans="38:41">
      <c r="AL638" s="279">
        <v>12</v>
      </c>
      <c r="AM638" s="279">
        <v>2021</v>
      </c>
      <c r="AN638" s="281">
        <v>44553</v>
      </c>
      <c r="AO638" s="279">
        <v>1.7470000000000001</v>
      </c>
    </row>
    <row r="639" spans="38:41">
      <c r="AL639" s="279">
        <v>12</v>
      </c>
      <c r="AM639" s="279">
        <v>2021</v>
      </c>
      <c r="AN639" s="281">
        <v>44552</v>
      </c>
      <c r="AO639" s="279">
        <v>1.7250000000000001</v>
      </c>
    </row>
    <row r="640" spans="38:41">
      <c r="AL640" s="279">
        <v>12</v>
      </c>
      <c r="AM640" s="279">
        <v>2021</v>
      </c>
      <c r="AN640" s="281">
        <v>44551</v>
      </c>
      <c r="AO640" s="279">
        <v>1.76</v>
      </c>
    </row>
    <row r="641" spans="38:41">
      <c r="AL641" s="279">
        <v>12</v>
      </c>
      <c r="AM641" s="279">
        <v>2021</v>
      </c>
      <c r="AN641" s="281">
        <v>44550</v>
      </c>
      <c r="AO641" s="279">
        <v>1.7410000000000001</v>
      </c>
    </row>
    <row r="642" spans="38:41">
      <c r="AL642" s="279">
        <v>12</v>
      </c>
      <c r="AM642" s="279">
        <v>2021</v>
      </c>
      <c r="AN642" s="281">
        <v>44547</v>
      </c>
      <c r="AO642" s="279">
        <v>1.667</v>
      </c>
    </row>
    <row r="643" spans="38:41">
      <c r="AL643" s="279">
        <v>12</v>
      </c>
      <c r="AM643" s="279">
        <v>2021</v>
      </c>
      <c r="AN643" s="281">
        <v>44546</v>
      </c>
      <c r="AO643" s="279">
        <v>1.6919999999999999</v>
      </c>
    </row>
    <row r="644" spans="38:41">
      <c r="AL644" s="279">
        <v>12</v>
      </c>
      <c r="AM644" s="279">
        <v>2021</v>
      </c>
      <c r="AN644" s="281">
        <v>44545</v>
      </c>
      <c r="AO644" s="279">
        <v>1.7490000000000001</v>
      </c>
    </row>
    <row r="645" spans="38:41">
      <c r="AL645" s="279">
        <v>12</v>
      </c>
      <c r="AM645" s="279">
        <v>2021</v>
      </c>
      <c r="AN645" s="281">
        <v>44544</v>
      </c>
      <c r="AO645" s="279">
        <v>1.788</v>
      </c>
    </row>
    <row r="646" spans="38:41">
      <c r="AL646" s="279">
        <v>12</v>
      </c>
      <c r="AM646" s="279">
        <v>2021</v>
      </c>
      <c r="AN646" s="281">
        <v>44543</v>
      </c>
      <c r="AO646" s="279">
        <v>1.7450000000000001</v>
      </c>
    </row>
    <row r="647" spans="38:41">
      <c r="AL647" s="279">
        <v>12</v>
      </c>
      <c r="AM647" s="279">
        <v>2021</v>
      </c>
      <c r="AN647" s="281">
        <v>44540</v>
      </c>
      <c r="AO647" s="279">
        <v>1.7969999999999999</v>
      </c>
    </row>
    <row r="648" spans="38:41">
      <c r="AL648" s="279">
        <v>12</v>
      </c>
      <c r="AM648" s="279">
        <v>2021</v>
      </c>
      <c r="AN648" s="281">
        <v>44539</v>
      </c>
      <c r="AO648" s="279">
        <v>1.8260000000000001</v>
      </c>
    </row>
    <row r="649" spans="38:41">
      <c r="AL649" s="279">
        <v>12</v>
      </c>
      <c r="AM649" s="279">
        <v>2021</v>
      </c>
      <c r="AN649" s="281">
        <v>44538</v>
      </c>
      <c r="AO649" s="279">
        <v>1.883</v>
      </c>
    </row>
    <row r="650" spans="38:41">
      <c r="AL650" s="279">
        <v>12</v>
      </c>
      <c r="AM650" s="279">
        <v>2021</v>
      </c>
      <c r="AN650" s="281">
        <v>44537</v>
      </c>
      <c r="AO650" s="279">
        <v>1.829</v>
      </c>
    </row>
    <row r="651" spans="38:41">
      <c r="AL651" s="279">
        <v>12</v>
      </c>
      <c r="AM651" s="279">
        <v>2021</v>
      </c>
      <c r="AN651" s="281">
        <v>44536</v>
      </c>
      <c r="AO651" s="279">
        <v>1.798</v>
      </c>
    </row>
    <row r="652" spans="38:41">
      <c r="AL652" s="279">
        <v>12</v>
      </c>
      <c r="AM652" s="279">
        <v>2021</v>
      </c>
      <c r="AN652" s="281">
        <v>44533</v>
      </c>
      <c r="AO652" s="279">
        <v>1.732</v>
      </c>
    </row>
    <row r="653" spans="38:41">
      <c r="AL653" s="279">
        <v>12</v>
      </c>
      <c r="AM653" s="279">
        <v>2021</v>
      </c>
      <c r="AN653" s="281">
        <v>44532</v>
      </c>
      <c r="AO653" s="279">
        <v>1.8140000000000001</v>
      </c>
    </row>
    <row r="654" spans="38:41">
      <c r="AL654" s="279">
        <v>12</v>
      </c>
      <c r="AM654" s="279">
        <v>2021</v>
      </c>
      <c r="AN654" s="281">
        <v>44531</v>
      </c>
      <c r="AO654" s="279">
        <v>1.8129999999999999</v>
      </c>
    </row>
    <row r="655" spans="38:41">
      <c r="AL655" s="279">
        <v>11</v>
      </c>
      <c r="AM655" s="279">
        <v>2021</v>
      </c>
      <c r="AN655" s="281">
        <v>44530</v>
      </c>
      <c r="AO655" s="279">
        <v>1.885</v>
      </c>
    </row>
    <row r="656" spans="38:41">
      <c r="AL656" s="279">
        <v>11</v>
      </c>
      <c r="AM656" s="279">
        <v>2021</v>
      </c>
      <c r="AN656" s="281">
        <v>44529</v>
      </c>
      <c r="AO656" s="279">
        <v>1.9410000000000001</v>
      </c>
    </row>
    <row r="657" spans="38:41">
      <c r="AL657" s="279">
        <v>11</v>
      </c>
      <c r="AM657" s="279">
        <v>2021</v>
      </c>
      <c r="AN657" s="281">
        <v>44526</v>
      </c>
      <c r="AO657" s="279">
        <v>1.956</v>
      </c>
    </row>
    <row r="658" spans="38:41">
      <c r="AL658" s="279">
        <v>11</v>
      </c>
      <c r="AM658" s="279">
        <v>2021</v>
      </c>
      <c r="AN658" s="281">
        <v>44525</v>
      </c>
      <c r="AO658" s="279">
        <v>2.0630000000000002</v>
      </c>
    </row>
    <row r="659" spans="38:41">
      <c r="AL659" s="279">
        <v>11</v>
      </c>
      <c r="AM659" s="279">
        <v>2021</v>
      </c>
      <c r="AN659" s="281">
        <v>44524</v>
      </c>
      <c r="AO659" s="279">
        <v>2.0790000000000002</v>
      </c>
    </row>
    <row r="660" spans="38:41">
      <c r="AL660" s="279">
        <v>11</v>
      </c>
      <c r="AM660" s="279">
        <v>2021</v>
      </c>
      <c r="AN660" s="281">
        <v>44523</v>
      </c>
      <c r="AO660" s="279">
        <v>2.1440000000000001</v>
      </c>
    </row>
    <row r="661" spans="38:41">
      <c r="AL661" s="279">
        <v>11</v>
      </c>
      <c r="AM661" s="279">
        <v>2021</v>
      </c>
      <c r="AN661" s="281">
        <v>44522</v>
      </c>
      <c r="AO661" s="279">
        <v>2.0950000000000002</v>
      </c>
    </row>
    <row r="662" spans="38:41">
      <c r="AL662" s="279">
        <v>11</v>
      </c>
      <c r="AM662" s="279">
        <v>2021</v>
      </c>
      <c r="AN662" s="281">
        <v>44519</v>
      </c>
      <c r="AO662" s="279">
        <v>2.0099999999999998</v>
      </c>
    </row>
    <row r="663" spans="38:41">
      <c r="AL663" s="279">
        <v>11</v>
      </c>
      <c r="AM663" s="279">
        <v>2021</v>
      </c>
      <c r="AN663" s="281">
        <v>44518</v>
      </c>
      <c r="AO663" s="279">
        <v>2.048</v>
      </c>
    </row>
    <row r="664" spans="38:41">
      <c r="AL664" s="279">
        <v>11</v>
      </c>
      <c r="AM664" s="279">
        <v>2021</v>
      </c>
      <c r="AN664" s="281">
        <v>44517</v>
      </c>
      <c r="AO664" s="279">
        <v>2.0409999999999999</v>
      </c>
    </row>
    <row r="665" spans="38:41">
      <c r="AL665" s="279">
        <v>11</v>
      </c>
      <c r="AM665" s="279">
        <v>2021</v>
      </c>
      <c r="AN665" s="281">
        <v>44516</v>
      </c>
      <c r="AO665" s="279">
        <v>2.1230000000000002</v>
      </c>
    </row>
    <row r="666" spans="38:41">
      <c r="AL666" s="279">
        <v>11</v>
      </c>
      <c r="AM666" s="279">
        <v>2021</v>
      </c>
      <c r="AN666" s="281">
        <v>44515</v>
      </c>
      <c r="AO666" s="279">
        <v>2.0699999999999998</v>
      </c>
    </row>
    <row r="667" spans="38:41">
      <c r="AL667" s="279">
        <v>11</v>
      </c>
      <c r="AM667" s="279">
        <v>2021</v>
      </c>
      <c r="AN667" s="281">
        <v>44512</v>
      </c>
      <c r="AO667" s="279">
        <v>2.0289999999999999</v>
      </c>
    </row>
    <row r="668" spans="38:41">
      <c r="AL668" s="279">
        <v>11</v>
      </c>
      <c r="AM668" s="279">
        <v>2021</v>
      </c>
      <c r="AN668" s="281">
        <v>44511</v>
      </c>
      <c r="AO668" s="279">
        <v>2.0139999999999998</v>
      </c>
    </row>
    <row r="669" spans="38:41">
      <c r="AL669" s="279">
        <v>11</v>
      </c>
      <c r="AM669" s="279">
        <v>2021</v>
      </c>
      <c r="AN669" s="281">
        <v>44510</v>
      </c>
      <c r="AO669" s="279">
        <v>2.0139999999999998</v>
      </c>
    </row>
    <row r="670" spans="38:41">
      <c r="AL670" s="279">
        <v>11</v>
      </c>
      <c r="AM670" s="279">
        <v>2021</v>
      </c>
      <c r="AN670" s="281">
        <v>44509</v>
      </c>
      <c r="AO670" s="279">
        <v>1.9490000000000001</v>
      </c>
    </row>
    <row r="671" spans="38:41">
      <c r="AL671" s="279">
        <v>11</v>
      </c>
      <c r="AM671" s="279">
        <v>2021</v>
      </c>
      <c r="AN671" s="281">
        <v>44508</v>
      </c>
      <c r="AO671" s="279">
        <v>1.9770000000000001</v>
      </c>
    </row>
    <row r="672" spans="38:41">
      <c r="AL672" s="279">
        <v>11</v>
      </c>
      <c r="AM672" s="279">
        <v>2021</v>
      </c>
      <c r="AN672" s="281">
        <v>44505</v>
      </c>
      <c r="AO672" s="279">
        <v>1.9590000000000001</v>
      </c>
    </row>
    <row r="673" spans="38:41">
      <c r="AL673" s="279">
        <v>11</v>
      </c>
      <c r="AM673" s="279">
        <v>2021</v>
      </c>
      <c r="AN673" s="281">
        <v>44504</v>
      </c>
      <c r="AO673" s="279">
        <v>2.0209999999999999</v>
      </c>
    </row>
    <row r="674" spans="38:41">
      <c r="AL674" s="279">
        <v>11</v>
      </c>
      <c r="AM674" s="279">
        <v>2021</v>
      </c>
      <c r="AN674" s="281">
        <v>44503</v>
      </c>
      <c r="AO674" s="279">
        <v>2.0680000000000001</v>
      </c>
    </row>
    <row r="675" spans="38:41">
      <c r="AL675" s="279">
        <v>11</v>
      </c>
      <c r="AM675" s="279">
        <v>2021</v>
      </c>
      <c r="AN675" s="281">
        <v>44502</v>
      </c>
      <c r="AO675" s="279">
        <v>2.052</v>
      </c>
    </row>
    <row r="676" spans="38:41">
      <c r="AL676" s="279">
        <v>11</v>
      </c>
      <c r="AM676" s="279">
        <v>2021</v>
      </c>
      <c r="AN676" s="281">
        <v>44501</v>
      </c>
      <c r="AO676" s="279">
        <v>2.0430000000000001</v>
      </c>
    </row>
    <row r="677" spans="38:41">
      <c r="AL677" s="279">
        <v>10</v>
      </c>
      <c r="AM677" s="279">
        <v>2021</v>
      </c>
      <c r="AN677" s="281">
        <v>44498</v>
      </c>
      <c r="AO677" s="279">
        <v>2.0030000000000001</v>
      </c>
    </row>
    <row r="678" spans="38:41">
      <c r="AL678" s="279">
        <v>10</v>
      </c>
      <c r="AM678" s="279">
        <v>2021</v>
      </c>
      <c r="AN678" s="281">
        <v>44497</v>
      </c>
      <c r="AO678" s="279">
        <v>1.96</v>
      </c>
    </row>
    <row r="679" spans="38:41">
      <c r="AL679" s="279">
        <v>10</v>
      </c>
      <c r="AM679" s="279">
        <v>2021</v>
      </c>
      <c r="AN679" s="281">
        <v>44496</v>
      </c>
      <c r="AO679" s="279">
        <v>1.9370000000000001</v>
      </c>
    </row>
    <row r="680" spans="38:41">
      <c r="AL680" s="279">
        <v>10</v>
      </c>
      <c r="AM680" s="279">
        <v>2021</v>
      </c>
      <c r="AN680" s="281">
        <v>44495</v>
      </c>
      <c r="AO680" s="279">
        <v>2.0110000000000001</v>
      </c>
    </row>
    <row r="681" spans="38:41">
      <c r="AL681" s="279">
        <v>10</v>
      </c>
      <c r="AM681" s="279">
        <v>2021</v>
      </c>
      <c r="AN681" s="281">
        <v>44494</v>
      </c>
      <c r="AO681" s="279">
        <v>2.0510000000000002</v>
      </c>
    </row>
    <row r="682" spans="38:41">
      <c r="AL682" s="279">
        <v>10</v>
      </c>
      <c r="AM682" s="279">
        <v>2021</v>
      </c>
      <c r="AN682" s="281">
        <v>44491</v>
      </c>
      <c r="AO682" s="279">
        <v>2.0449999999999999</v>
      </c>
    </row>
    <row r="683" spans="38:41">
      <c r="AL683" s="279">
        <v>10</v>
      </c>
      <c r="AM683" s="279">
        <v>2021</v>
      </c>
      <c r="AN683" s="281">
        <v>44490</v>
      </c>
      <c r="AO683" s="279">
        <v>2.09</v>
      </c>
    </row>
    <row r="684" spans="38:41">
      <c r="AL684" s="279">
        <v>10</v>
      </c>
      <c r="AM684" s="279">
        <v>2021</v>
      </c>
      <c r="AN684" s="281">
        <v>44489</v>
      </c>
      <c r="AO684" s="279">
        <v>2.0390000000000001</v>
      </c>
    </row>
    <row r="685" spans="38:41">
      <c r="AL685" s="279">
        <v>10</v>
      </c>
      <c r="AM685" s="279">
        <v>2021</v>
      </c>
      <c r="AN685" s="281">
        <v>44488</v>
      </c>
      <c r="AO685" s="279">
        <v>2.0049999999999999</v>
      </c>
    </row>
    <row r="686" spans="38:41">
      <c r="AL686" s="279">
        <v>10</v>
      </c>
      <c r="AM686" s="279">
        <v>2021</v>
      </c>
      <c r="AN686" s="281">
        <v>44487</v>
      </c>
      <c r="AO686" s="279">
        <v>1.9690000000000001</v>
      </c>
    </row>
    <row r="687" spans="38:41">
      <c r="AL687" s="279">
        <v>10</v>
      </c>
      <c r="AM687" s="279">
        <v>2021</v>
      </c>
      <c r="AN687" s="281">
        <v>44484</v>
      </c>
      <c r="AO687" s="279">
        <v>1.9850000000000001</v>
      </c>
    </row>
    <row r="688" spans="38:41">
      <c r="AL688" s="279">
        <v>10</v>
      </c>
      <c r="AM688" s="279">
        <v>2021</v>
      </c>
      <c r="AN688" s="281">
        <v>44483</v>
      </c>
      <c r="AO688" s="279">
        <v>1.9670000000000001</v>
      </c>
    </row>
    <row r="689" spans="38:41">
      <c r="AL689" s="279">
        <v>10</v>
      </c>
      <c r="AM689" s="279">
        <v>2021</v>
      </c>
      <c r="AN689" s="281">
        <v>44482</v>
      </c>
      <c r="AO689" s="279">
        <v>2.0139999999999998</v>
      </c>
    </row>
    <row r="690" spans="38:41">
      <c r="AL690" s="279">
        <v>10</v>
      </c>
      <c r="AM690" s="279">
        <v>2021</v>
      </c>
      <c r="AN690" s="281">
        <v>44481</v>
      </c>
      <c r="AO690" s="279">
        <v>2.052</v>
      </c>
    </row>
    <row r="691" spans="38:41">
      <c r="AL691" s="279">
        <v>10</v>
      </c>
      <c r="AM691" s="279">
        <v>2021</v>
      </c>
      <c r="AN691" s="281">
        <v>44480</v>
      </c>
      <c r="AO691" s="279">
        <v>2.085</v>
      </c>
    </row>
    <row r="692" spans="38:41">
      <c r="AL692" s="279">
        <v>10</v>
      </c>
      <c r="AM692" s="279">
        <v>2021</v>
      </c>
      <c r="AN692" s="281">
        <v>44477</v>
      </c>
      <c r="AO692" s="279">
        <v>2.085</v>
      </c>
    </row>
    <row r="693" spans="38:41">
      <c r="AL693" s="279">
        <v>10</v>
      </c>
      <c r="AM693" s="279">
        <v>2021</v>
      </c>
      <c r="AN693" s="281">
        <v>44476</v>
      </c>
      <c r="AO693" s="279">
        <v>2.0419999999999998</v>
      </c>
    </row>
    <row r="694" spans="38:41">
      <c r="AL694" s="279">
        <v>10</v>
      </c>
      <c r="AM694" s="279">
        <v>2021</v>
      </c>
      <c r="AN694" s="281">
        <v>44475</v>
      </c>
      <c r="AO694" s="279">
        <v>1.9910000000000001</v>
      </c>
    </row>
    <row r="695" spans="38:41">
      <c r="AL695" s="279">
        <v>10</v>
      </c>
      <c r="AM695" s="279">
        <v>2021</v>
      </c>
      <c r="AN695" s="281">
        <v>44474</v>
      </c>
      <c r="AO695" s="279">
        <v>2.0190000000000001</v>
      </c>
    </row>
    <row r="696" spans="38:41">
      <c r="AL696" s="279">
        <v>10</v>
      </c>
      <c r="AM696" s="279">
        <v>2021</v>
      </c>
      <c r="AN696" s="281">
        <v>44473</v>
      </c>
      <c r="AO696" s="279">
        <v>1.9590000000000001</v>
      </c>
    </row>
    <row r="697" spans="38:41">
      <c r="AL697" s="279">
        <v>10</v>
      </c>
      <c r="AM697" s="279">
        <v>2021</v>
      </c>
      <c r="AN697" s="281">
        <v>44470</v>
      </c>
      <c r="AO697" s="279">
        <v>1.9550000000000001</v>
      </c>
    </row>
    <row r="698" spans="38:41">
      <c r="AL698" s="279">
        <v>9</v>
      </c>
      <c r="AM698" s="279">
        <v>2021</v>
      </c>
      <c r="AN698" s="281">
        <v>44469</v>
      </c>
      <c r="AO698" s="279">
        <v>1.992</v>
      </c>
    </row>
    <row r="699" spans="38:41">
      <c r="AL699" s="279">
        <v>9</v>
      </c>
      <c r="AM699" s="279">
        <v>2021</v>
      </c>
      <c r="AN699" s="281">
        <v>44468</v>
      </c>
      <c r="AO699" s="279">
        <v>1.992</v>
      </c>
    </row>
    <row r="700" spans="38:41">
      <c r="AL700" s="279">
        <v>9</v>
      </c>
      <c r="AM700" s="279">
        <v>2021</v>
      </c>
      <c r="AN700" s="281">
        <v>44467</v>
      </c>
      <c r="AO700" s="279">
        <v>1.9770000000000001</v>
      </c>
    </row>
    <row r="701" spans="38:41">
      <c r="AL701" s="279">
        <v>9</v>
      </c>
      <c r="AM701" s="279">
        <v>2021</v>
      </c>
      <c r="AN701" s="281">
        <v>44466</v>
      </c>
      <c r="AO701" s="279">
        <v>1.9139999999999999</v>
      </c>
    </row>
    <row r="702" spans="38:41">
      <c r="AL702" s="279">
        <v>9</v>
      </c>
      <c r="AM702" s="279">
        <v>2021</v>
      </c>
      <c r="AN702" s="281">
        <v>44463</v>
      </c>
      <c r="AO702" s="279">
        <v>1.903</v>
      </c>
    </row>
    <row r="703" spans="38:41">
      <c r="AL703" s="279">
        <v>9</v>
      </c>
      <c r="AM703" s="279">
        <v>2021</v>
      </c>
      <c r="AN703" s="281">
        <v>44462</v>
      </c>
      <c r="AO703" s="279">
        <v>1.851</v>
      </c>
    </row>
    <row r="704" spans="38:41">
      <c r="AL704" s="279">
        <v>9</v>
      </c>
      <c r="AM704" s="279">
        <v>2021</v>
      </c>
      <c r="AN704" s="281">
        <v>44461</v>
      </c>
      <c r="AO704" s="279">
        <v>1.7529999999999999</v>
      </c>
    </row>
    <row r="705" spans="38:41">
      <c r="AL705" s="279">
        <v>9</v>
      </c>
      <c r="AM705" s="279">
        <v>2021</v>
      </c>
      <c r="AN705" s="281">
        <v>44460</v>
      </c>
      <c r="AO705" s="279">
        <v>1.784</v>
      </c>
    </row>
    <row r="706" spans="38:41">
      <c r="AL706" s="279">
        <v>9</v>
      </c>
      <c r="AM706" s="279">
        <v>2021</v>
      </c>
      <c r="AN706" s="281">
        <v>44459</v>
      </c>
      <c r="AO706" s="279">
        <v>1.7669999999999999</v>
      </c>
    </row>
    <row r="707" spans="38:41">
      <c r="AL707" s="279">
        <v>9</v>
      </c>
      <c r="AM707" s="279">
        <v>2021</v>
      </c>
      <c r="AN707" s="281">
        <v>44456</v>
      </c>
      <c r="AO707" s="279">
        <v>1.8160000000000001</v>
      </c>
    </row>
    <row r="708" spans="38:41">
      <c r="AL708" s="279">
        <v>9</v>
      </c>
      <c r="AM708" s="279">
        <v>2021</v>
      </c>
      <c r="AN708" s="281">
        <v>44455</v>
      </c>
      <c r="AO708" s="279">
        <v>1.7749999999999999</v>
      </c>
    </row>
    <row r="709" spans="38:41">
      <c r="AL709" s="279">
        <v>9</v>
      </c>
      <c r="AM709" s="279">
        <v>2021</v>
      </c>
      <c r="AN709" s="281">
        <v>44454</v>
      </c>
      <c r="AO709" s="279">
        <v>1.77</v>
      </c>
    </row>
    <row r="710" spans="38:41">
      <c r="AL710" s="279">
        <v>9</v>
      </c>
      <c r="AM710" s="279">
        <v>2021</v>
      </c>
      <c r="AN710" s="281">
        <v>44453</v>
      </c>
      <c r="AO710" s="279">
        <v>1.7410000000000001</v>
      </c>
    </row>
    <row r="711" spans="38:41">
      <c r="AL711" s="279">
        <v>9</v>
      </c>
      <c r="AM711" s="279">
        <v>2021</v>
      </c>
      <c r="AN711" s="281">
        <v>44452</v>
      </c>
      <c r="AO711" s="279">
        <v>1.782</v>
      </c>
    </row>
    <row r="712" spans="38:41">
      <c r="AL712" s="279">
        <v>9</v>
      </c>
      <c r="AM712" s="279">
        <v>2021</v>
      </c>
      <c r="AN712" s="281">
        <v>44449</v>
      </c>
      <c r="AO712" s="279">
        <v>1.802</v>
      </c>
    </row>
    <row r="713" spans="38:41">
      <c r="AL713" s="279">
        <v>9</v>
      </c>
      <c r="AM713" s="279">
        <v>2021</v>
      </c>
      <c r="AN713" s="281">
        <v>44448</v>
      </c>
      <c r="AO713" s="279">
        <v>1.7390000000000001</v>
      </c>
    </row>
    <row r="714" spans="38:41">
      <c r="AL714" s="279">
        <v>9</v>
      </c>
      <c r="AM714" s="279">
        <v>2021</v>
      </c>
      <c r="AN714" s="281">
        <v>44447</v>
      </c>
      <c r="AO714" s="279">
        <v>1.778</v>
      </c>
    </row>
    <row r="715" spans="38:41">
      <c r="AL715" s="279">
        <v>9</v>
      </c>
      <c r="AM715" s="279">
        <v>2021</v>
      </c>
      <c r="AN715" s="281">
        <v>44446</v>
      </c>
      <c r="AO715" s="279">
        <v>1.7889999999999999</v>
      </c>
    </row>
    <row r="716" spans="38:41">
      <c r="AL716" s="279">
        <v>9</v>
      </c>
      <c r="AM716" s="279">
        <v>2021</v>
      </c>
      <c r="AN716" s="281">
        <v>44445</v>
      </c>
      <c r="AO716" s="279">
        <v>1.75</v>
      </c>
    </row>
    <row r="717" spans="38:41">
      <c r="AL717" s="279">
        <v>9</v>
      </c>
      <c r="AM717" s="279">
        <v>2021</v>
      </c>
      <c r="AN717" s="281">
        <v>44442</v>
      </c>
      <c r="AO717" s="279">
        <v>1.75</v>
      </c>
    </row>
    <row r="718" spans="38:41">
      <c r="AL718" s="279">
        <v>9</v>
      </c>
      <c r="AM718" s="279">
        <v>2021</v>
      </c>
      <c r="AN718" s="281">
        <v>44441</v>
      </c>
      <c r="AO718" s="279">
        <v>1.72</v>
      </c>
    </row>
    <row r="719" spans="38:41">
      <c r="AL719" s="279">
        <v>9</v>
      </c>
      <c r="AM719" s="279">
        <v>2021</v>
      </c>
      <c r="AN719" s="281">
        <v>44440</v>
      </c>
      <c r="AO719" s="279">
        <v>1.742</v>
      </c>
    </row>
    <row r="720" spans="38:41">
      <c r="AL720" s="279">
        <v>8</v>
      </c>
      <c r="AM720" s="279">
        <v>2021</v>
      </c>
      <c r="AN720" s="281">
        <v>44439</v>
      </c>
      <c r="AO720" s="279">
        <v>1.776</v>
      </c>
    </row>
    <row r="721" spans="38:41">
      <c r="AL721" s="279">
        <v>8</v>
      </c>
      <c r="AM721" s="279">
        <v>2021</v>
      </c>
      <c r="AN721" s="281">
        <v>44438</v>
      </c>
      <c r="AO721" s="279">
        <v>1.7430000000000001</v>
      </c>
    </row>
    <row r="722" spans="38:41">
      <c r="AL722" s="279">
        <v>8</v>
      </c>
      <c r="AM722" s="279">
        <v>2021</v>
      </c>
      <c r="AN722" s="281">
        <v>44435</v>
      </c>
      <c r="AO722" s="279">
        <v>1.752</v>
      </c>
    </row>
    <row r="723" spans="38:41">
      <c r="AL723" s="279">
        <v>8</v>
      </c>
      <c r="AM723" s="279">
        <v>2021</v>
      </c>
      <c r="AN723" s="281">
        <v>44434</v>
      </c>
      <c r="AO723" s="279">
        <v>1.786</v>
      </c>
    </row>
    <row r="724" spans="38:41">
      <c r="AL724" s="279">
        <v>8</v>
      </c>
      <c r="AM724" s="279">
        <v>2021</v>
      </c>
      <c r="AN724" s="281">
        <v>44433</v>
      </c>
      <c r="AO724" s="279">
        <v>1.8149999999999999</v>
      </c>
    </row>
    <row r="725" spans="38:41">
      <c r="AL725" s="279">
        <v>8</v>
      </c>
      <c r="AM725" s="279">
        <v>2021</v>
      </c>
      <c r="AN725" s="281">
        <v>44432</v>
      </c>
      <c r="AO725" s="279">
        <v>1.77</v>
      </c>
    </row>
    <row r="726" spans="38:41">
      <c r="AL726" s="279">
        <v>8</v>
      </c>
      <c r="AM726" s="279">
        <v>2021</v>
      </c>
      <c r="AN726" s="281">
        <v>44431</v>
      </c>
      <c r="AO726" s="279">
        <v>1.75</v>
      </c>
    </row>
    <row r="727" spans="38:41">
      <c r="AL727" s="279">
        <v>8</v>
      </c>
      <c r="AM727" s="279">
        <v>2021</v>
      </c>
      <c r="AN727" s="281">
        <v>44428</v>
      </c>
      <c r="AO727" s="279">
        <v>1.7210000000000001</v>
      </c>
    </row>
    <row r="728" spans="38:41">
      <c r="AL728" s="279">
        <v>8</v>
      </c>
      <c r="AM728" s="279">
        <v>2021</v>
      </c>
      <c r="AN728" s="281">
        <v>44427</v>
      </c>
      <c r="AO728" s="279">
        <v>1.7130000000000001</v>
      </c>
    </row>
    <row r="729" spans="38:41">
      <c r="AL729" s="279">
        <v>8</v>
      </c>
      <c r="AM729" s="279">
        <v>2021</v>
      </c>
      <c r="AN729" s="281">
        <v>44426</v>
      </c>
      <c r="AO729" s="279">
        <v>1.736</v>
      </c>
    </row>
    <row r="730" spans="38:41">
      <c r="AL730" s="279">
        <v>8</v>
      </c>
      <c r="AM730" s="279">
        <v>2021</v>
      </c>
      <c r="AN730" s="281">
        <v>44425</v>
      </c>
      <c r="AO730" s="279">
        <v>1.744</v>
      </c>
    </row>
    <row r="731" spans="38:41">
      <c r="AL731" s="279">
        <v>8</v>
      </c>
      <c r="AM731" s="279">
        <v>2021</v>
      </c>
      <c r="AN731" s="281">
        <v>44424</v>
      </c>
      <c r="AO731" s="279">
        <v>1.744</v>
      </c>
    </row>
    <row r="732" spans="38:41">
      <c r="AL732" s="279">
        <v>8</v>
      </c>
      <c r="AM732" s="279">
        <v>2021</v>
      </c>
      <c r="AN732" s="281">
        <v>44421</v>
      </c>
      <c r="AO732" s="279">
        <v>1.7529999999999999</v>
      </c>
    </row>
    <row r="733" spans="38:41">
      <c r="AL733" s="279">
        <v>8</v>
      </c>
      <c r="AM733" s="279">
        <v>2021</v>
      </c>
      <c r="AN733" s="281">
        <v>44420</v>
      </c>
      <c r="AO733" s="279">
        <v>1.8180000000000001</v>
      </c>
    </row>
    <row r="734" spans="38:41">
      <c r="AL734" s="279">
        <v>8</v>
      </c>
      <c r="AM734" s="279">
        <v>2021</v>
      </c>
      <c r="AN734" s="281">
        <v>44419</v>
      </c>
      <c r="AO734" s="279">
        <v>1.823</v>
      </c>
    </row>
    <row r="735" spans="38:41">
      <c r="AL735" s="279">
        <v>8</v>
      </c>
      <c r="AM735" s="279">
        <v>2021</v>
      </c>
      <c r="AN735" s="281">
        <v>44418</v>
      </c>
      <c r="AO735" s="279">
        <v>1.8109999999999999</v>
      </c>
    </row>
    <row r="736" spans="38:41">
      <c r="AL736" s="279">
        <v>8</v>
      </c>
      <c r="AM736" s="279">
        <v>2021</v>
      </c>
      <c r="AN736" s="281">
        <v>44417</v>
      </c>
      <c r="AO736" s="279">
        <v>1.794</v>
      </c>
    </row>
    <row r="737" spans="38:41">
      <c r="AL737" s="279">
        <v>8</v>
      </c>
      <c r="AM737" s="279">
        <v>2021</v>
      </c>
      <c r="AN737" s="281">
        <v>44414</v>
      </c>
      <c r="AO737" s="279">
        <v>1.762</v>
      </c>
    </row>
    <row r="738" spans="38:41">
      <c r="AL738" s="279">
        <v>8</v>
      </c>
      <c r="AM738" s="279">
        <v>2021</v>
      </c>
      <c r="AN738" s="281">
        <v>44413</v>
      </c>
      <c r="AO738" s="279">
        <v>1.704</v>
      </c>
    </row>
    <row r="739" spans="38:41">
      <c r="AL739" s="279">
        <v>8</v>
      </c>
      <c r="AM739" s="279">
        <v>2021</v>
      </c>
      <c r="AN739" s="281">
        <v>44412</v>
      </c>
      <c r="AO739" s="279">
        <v>1.698</v>
      </c>
    </row>
    <row r="740" spans="38:41">
      <c r="AL740" s="279">
        <v>8</v>
      </c>
      <c r="AM740" s="279">
        <v>2021</v>
      </c>
      <c r="AN740" s="281">
        <v>44411</v>
      </c>
      <c r="AO740" s="279">
        <v>1.6879999999999999</v>
      </c>
    </row>
    <row r="741" spans="38:41">
      <c r="AL741" s="279">
        <v>8</v>
      </c>
      <c r="AM741" s="279">
        <v>2021</v>
      </c>
      <c r="AN741" s="281">
        <v>44410</v>
      </c>
      <c r="AO741" s="279">
        <v>1.76</v>
      </c>
    </row>
    <row r="742" spans="38:41">
      <c r="AL742" s="279">
        <v>7</v>
      </c>
      <c r="AM742" s="279">
        <v>2021</v>
      </c>
      <c r="AN742" s="281">
        <v>44407</v>
      </c>
      <c r="AO742" s="279">
        <v>1.76</v>
      </c>
    </row>
    <row r="743" spans="38:41">
      <c r="AL743" s="279">
        <v>7</v>
      </c>
      <c r="AM743" s="279">
        <v>2021</v>
      </c>
      <c r="AN743" s="281">
        <v>44406</v>
      </c>
      <c r="AO743" s="279">
        <v>1.754</v>
      </c>
    </row>
    <row r="744" spans="38:41">
      <c r="AL744" s="279">
        <v>7</v>
      </c>
      <c r="AM744" s="279">
        <v>2021</v>
      </c>
      <c r="AN744" s="281">
        <v>44405</v>
      </c>
      <c r="AO744" s="279">
        <v>1.7310000000000001</v>
      </c>
    </row>
    <row r="745" spans="38:41">
      <c r="AL745" s="279">
        <v>7</v>
      </c>
      <c r="AM745" s="279">
        <v>2021</v>
      </c>
      <c r="AN745" s="281">
        <v>44404</v>
      </c>
      <c r="AO745" s="279">
        <v>1.7430000000000001</v>
      </c>
    </row>
    <row r="746" spans="38:41">
      <c r="AL746" s="279">
        <v>7</v>
      </c>
      <c r="AM746" s="279">
        <v>2021</v>
      </c>
      <c r="AN746" s="281">
        <v>44403</v>
      </c>
      <c r="AO746" s="279">
        <v>1.7989999999999999</v>
      </c>
    </row>
    <row r="747" spans="38:41">
      <c r="AL747" s="279">
        <v>7</v>
      </c>
      <c r="AM747" s="279">
        <v>2021</v>
      </c>
      <c r="AN747" s="281">
        <v>44400</v>
      </c>
      <c r="AO747" s="279">
        <v>1.78</v>
      </c>
    </row>
    <row r="748" spans="38:41">
      <c r="AL748" s="279">
        <v>7</v>
      </c>
      <c r="AM748" s="279">
        <v>2021</v>
      </c>
      <c r="AN748" s="281">
        <v>44399</v>
      </c>
      <c r="AO748" s="279">
        <v>1.772</v>
      </c>
    </row>
    <row r="749" spans="38:41">
      <c r="AL749" s="279">
        <v>7</v>
      </c>
      <c r="AM749" s="279">
        <v>2021</v>
      </c>
      <c r="AN749" s="281">
        <v>44398</v>
      </c>
      <c r="AO749" s="279">
        <v>1.796</v>
      </c>
    </row>
    <row r="750" spans="38:41">
      <c r="AL750" s="279">
        <v>7</v>
      </c>
      <c r="AM750" s="279">
        <v>2021</v>
      </c>
      <c r="AN750" s="281">
        <v>44397</v>
      </c>
      <c r="AO750" s="279">
        <v>1.758</v>
      </c>
    </row>
    <row r="751" spans="38:41">
      <c r="AL751" s="279">
        <v>7</v>
      </c>
      <c r="AM751" s="279">
        <v>2021</v>
      </c>
      <c r="AN751" s="281">
        <v>44396</v>
      </c>
      <c r="AO751" s="279">
        <v>1.694</v>
      </c>
    </row>
    <row r="752" spans="38:41">
      <c r="AL752" s="279">
        <v>7</v>
      </c>
      <c r="AM752" s="279">
        <v>2021</v>
      </c>
      <c r="AN752" s="281">
        <v>44393</v>
      </c>
      <c r="AO752" s="279">
        <v>1.768</v>
      </c>
    </row>
    <row r="753" spans="38:41">
      <c r="AL753" s="279">
        <v>7</v>
      </c>
      <c r="AM753" s="279">
        <v>2021</v>
      </c>
      <c r="AN753" s="281">
        <v>44392</v>
      </c>
      <c r="AO753" s="279">
        <v>1.7829999999999999</v>
      </c>
    </row>
    <row r="754" spans="38:41">
      <c r="AL754" s="279">
        <v>7</v>
      </c>
      <c r="AM754" s="279">
        <v>2021</v>
      </c>
      <c r="AN754" s="281">
        <v>44391</v>
      </c>
      <c r="AO754" s="279">
        <v>1.8069999999999999</v>
      </c>
    </row>
    <row r="755" spans="38:41">
      <c r="AL755" s="279">
        <v>7</v>
      </c>
      <c r="AM755" s="279">
        <v>2021</v>
      </c>
      <c r="AN755" s="281">
        <v>44390</v>
      </c>
      <c r="AO755" s="279">
        <v>1.8560000000000001</v>
      </c>
    </row>
    <row r="756" spans="38:41">
      <c r="AL756" s="279">
        <v>7</v>
      </c>
      <c r="AM756" s="279">
        <v>2021</v>
      </c>
      <c r="AN756" s="281">
        <v>44389</v>
      </c>
      <c r="AO756" s="279">
        <v>1.8260000000000001</v>
      </c>
    </row>
    <row r="757" spans="38:41">
      <c r="AL757" s="279">
        <v>7</v>
      </c>
      <c r="AM757" s="279">
        <v>2021</v>
      </c>
      <c r="AN757" s="281">
        <v>44386</v>
      </c>
      <c r="AO757" s="279">
        <v>1.8169999999999999</v>
      </c>
    </row>
    <row r="758" spans="38:41">
      <c r="AL758" s="279">
        <v>7</v>
      </c>
      <c r="AM758" s="279">
        <v>2021</v>
      </c>
      <c r="AN758" s="281">
        <v>44385</v>
      </c>
      <c r="AO758" s="279">
        <v>1.7470000000000001</v>
      </c>
    </row>
    <row r="759" spans="38:41">
      <c r="AL759" s="279">
        <v>7</v>
      </c>
      <c r="AM759" s="279">
        <v>2021</v>
      </c>
      <c r="AN759" s="281">
        <v>44384</v>
      </c>
      <c r="AO759" s="279">
        <v>1.772</v>
      </c>
    </row>
    <row r="760" spans="38:41">
      <c r="AL760" s="279">
        <v>7</v>
      </c>
      <c r="AM760" s="279">
        <v>2021</v>
      </c>
      <c r="AN760" s="281">
        <v>44383</v>
      </c>
      <c r="AO760" s="279">
        <v>1.7829999999999999</v>
      </c>
    </row>
    <row r="761" spans="38:41">
      <c r="AL761" s="279">
        <v>7</v>
      </c>
      <c r="AM761" s="279">
        <v>2021</v>
      </c>
      <c r="AN761" s="281">
        <v>44382</v>
      </c>
      <c r="AO761" s="279">
        <v>1.843</v>
      </c>
    </row>
    <row r="762" spans="38:41">
      <c r="AL762" s="279">
        <v>7</v>
      </c>
      <c r="AM762" s="279">
        <v>2021</v>
      </c>
      <c r="AN762" s="281">
        <v>44379</v>
      </c>
      <c r="AO762" s="279">
        <v>1.837</v>
      </c>
    </row>
    <row r="763" spans="38:41">
      <c r="AL763" s="279">
        <v>7</v>
      </c>
      <c r="AM763" s="279">
        <v>2021</v>
      </c>
      <c r="AN763" s="281">
        <v>44378</v>
      </c>
      <c r="AO763" s="279">
        <v>1.8440000000000001</v>
      </c>
    </row>
    <row r="764" spans="38:41">
      <c r="AL764" s="279">
        <v>6</v>
      </c>
      <c r="AM764" s="279">
        <v>2021</v>
      </c>
      <c r="AN764" s="281">
        <v>44377</v>
      </c>
      <c r="AO764" s="279">
        <v>1.8440000000000001</v>
      </c>
    </row>
    <row r="765" spans="38:41">
      <c r="AL765" s="279">
        <v>6</v>
      </c>
      <c r="AM765" s="279">
        <v>2021</v>
      </c>
      <c r="AN765" s="281">
        <v>44376</v>
      </c>
      <c r="AO765" s="279">
        <v>1.8740000000000001</v>
      </c>
    </row>
    <row r="766" spans="38:41">
      <c r="AL766" s="279">
        <v>6</v>
      </c>
      <c r="AM766" s="279">
        <v>2021</v>
      </c>
      <c r="AN766" s="281">
        <v>44375</v>
      </c>
      <c r="AO766" s="279">
        <v>1.873</v>
      </c>
    </row>
    <row r="767" spans="38:41">
      <c r="AL767" s="279">
        <v>6</v>
      </c>
      <c r="AM767" s="279">
        <v>2021</v>
      </c>
      <c r="AN767" s="281">
        <v>44372</v>
      </c>
      <c r="AO767" s="279">
        <v>1.897</v>
      </c>
    </row>
    <row r="768" spans="38:41">
      <c r="AL768" s="279">
        <v>6</v>
      </c>
      <c r="AM768" s="279">
        <v>2021</v>
      </c>
      <c r="AN768" s="281">
        <v>44371</v>
      </c>
      <c r="AO768" s="279">
        <v>1.849</v>
      </c>
    </row>
    <row r="769" spans="38:41">
      <c r="AL769" s="279">
        <v>6</v>
      </c>
      <c r="AM769" s="279">
        <v>2021</v>
      </c>
      <c r="AN769" s="281">
        <v>44370</v>
      </c>
      <c r="AO769" s="279">
        <v>1.8540000000000001</v>
      </c>
    </row>
    <row r="770" spans="38:41">
      <c r="AL770" s="279">
        <v>6</v>
      </c>
      <c r="AM770" s="279">
        <v>2021</v>
      </c>
      <c r="AN770" s="281">
        <v>44369</v>
      </c>
      <c r="AO770" s="279">
        <v>1.8580000000000001</v>
      </c>
    </row>
    <row r="771" spans="38:41">
      <c r="AL771" s="279">
        <v>6</v>
      </c>
      <c r="AM771" s="279">
        <v>2021</v>
      </c>
      <c r="AN771" s="281">
        <v>44368</v>
      </c>
      <c r="AO771" s="279">
        <v>1.8580000000000001</v>
      </c>
    </row>
    <row r="772" spans="38:41">
      <c r="AL772" s="279">
        <v>6</v>
      </c>
      <c r="AM772" s="279">
        <v>2021</v>
      </c>
      <c r="AN772" s="281">
        <v>44365</v>
      </c>
      <c r="AO772" s="279">
        <v>1.7969999999999999</v>
      </c>
    </row>
    <row r="773" spans="38:41">
      <c r="AL773" s="279">
        <v>6</v>
      </c>
      <c r="AM773" s="279">
        <v>2021</v>
      </c>
      <c r="AN773" s="281">
        <v>44364</v>
      </c>
      <c r="AO773" s="279">
        <v>1.8680000000000001</v>
      </c>
    </row>
    <row r="774" spans="38:41">
      <c r="AL774" s="279">
        <v>6</v>
      </c>
      <c r="AM774" s="279">
        <v>2021</v>
      </c>
      <c r="AN774" s="281">
        <v>44363</v>
      </c>
      <c r="AO774" s="279">
        <v>1.9510000000000001</v>
      </c>
    </row>
    <row r="775" spans="38:41">
      <c r="AL775" s="279">
        <v>6</v>
      </c>
      <c r="AM775" s="279">
        <v>2021</v>
      </c>
      <c r="AN775" s="281">
        <v>44362</v>
      </c>
      <c r="AO775" s="279">
        <v>1.9379999999999999</v>
      </c>
    </row>
    <row r="776" spans="38:41">
      <c r="AL776" s="279">
        <v>6</v>
      </c>
      <c r="AM776" s="279">
        <v>2021</v>
      </c>
      <c r="AN776" s="281">
        <v>44361</v>
      </c>
      <c r="AO776" s="279">
        <v>1.9490000000000001</v>
      </c>
    </row>
    <row r="777" spans="38:41">
      <c r="AL777" s="279">
        <v>6</v>
      </c>
      <c r="AM777" s="279">
        <v>2021</v>
      </c>
      <c r="AN777" s="281">
        <v>44358</v>
      </c>
      <c r="AO777" s="279">
        <v>1.9319999999999999</v>
      </c>
    </row>
    <row r="778" spans="38:41">
      <c r="AL778" s="279">
        <v>6</v>
      </c>
      <c r="AM778" s="279">
        <v>2021</v>
      </c>
      <c r="AN778" s="281">
        <v>44357</v>
      </c>
      <c r="AO778" s="279">
        <v>1.9379999999999999</v>
      </c>
    </row>
    <row r="779" spans="38:41">
      <c r="AL779" s="279">
        <v>6</v>
      </c>
      <c r="AM779" s="279">
        <v>2021</v>
      </c>
      <c r="AN779" s="281">
        <v>44356</v>
      </c>
      <c r="AO779" s="279">
        <v>1.948</v>
      </c>
    </row>
    <row r="780" spans="38:41">
      <c r="AL780" s="279">
        <v>6</v>
      </c>
      <c r="AM780" s="279">
        <v>2021</v>
      </c>
      <c r="AN780" s="281">
        <v>44355</v>
      </c>
      <c r="AO780" s="279">
        <v>1.978</v>
      </c>
    </row>
    <row r="781" spans="38:41">
      <c r="AL781" s="279">
        <v>6</v>
      </c>
      <c r="AM781" s="279">
        <v>2021</v>
      </c>
      <c r="AN781" s="281">
        <v>44354</v>
      </c>
      <c r="AO781" s="279">
        <v>1.9990000000000001</v>
      </c>
    </row>
    <row r="782" spans="38:41">
      <c r="AL782" s="279">
        <v>6</v>
      </c>
      <c r="AM782" s="279">
        <v>2021</v>
      </c>
      <c r="AN782" s="281">
        <v>44351</v>
      </c>
      <c r="AO782" s="279">
        <v>1.9810000000000001</v>
      </c>
    </row>
    <row r="783" spans="38:41">
      <c r="AL783" s="279">
        <v>6</v>
      </c>
      <c r="AM783" s="279">
        <v>2021</v>
      </c>
      <c r="AN783" s="281">
        <v>44350</v>
      </c>
      <c r="AO783" s="279">
        <v>2.0419999999999998</v>
      </c>
    </row>
    <row r="784" spans="38:41">
      <c r="AL784" s="279">
        <v>6</v>
      </c>
      <c r="AM784" s="279">
        <v>2021</v>
      </c>
      <c r="AN784" s="281">
        <v>44349</v>
      </c>
      <c r="AO784" s="279">
        <v>2.0259999999999998</v>
      </c>
    </row>
    <row r="785" spans="38:41">
      <c r="AL785" s="279">
        <v>6</v>
      </c>
      <c r="AM785" s="279">
        <v>2021</v>
      </c>
      <c r="AN785" s="281">
        <v>44348</v>
      </c>
      <c r="AO785" s="279">
        <v>2.032</v>
      </c>
    </row>
    <row r="786" spans="38:41">
      <c r="AL786" s="279">
        <v>5</v>
      </c>
      <c r="AM786" s="279">
        <v>2021</v>
      </c>
      <c r="AN786" s="281">
        <v>44347</v>
      </c>
      <c r="AO786" s="279">
        <v>2.0329999999999999</v>
      </c>
    </row>
    <row r="787" spans="38:41">
      <c r="AL787" s="279">
        <v>5</v>
      </c>
      <c r="AM787" s="279">
        <v>2021</v>
      </c>
      <c r="AN787" s="281">
        <v>44344</v>
      </c>
      <c r="AO787" s="279">
        <v>2.0630000000000002</v>
      </c>
    </row>
    <row r="788" spans="38:41">
      <c r="AL788" s="279">
        <v>5</v>
      </c>
      <c r="AM788" s="279">
        <v>2021</v>
      </c>
      <c r="AN788" s="281">
        <v>44343</v>
      </c>
      <c r="AO788" s="279">
        <v>2.0590000000000002</v>
      </c>
    </row>
    <row r="789" spans="38:41">
      <c r="AL789" s="279">
        <v>5</v>
      </c>
      <c r="AM789" s="279">
        <v>2021</v>
      </c>
      <c r="AN789" s="281">
        <v>44342</v>
      </c>
      <c r="AO789" s="279">
        <v>2.0390000000000001</v>
      </c>
    </row>
    <row r="790" spans="38:41">
      <c r="AL790" s="279">
        <v>5</v>
      </c>
      <c r="AM790" s="279">
        <v>2021</v>
      </c>
      <c r="AN790" s="281">
        <v>44341</v>
      </c>
      <c r="AO790" s="279">
        <v>2.069</v>
      </c>
    </row>
    <row r="791" spans="38:41">
      <c r="AL791" s="279">
        <v>5</v>
      </c>
      <c r="AM791" s="279">
        <v>2021</v>
      </c>
      <c r="AN791" s="281">
        <v>44340</v>
      </c>
      <c r="AO791" s="279">
        <v>2.153</v>
      </c>
    </row>
    <row r="792" spans="38:41">
      <c r="AL792" s="279">
        <v>5</v>
      </c>
      <c r="AM792" s="279">
        <v>2021</v>
      </c>
      <c r="AN792" s="281">
        <v>44337</v>
      </c>
      <c r="AO792" s="279">
        <v>2.153</v>
      </c>
    </row>
    <row r="793" spans="38:41">
      <c r="AL793" s="279">
        <v>5</v>
      </c>
      <c r="AM793" s="279">
        <v>2021</v>
      </c>
      <c r="AN793" s="281">
        <v>44336</v>
      </c>
      <c r="AO793" s="279">
        <v>2.153</v>
      </c>
    </row>
    <row r="794" spans="38:41">
      <c r="AL794" s="279">
        <v>5</v>
      </c>
      <c r="AM794" s="279">
        <v>2021</v>
      </c>
      <c r="AN794" s="281">
        <v>44335</v>
      </c>
      <c r="AO794" s="279">
        <v>2.1840000000000002</v>
      </c>
    </row>
    <row r="795" spans="38:41">
      <c r="AL795" s="279">
        <v>5</v>
      </c>
      <c r="AM795" s="279">
        <v>2021</v>
      </c>
      <c r="AN795" s="281">
        <v>44334</v>
      </c>
      <c r="AO795" s="279">
        <v>2.181</v>
      </c>
    </row>
    <row r="796" spans="38:41">
      <c r="AL796" s="279">
        <v>5</v>
      </c>
      <c r="AM796" s="279">
        <v>2021</v>
      </c>
      <c r="AN796" s="281">
        <v>44333</v>
      </c>
      <c r="AO796" s="279">
        <v>2.194</v>
      </c>
    </row>
    <row r="797" spans="38:41">
      <c r="AL797" s="279">
        <v>5</v>
      </c>
      <c r="AM797" s="279">
        <v>2021</v>
      </c>
      <c r="AN797" s="281">
        <v>44330</v>
      </c>
      <c r="AO797" s="279">
        <v>2.1880000000000002</v>
      </c>
    </row>
    <row r="798" spans="38:41">
      <c r="AL798" s="279">
        <v>5</v>
      </c>
      <c r="AM798" s="279">
        <v>2021</v>
      </c>
      <c r="AN798" s="281">
        <v>44329</v>
      </c>
      <c r="AO798" s="279">
        <v>2.1819999999999999</v>
      </c>
    </row>
    <row r="799" spans="38:41">
      <c r="AL799" s="279">
        <v>5</v>
      </c>
      <c r="AM799" s="279">
        <v>2021</v>
      </c>
      <c r="AN799" s="281">
        <v>44328</v>
      </c>
      <c r="AO799" s="279">
        <v>2.198</v>
      </c>
    </row>
    <row r="800" spans="38:41">
      <c r="AL800" s="279">
        <v>5</v>
      </c>
      <c r="AM800" s="279">
        <v>2021</v>
      </c>
      <c r="AN800" s="281">
        <v>44327</v>
      </c>
      <c r="AO800" s="279">
        <v>2.1419999999999999</v>
      </c>
    </row>
    <row r="801" spans="38:41">
      <c r="AL801" s="279">
        <v>5</v>
      </c>
      <c r="AM801" s="279">
        <v>2021</v>
      </c>
      <c r="AN801" s="281">
        <v>44326</v>
      </c>
      <c r="AO801" s="279">
        <v>2.1230000000000002</v>
      </c>
    </row>
    <row r="802" spans="38:41">
      <c r="AL802" s="279">
        <v>5</v>
      </c>
      <c r="AM802" s="279">
        <v>2021</v>
      </c>
      <c r="AN802" s="281">
        <v>44323</v>
      </c>
      <c r="AO802" s="279">
        <v>2.073</v>
      </c>
    </row>
    <row r="803" spans="38:41">
      <c r="AL803" s="279">
        <v>5</v>
      </c>
      <c r="AM803" s="279">
        <v>2021</v>
      </c>
      <c r="AN803" s="281">
        <v>44322</v>
      </c>
      <c r="AO803" s="279">
        <v>2.0710000000000002</v>
      </c>
    </row>
    <row r="804" spans="38:41">
      <c r="AL804" s="279">
        <v>5</v>
      </c>
      <c r="AM804" s="279">
        <v>2021</v>
      </c>
      <c r="AN804" s="281">
        <v>44321</v>
      </c>
      <c r="AO804" s="279">
        <v>2.06</v>
      </c>
    </row>
    <row r="805" spans="38:41">
      <c r="AL805" s="279">
        <v>5</v>
      </c>
      <c r="AM805" s="279">
        <v>2021</v>
      </c>
      <c r="AN805" s="281">
        <v>44320</v>
      </c>
      <c r="AO805" s="279">
        <v>2.0630000000000002</v>
      </c>
    </row>
    <row r="806" spans="38:41">
      <c r="AL806" s="279">
        <v>5</v>
      </c>
      <c r="AM806" s="279">
        <v>2021</v>
      </c>
      <c r="AN806" s="281">
        <v>44319</v>
      </c>
      <c r="AO806" s="279">
        <v>2.0630000000000002</v>
      </c>
    </row>
    <row r="807" spans="38:41">
      <c r="AL807" s="279">
        <v>4</v>
      </c>
      <c r="AM807" s="279">
        <v>2021</v>
      </c>
      <c r="AN807" s="281">
        <v>44316</v>
      </c>
      <c r="AO807" s="279">
        <v>2.08</v>
      </c>
    </row>
    <row r="808" spans="38:41">
      <c r="AL808" s="279">
        <v>4</v>
      </c>
      <c r="AM808" s="279">
        <v>2021</v>
      </c>
      <c r="AN808" s="281">
        <v>44315</v>
      </c>
      <c r="AO808" s="279">
        <v>2.09</v>
      </c>
    </row>
    <row r="809" spans="38:41">
      <c r="AL809" s="279">
        <v>4</v>
      </c>
      <c r="AM809" s="279">
        <v>2021</v>
      </c>
      <c r="AN809" s="281">
        <v>44314</v>
      </c>
      <c r="AO809" s="279">
        <v>2.0699999999999998</v>
      </c>
    </row>
    <row r="810" spans="38:41">
      <c r="AL810" s="279">
        <v>4</v>
      </c>
      <c r="AM810" s="279">
        <v>2021</v>
      </c>
      <c r="AN810" s="281">
        <v>44313</v>
      </c>
      <c r="AO810" s="279">
        <v>2.105</v>
      </c>
    </row>
    <row r="811" spans="38:41">
      <c r="AL811" s="279">
        <v>4</v>
      </c>
      <c r="AM811" s="279">
        <v>2021</v>
      </c>
      <c r="AN811" s="281">
        <v>44312</v>
      </c>
      <c r="AO811" s="279">
        <v>2.0720000000000001</v>
      </c>
    </row>
    <row r="812" spans="38:41">
      <c r="AL812" s="279">
        <v>4</v>
      </c>
      <c r="AM812" s="279">
        <v>2021</v>
      </c>
      <c r="AN812" s="281">
        <v>44309</v>
      </c>
      <c r="AO812" s="279">
        <v>2.0539999999999998</v>
      </c>
    </row>
    <row r="813" spans="38:41">
      <c r="AL813" s="279">
        <v>4</v>
      </c>
      <c r="AM813" s="279">
        <v>2021</v>
      </c>
      <c r="AN813" s="281">
        <v>44308</v>
      </c>
      <c r="AO813" s="279">
        <v>2.032</v>
      </c>
    </row>
    <row r="814" spans="38:41">
      <c r="AL814" s="279">
        <v>4</v>
      </c>
      <c r="AM814" s="279">
        <v>2021</v>
      </c>
      <c r="AN814" s="281">
        <v>44307</v>
      </c>
      <c r="AO814" s="279">
        <v>2.02</v>
      </c>
    </row>
    <row r="815" spans="38:41">
      <c r="AL815" s="279">
        <v>4</v>
      </c>
      <c r="AM815" s="279">
        <v>2021</v>
      </c>
      <c r="AN815" s="281">
        <v>44306</v>
      </c>
      <c r="AO815" s="279">
        <v>2.008</v>
      </c>
    </row>
    <row r="816" spans="38:41">
      <c r="AL816" s="279">
        <v>4</v>
      </c>
      <c r="AM816" s="279">
        <v>2021</v>
      </c>
      <c r="AN816" s="281">
        <v>44305</v>
      </c>
      <c r="AO816" s="279">
        <v>2.0609999999999999</v>
      </c>
    </row>
    <row r="817" spans="38:41">
      <c r="AL817" s="279">
        <v>4</v>
      </c>
      <c r="AM817" s="279">
        <v>2021</v>
      </c>
      <c r="AN817" s="281">
        <v>44302</v>
      </c>
      <c r="AO817" s="279">
        <v>1.9850000000000001</v>
      </c>
    </row>
    <row r="818" spans="38:41">
      <c r="AL818" s="279">
        <v>4</v>
      </c>
      <c r="AM818" s="279">
        <v>2021</v>
      </c>
      <c r="AN818" s="281">
        <v>44301</v>
      </c>
      <c r="AO818" s="279">
        <v>1.913</v>
      </c>
    </row>
    <row r="819" spans="38:41">
      <c r="AL819" s="279">
        <v>4</v>
      </c>
      <c r="AM819" s="279">
        <v>2021</v>
      </c>
      <c r="AN819" s="281">
        <v>44300</v>
      </c>
      <c r="AO819" s="279">
        <v>1.956</v>
      </c>
    </row>
    <row r="820" spans="38:41">
      <c r="AL820" s="279">
        <v>4</v>
      </c>
      <c r="AM820" s="279">
        <v>2021</v>
      </c>
      <c r="AN820" s="281">
        <v>44299</v>
      </c>
      <c r="AO820" s="279">
        <v>1.93</v>
      </c>
    </row>
    <row r="821" spans="38:41">
      <c r="AL821" s="279">
        <v>4</v>
      </c>
      <c r="AM821" s="279">
        <v>2021</v>
      </c>
      <c r="AN821" s="281">
        <v>44298</v>
      </c>
      <c r="AO821" s="279">
        <v>1.9339999999999999</v>
      </c>
    </row>
    <row r="822" spans="38:41">
      <c r="AL822" s="279">
        <v>4</v>
      </c>
      <c r="AM822" s="279">
        <v>2021</v>
      </c>
      <c r="AN822" s="281">
        <v>44295</v>
      </c>
      <c r="AO822" s="279">
        <v>1.915</v>
      </c>
    </row>
    <row r="823" spans="38:41">
      <c r="AL823" s="279">
        <v>4</v>
      </c>
      <c r="AM823" s="279">
        <v>2021</v>
      </c>
      <c r="AN823" s="281">
        <v>44294</v>
      </c>
      <c r="AO823" s="279">
        <v>1.899</v>
      </c>
    </row>
    <row r="824" spans="38:41">
      <c r="AL824" s="279">
        <v>4</v>
      </c>
      <c r="AM824" s="279">
        <v>2021</v>
      </c>
      <c r="AN824" s="281">
        <v>44293</v>
      </c>
      <c r="AO824" s="279">
        <v>1.94</v>
      </c>
    </row>
    <row r="825" spans="38:41">
      <c r="AL825" s="279">
        <v>4</v>
      </c>
      <c r="AM825" s="279">
        <v>2021</v>
      </c>
      <c r="AN825" s="281">
        <v>44292</v>
      </c>
      <c r="AO825" s="279">
        <v>1.909</v>
      </c>
    </row>
    <row r="826" spans="38:41">
      <c r="AL826" s="279">
        <v>4</v>
      </c>
      <c r="AM826" s="279">
        <v>2021</v>
      </c>
      <c r="AN826" s="281">
        <v>44291</v>
      </c>
      <c r="AO826" s="279">
        <v>1.976</v>
      </c>
    </row>
    <row r="827" spans="38:41">
      <c r="AL827" s="279">
        <v>4</v>
      </c>
      <c r="AM827" s="279">
        <v>2021</v>
      </c>
      <c r="AN827" s="281">
        <v>44288</v>
      </c>
      <c r="AO827" s="279">
        <v>1.948</v>
      </c>
    </row>
    <row r="828" spans="38:41">
      <c r="AL828" s="279">
        <v>4</v>
      </c>
      <c r="AM828" s="279">
        <v>2021</v>
      </c>
      <c r="AN828" s="281">
        <v>44287</v>
      </c>
      <c r="AO828" s="279">
        <v>1.948</v>
      </c>
    </row>
    <row r="829" spans="38:41">
      <c r="AL829" s="279">
        <v>3</v>
      </c>
      <c r="AM829" s="279">
        <v>2021</v>
      </c>
      <c r="AN829" s="281">
        <v>44286</v>
      </c>
      <c r="AO829" s="279">
        <v>1.9830000000000001</v>
      </c>
    </row>
    <row r="830" spans="38:41">
      <c r="AL830" s="279">
        <v>3</v>
      </c>
      <c r="AM830" s="279">
        <v>2021</v>
      </c>
      <c r="AN830" s="281">
        <v>44285</v>
      </c>
      <c r="AO830" s="279">
        <v>1.954</v>
      </c>
    </row>
    <row r="831" spans="38:41">
      <c r="AL831" s="279">
        <v>3</v>
      </c>
      <c r="AM831" s="279">
        <v>2021</v>
      </c>
      <c r="AN831" s="281">
        <v>44284</v>
      </c>
      <c r="AO831" s="279">
        <v>1.99</v>
      </c>
    </row>
    <row r="832" spans="38:41">
      <c r="AL832" s="279">
        <v>3</v>
      </c>
      <c r="AM832" s="279">
        <v>2021</v>
      </c>
      <c r="AN832" s="281">
        <v>44281</v>
      </c>
      <c r="AO832" s="279">
        <v>1.9550000000000001</v>
      </c>
    </row>
    <row r="833" spans="38:41">
      <c r="AL833" s="279">
        <v>3</v>
      </c>
      <c r="AM833" s="279">
        <v>2021</v>
      </c>
      <c r="AN833" s="281">
        <v>44280</v>
      </c>
      <c r="AO833" s="279">
        <v>1.925</v>
      </c>
    </row>
    <row r="834" spans="38:41">
      <c r="AL834" s="279">
        <v>3</v>
      </c>
      <c r="AM834" s="279">
        <v>2021</v>
      </c>
      <c r="AN834" s="281">
        <v>44279</v>
      </c>
      <c r="AO834" s="279">
        <v>1.9219999999999999</v>
      </c>
    </row>
    <row r="835" spans="38:41">
      <c r="AL835" s="279">
        <v>3</v>
      </c>
      <c r="AM835" s="279">
        <v>2021</v>
      </c>
      <c r="AN835" s="281">
        <v>44278</v>
      </c>
      <c r="AO835" s="279">
        <v>1.954</v>
      </c>
    </row>
    <row r="836" spans="38:41">
      <c r="AL836" s="279">
        <v>3</v>
      </c>
      <c r="AM836" s="279">
        <v>2021</v>
      </c>
      <c r="AN836" s="281">
        <v>44277</v>
      </c>
      <c r="AO836" s="279">
        <v>2.0209999999999999</v>
      </c>
    </row>
    <row r="837" spans="38:41">
      <c r="AL837" s="279">
        <v>3</v>
      </c>
      <c r="AM837" s="279">
        <v>2021</v>
      </c>
      <c r="AN837" s="281">
        <v>44274</v>
      </c>
      <c r="AO837" s="279">
        <v>2.0550000000000002</v>
      </c>
    </row>
    <row r="838" spans="38:41">
      <c r="AL838" s="279">
        <v>3</v>
      </c>
      <c r="AM838" s="279">
        <v>2021</v>
      </c>
      <c r="AN838" s="281">
        <v>44273</v>
      </c>
      <c r="AO838" s="279">
        <v>2.0819999999999999</v>
      </c>
    </row>
    <row r="839" spans="38:41">
      <c r="AL839" s="279">
        <v>3</v>
      </c>
      <c r="AM839" s="279">
        <v>2021</v>
      </c>
      <c r="AN839" s="281">
        <v>44272</v>
      </c>
      <c r="AO839" s="279">
        <v>2.0840000000000001</v>
      </c>
    </row>
    <row r="840" spans="38:41">
      <c r="AL840" s="279">
        <v>3</v>
      </c>
      <c r="AM840" s="279">
        <v>2021</v>
      </c>
      <c r="AN840" s="281">
        <v>44271</v>
      </c>
      <c r="AO840" s="279">
        <v>2.032</v>
      </c>
    </row>
    <row r="841" spans="38:41">
      <c r="AL841" s="279">
        <v>3</v>
      </c>
      <c r="AM841" s="279">
        <v>2021</v>
      </c>
      <c r="AN841" s="281">
        <v>44270</v>
      </c>
      <c r="AO841" s="279">
        <v>2.0009999999999999</v>
      </c>
    </row>
    <row r="842" spans="38:41">
      <c r="AL842" s="279">
        <v>3</v>
      </c>
      <c r="AM842" s="279">
        <v>2021</v>
      </c>
      <c r="AN842" s="281">
        <v>44267</v>
      </c>
      <c r="AO842" s="279">
        <v>2.0259999999999998</v>
      </c>
    </row>
    <row r="843" spans="38:41">
      <c r="AL843" s="279">
        <v>3</v>
      </c>
      <c r="AM843" s="279">
        <v>2021</v>
      </c>
      <c r="AN843" s="281">
        <v>44266</v>
      </c>
      <c r="AO843" s="279">
        <v>1.89</v>
      </c>
    </row>
    <row r="844" spans="38:41">
      <c r="AL844" s="279">
        <v>3</v>
      </c>
      <c r="AM844" s="279">
        <v>2021</v>
      </c>
      <c r="AN844" s="281">
        <v>44265</v>
      </c>
      <c r="AO844" s="279">
        <v>1.839</v>
      </c>
    </row>
    <row r="845" spans="38:41">
      <c r="AL845" s="279">
        <v>3</v>
      </c>
      <c r="AM845" s="279">
        <v>2021</v>
      </c>
      <c r="AN845" s="281">
        <v>44264</v>
      </c>
      <c r="AO845" s="279">
        <v>1.8320000000000001</v>
      </c>
    </row>
    <row r="846" spans="38:41">
      <c r="AL846" s="279">
        <v>3</v>
      </c>
      <c r="AM846" s="279">
        <v>2021</v>
      </c>
      <c r="AN846" s="281">
        <v>44263</v>
      </c>
      <c r="AO846" s="279">
        <v>1.911</v>
      </c>
    </row>
    <row r="847" spans="38:41">
      <c r="AL847" s="279">
        <v>3</v>
      </c>
      <c r="AM847" s="279">
        <v>2021</v>
      </c>
      <c r="AN847" s="281">
        <v>44260</v>
      </c>
      <c r="AO847" s="279">
        <v>1.885</v>
      </c>
    </row>
    <row r="848" spans="38:41">
      <c r="AL848" s="279">
        <v>3</v>
      </c>
      <c r="AM848" s="279">
        <v>2021</v>
      </c>
      <c r="AN848" s="281">
        <v>44259</v>
      </c>
      <c r="AO848" s="279">
        <v>1.91</v>
      </c>
    </row>
    <row r="849" spans="38:41">
      <c r="AL849" s="279">
        <v>3</v>
      </c>
      <c r="AM849" s="279">
        <v>2021</v>
      </c>
      <c r="AN849" s="281">
        <v>44258</v>
      </c>
      <c r="AO849" s="279">
        <v>1.8320000000000001</v>
      </c>
    </row>
    <row r="850" spans="38:41">
      <c r="AL850" s="279">
        <v>3</v>
      </c>
      <c r="AM850" s="279">
        <v>2021</v>
      </c>
      <c r="AN850" s="281">
        <v>44257</v>
      </c>
      <c r="AO850" s="279">
        <v>1.776</v>
      </c>
    </row>
    <row r="851" spans="38:41">
      <c r="AL851" s="279">
        <v>3</v>
      </c>
      <c r="AM851" s="279">
        <v>2021</v>
      </c>
      <c r="AN851" s="281">
        <v>44256</v>
      </c>
      <c r="AO851" s="279">
        <v>1.768</v>
      </c>
    </row>
    <row r="852" spans="38:41">
      <c r="AL852" s="279">
        <v>2</v>
      </c>
      <c r="AM852" s="279">
        <v>2021</v>
      </c>
      <c r="AN852" s="281">
        <v>44253</v>
      </c>
      <c r="AO852" s="279">
        <v>1.7629999999999999</v>
      </c>
    </row>
    <row r="853" spans="38:41">
      <c r="AL853" s="279">
        <v>2</v>
      </c>
      <c r="AM853" s="279">
        <v>2021</v>
      </c>
      <c r="AN853" s="281">
        <v>44252</v>
      </c>
      <c r="AO853" s="279">
        <v>1.915</v>
      </c>
    </row>
    <row r="854" spans="38:41">
      <c r="AL854" s="279">
        <v>2</v>
      </c>
      <c r="AM854" s="279">
        <v>2021</v>
      </c>
      <c r="AN854" s="281">
        <v>44251</v>
      </c>
      <c r="AO854" s="279">
        <v>1.8819999999999999</v>
      </c>
    </row>
    <row r="855" spans="38:41">
      <c r="AL855" s="279">
        <v>2</v>
      </c>
      <c r="AM855" s="279">
        <v>2021</v>
      </c>
      <c r="AN855" s="281">
        <v>44250</v>
      </c>
      <c r="AO855" s="279">
        <v>1.8520000000000001</v>
      </c>
    </row>
    <row r="856" spans="38:41">
      <c r="AL856" s="279">
        <v>2</v>
      </c>
      <c r="AM856" s="279">
        <v>2021</v>
      </c>
      <c r="AN856" s="281">
        <v>44249</v>
      </c>
      <c r="AO856" s="279">
        <v>1.823</v>
      </c>
    </row>
    <row r="857" spans="38:41">
      <c r="AL857" s="279">
        <v>2</v>
      </c>
      <c r="AM857" s="279">
        <v>2021</v>
      </c>
      <c r="AN857" s="281">
        <v>44246</v>
      </c>
      <c r="AO857" s="279">
        <v>1.794</v>
      </c>
    </row>
    <row r="858" spans="38:41">
      <c r="AL858" s="279">
        <v>2</v>
      </c>
      <c r="AM858" s="279">
        <v>2021</v>
      </c>
      <c r="AN858" s="281">
        <v>44245</v>
      </c>
      <c r="AO858" s="279">
        <v>1.7310000000000001</v>
      </c>
    </row>
    <row r="859" spans="38:41">
      <c r="AL859" s="279">
        <v>2</v>
      </c>
      <c r="AM859" s="279">
        <v>2021</v>
      </c>
      <c r="AN859" s="281">
        <v>44244</v>
      </c>
      <c r="AO859" s="279">
        <v>1.6910000000000001</v>
      </c>
    </row>
    <row r="860" spans="38:41">
      <c r="AL860" s="279">
        <v>2</v>
      </c>
      <c r="AM860" s="279">
        <v>2021</v>
      </c>
      <c r="AN860" s="281">
        <v>44243</v>
      </c>
      <c r="AO860" s="279">
        <v>1.71</v>
      </c>
    </row>
    <row r="861" spans="38:41">
      <c r="AL861" s="279">
        <v>2</v>
      </c>
      <c r="AM861" s="279">
        <v>2021</v>
      </c>
      <c r="AN861" s="281">
        <v>44242</v>
      </c>
      <c r="AO861" s="279">
        <v>1.6339999999999999</v>
      </c>
    </row>
    <row r="862" spans="38:41">
      <c r="AL862" s="279">
        <v>2</v>
      </c>
      <c r="AM862" s="279">
        <v>2021</v>
      </c>
      <c r="AN862" s="281">
        <v>44239</v>
      </c>
      <c r="AO862" s="279">
        <v>1.6339999999999999</v>
      </c>
    </row>
    <row r="863" spans="38:41">
      <c r="AL863" s="279">
        <v>2</v>
      </c>
      <c r="AM863" s="279">
        <v>2021</v>
      </c>
      <c r="AN863" s="281">
        <v>44238</v>
      </c>
      <c r="AO863" s="279">
        <v>1.597</v>
      </c>
    </row>
    <row r="864" spans="38:41">
      <c r="AL864" s="279">
        <v>2</v>
      </c>
      <c r="AM864" s="279">
        <v>2021</v>
      </c>
      <c r="AN864" s="281">
        <v>44237</v>
      </c>
      <c r="AO864" s="279">
        <v>1.5740000000000001</v>
      </c>
    </row>
    <row r="865" spans="38:41">
      <c r="AL865" s="279">
        <v>2</v>
      </c>
      <c r="AM865" s="279">
        <v>2021</v>
      </c>
      <c r="AN865" s="281">
        <v>44236</v>
      </c>
      <c r="AO865" s="279">
        <v>1.5820000000000001</v>
      </c>
    </row>
    <row r="866" spans="38:41">
      <c r="AL866" s="279">
        <v>2</v>
      </c>
      <c r="AM866" s="279">
        <v>2021</v>
      </c>
      <c r="AN866" s="281">
        <v>44235</v>
      </c>
      <c r="AO866" s="279">
        <v>1.5880000000000001</v>
      </c>
    </row>
    <row r="867" spans="38:41">
      <c r="AL867" s="279">
        <v>2</v>
      </c>
      <c r="AM867" s="279">
        <v>2021</v>
      </c>
      <c r="AN867" s="281">
        <v>44232</v>
      </c>
      <c r="AO867" s="279">
        <v>1.5880000000000001</v>
      </c>
    </row>
    <row r="868" spans="38:41">
      <c r="AL868" s="279">
        <v>2</v>
      </c>
      <c r="AM868" s="279">
        <v>2021</v>
      </c>
      <c r="AN868" s="281">
        <v>44231</v>
      </c>
      <c r="AO868" s="279">
        <v>1.544</v>
      </c>
    </row>
    <row r="869" spans="38:41">
      <c r="AL869" s="279">
        <v>2</v>
      </c>
      <c r="AM869" s="279">
        <v>2021</v>
      </c>
      <c r="AN869" s="281">
        <v>44230</v>
      </c>
      <c r="AO869" s="279">
        <v>1.52</v>
      </c>
    </row>
    <row r="870" spans="38:41">
      <c r="AL870" s="279">
        <v>2</v>
      </c>
      <c r="AM870" s="279">
        <v>2021</v>
      </c>
      <c r="AN870" s="281">
        <v>44229</v>
      </c>
      <c r="AO870" s="279">
        <v>1.482</v>
      </c>
    </row>
    <row r="871" spans="38:41">
      <c r="AL871" s="279">
        <v>2</v>
      </c>
      <c r="AM871" s="279">
        <v>2021</v>
      </c>
      <c r="AN871" s="281">
        <v>44228</v>
      </c>
      <c r="AO871" s="279">
        <v>1.468</v>
      </c>
    </row>
    <row r="872" spans="38:41">
      <c r="AL872" s="279">
        <v>1</v>
      </c>
      <c r="AM872" s="279">
        <v>2021</v>
      </c>
      <c r="AN872" s="281">
        <v>44225</v>
      </c>
      <c r="AO872" s="279">
        <v>1.474</v>
      </c>
    </row>
    <row r="873" spans="38:41">
      <c r="AL873" s="279">
        <v>1</v>
      </c>
      <c r="AM873" s="279">
        <v>2021</v>
      </c>
      <c r="AN873" s="281">
        <v>44224</v>
      </c>
      <c r="AO873" s="279">
        <v>1.476</v>
      </c>
    </row>
    <row r="874" spans="38:41">
      <c r="AL874" s="279">
        <v>1</v>
      </c>
      <c r="AM874" s="279">
        <v>2021</v>
      </c>
      <c r="AN874" s="281">
        <v>44223</v>
      </c>
      <c r="AO874" s="279">
        <v>1.4419999999999999</v>
      </c>
    </row>
    <row r="875" spans="38:41">
      <c r="AL875" s="279">
        <v>1</v>
      </c>
      <c r="AM875" s="279">
        <v>2021</v>
      </c>
      <c r="AN875" s="281">
        <v>44222</v>
      </c>
      <c r="AO875" s="279">
        <v>1.454</v>
      </c>
    </row>
    <row r="876" spans="38:41">
      <c r="AL876" s="279">
        <v>1</v>
      </c>
      <c r="AM876" s="279">
        <v>2021</v>
      </c>
      <c r="AN876" s="281">
        <v>44221</v>
      </c>
      <c r="AO876" s="279">
        <v>1.4450000000000001</v>
      </c>
    </row>
    <row r="877" spans="38:41">
      <c r="AL877" s="279">
        <v>1</v>
      </c>
      <c r="AM877" s="279">
        <v>2021</v>
      </c>
      <c r="AN877" s="281">
        <v>44218</v>
      </c>
      <c r="AO877" s="279">
        <v>1.4730000000000001</v>
      </c>
    </row>
    <row r="878" spans="38:41">
      <c r="AL878" s="279">
        <v>1</v>
      </c>
      <c r="AM878" s="279">
        <v>2021</v>
      </c>
      <c r="AN878" s="281">
        <v>44217</v>
      </c>
      <c r="AO878" s="279">
        <v>1.4990000000000001</v>
      </c>
    </row>
    <row r="879" spans="38:41">
      <c r="AL879" s="279">
        <v>1</v>
      </c>
      <c r="AM879" s="279">
        <v>2021</v>
      </c>
      <c r="AN879" s="281">
        <v>44216</v>
      </c>
      <c r="AO879" s="279">
        <v>1.4590000000000001</v>
      </c>
    </row>
    <row r="880" spans="38:41">
      <c r="AL880" s="279">
        <v>1</v>
      </c>
      <c r="AM880" s="279">
        <v>2021</v>
      </c>
      <c r="AN880" s="281">
        <v>44215</v>
      </c>
      <c r="AO880" s="279">
        <v>1.4410000000000001</v>
      </c>
    </row>
    <row r="881" spans="38:41">
      <c r="AL881" s="279">
        <v>1</v>
      </c>
      <c r="AM881" s="279">
        <v>2021</v>
      </c>
      <c r="AN881" s="281">
        <v>44214</v>
      </c>
      <c r="AO881" s="279">
        <v>1.4359999999999999</v>
      </c>
    </row>
    <row r="882" spans="38:41">
      <c r="AL882" s="279">
        <v>1</v>
      </c>
      <c r="AM882" s="279">
        <v>2021</v>
      </c>
      <c r="AN882" s="281">
        <v>44211</v>
      </c>
      <c r="AO882" s="279">
        <v>1.4390000000000001</v>
      </c>
    </row>
    <row r="883" spans="38:41">
      <c r="AL883" s="279">
        <v>1</v>
      </c>
      <c r="AM883" s="279">
        <v>2021</v>
      </c>
      <c r="AN883" s="281">
        <v>44210</v>
      </c>
      <c r="AO883" s="279">
        <v>1.4810000000000001</v>
      </c>
    </row>
    <row r="884" spans="38:41">
      <c r="AL884" s="279">
        <v>1</v>
      </c>
      <c r="AM884" s="279">
        <v>2021</v>
      </c>
      <c r="AN884" s="281">
        <v>44209</v>
      </c>
      <c r="AO884" s="279">
        <v>1.44</v>
      </c>
    </row>
    <row r="885" spans="38:41">
      <c r="AL885" s="279">
        <v>1</v>
      </c>
      <c r="AM885" s="279">
        <v>2021</v>
      </c>
      <c r="AN885" s="281">
        <v>44208</v>
      </c>
      <c r="AO885" s="279">
        <v>1.4690000000000001</v>
      </c>
    </row>
    <row r="886" spans="38:41">
      <c r="AL886" s="279">
        <v>1</v>
      </c>
      <c r="AM886" s="279">
        <v>2021</v>
      </c>
      <c r="AN886" s="281">
        <v>44207</v>
      </c>
      <c r="AO886" s="279">
        <v>1.4590000000000001</v>
      </c>
    </row>
    <row r="887" spans="38:41">
      <c r="AL887" s="279">
        <v>1</v>
      </c>
      <c r="AM887" s="279">
        <v>2021</v>
      </c>
      <c r="AN887" s="281">
        <v>44204</v>
      </c>
      <c r="AO887" s="279">
        <v>1.431</v>
      </c>
    </row>
    <row r="888" spans="38:41">
      <c r="AL888" s="279">
        <v>1</v>
      </c>
      <c r="AM888" s="279">
        <v>2021</v>
      </c>
      <c r="AN888" s="281">
        <v>44203</v>
      </c>
      <c r="AO888" s="279">
        <v>1.405</v>
      </c>
    </row>
    <row r="889" spans="38:41">
      <c r="AL889" s="279">
        <v>1</v>
      </c>
      <c r="AM889" s="279">
        <v>2021</v>
      </c>
      <c r="AN889" s="281">
        <v>44202</v>
      </c>
      <c r="AO889" s="279">
        <v>1.3660000000000001</v>
      </c>
    </row>
    <row r="890" spans="38:41">
      <c r="AL890" s="279">
        <v>1</v>
      </c>
      <c r="AM890" s="279">
        <v>2021</v>
      </c>
      <c r="AN890" s="281">
        <v>44201</v>
      </c>
      <c r="AO890" s="279">
        <v>1.2889999999999999</v>
      </c>
    </row>
    <row r="891" spans="38:41">
      <c r="AL891" s="279">
        <v>1</v>
      </c>
      <c r="AM891" s="279">
        <v>2021</v>
      </c>
      <c r="AN891" s="281">
        <v>44200</v>
      </c>
      <c r="AO891" s="279">
        <v>1.2270000000000001</v>
      </c>
    </row>
    <row r="892" spans="38:41">
      <c r="AL892" s="279">
        <v>1</v>
      </c>
      <c r="AM892" s="279">
        <v>2021</v>
      </c>
      <c r="AN892" s="281">
        <v>44197</v>
      </c>
      <c r="AO892" s="279">
        <v>1.212</v>
      </c>
    </row>
    <row r="893" spans="38:41">
      <c r="AL893" s="279">
        <v>12</v>
      </c>
      <c r="AM893" s="279">
        <v>2020</v>
      </c>
      <c r="AN893" s="281">
        <v>44196</v>
      </c>
      <c r="AO893" s="279">
        <v>1.212</v>
      </c>
    </row>
    <row r="894" spans="38:41">
      <c r="AL894" s="279">
        <v>12</v>
      </c>
      <c r="AM894" s="279">
        <v>2020</v>
      </c>
      <c r="AN894" s="281">
        <v>44195</v>
      </c>
      <c r="AO894" s="279">
        <v>1.244</v>
      </c>
    </row>
    <row r="895" spans="38:41">
      <c r="AL895" s="279">
        <v>12</v>
      </c>
      <c r="AM895" s="279">
        <v>2020</v>
      </c>
      <c r="AN895" s="281">
        <v>44194</v>
      </c>
      <c r="AO895" s="279">
        <v>1.2549999999999999</v>
      </c>
    </row>
    <row r="896" spans="38:41">
      <c r="AL896" s="279">
        <v>12</v>
      </c>
      <c r="AM896" s="279">
        <v>2020</v>
      </c>
      <c r="AN896" s="281">
        <v>44193</v>
      </c>
      <c r="AO896" s="279">
        <v>1.264</v>
      </c>
    </row>
    <row r="897" spans="38:41">
      <c r="AL897" s="279">
        <v>12</v>
      </c>
      <c r="AM897" s="279">
        <v>2020</v>
      </c>
      <c r="AN897" s="281">
        <v>44190</v>
      </c>
      <c r="AO897" s="279">
        <v>1.264</v>
      </c>
    </row>
    <row r="898" spans="38:41">
      <c r="AL898" s="279">
        <v>12</v>
      </c>
      <c r="AM898" s="279">
        <v>2020</v>
      </c>
      <c r="AN898" s="281">
        <v>44189</v>
      </c>
      <c r="AO898" s="279">
        <v>1.264</v>
      </c>
    </row>
    <row r="899" spans="38:41">
      <c r="AL899" s="279">
        <v>12</v>
      </c>
      <c r="AM899" s="279">
        <v>2020</v>
      </c>
      <c r="AN899" s="281">
        <v>44188</v>
      </c>
      <c r="AO899" s="279">
        <v>1.2769999999999999</v>
      </c>
    </row>
    <row r="900" spans="38:41">
      <c r="AL900" s="279">
        <v>12</v>
      </c>
      <c r="AM900" s="279">
        <v>2020</v>
      </c>
      <c r="AN900" s="281">
        <v>44187</v>
      </c>
      <c r="AO900" s="279">
        <v>1.2529999999999999</v>
      </c>
    </row>
    <row r="901" spans="38:41">
      <c r="AL901" s="279">
        <v>12</v>
      </c>
      <c r="AM901" s="279">
        <v>2020</v>
      </c>
      <c r="AN901" s="281">
        <v>44186</v>
      </c>
      <c r="AO901" s="279">
        <v>1.2809999999999999</v>
      </c>
    </row>
    <row r="902" spans="38:41">
      <c r="AL902" s="279">
        <v>12</v>
      </c>
      <c r="AM902" s="279">
        <v>2020</v>
      </c>
      <c r="AN902" s="281">
        <v>44183</v>
      </c>
      <c r="AO902" s="279">
        <v>1.302</v>
      </c>
    </row>
    <row r="903" spans="38:41">
      <c r="AL903" s="279">
        <v>12</v>
      </c>
      <c r="AM903" s="279">
        <v>2020</v>
      </c>
      <c r="AN903" s="281">
        <v>44182</v>
      </c>
      <c r="AO903" s="279">
        <v>1.3029999999999999</v>
      </c>
    </row>
    <row r="904" spans="38:41">
      <c r="AL904" s="279">
        <v>12</v>
      </c>
      <c r="AM904" s="279">
        <v>2020</v>
      </c>
      <c r="AN904" s="281">
        <v>44181</v>
      </c>
      <c r="AO904" s="279">
        <v>1.298</v>
      </c>
    </row>
    <row r="905" spans="38:41">
      <c r="AL905" s="279">
        <v>12</v>
      </c>
      <c r="AM905" s="279">
        <v>2020</v>
      </c>
      <c r="AN905" s="281">
        <v>44180</v>
      </c>
      <c r="AO905" s="279">
        <v>1.2929999999999999</v>
      </c>
    </row>
    <row r="906" spans="38:41">
      <c r="AL906" s="279">
        <v>12</v>
      </c>
      <c r="AM906" s="279">
        <v>2020</v>
      </c>
      <c r="AN906" s="281">
        <v>44179</v>
      </c>
      <c r="AO906" s="279">
        <v>1.28</v>
      </c>
    </row>
    <row r="907" spans="38:41">
      <c r="AL907" s="279">
        <v>12</v>
      </c>
      <c r="AM907" s="279">
        <v>2020</v>
      </c>
      <c r="AN907" s="281">
        <v>44176</v>
      </c>
      <c r="AO907" s="279">
        <v>1.266</v>
      </c>
    </row>
    <row r="908" spans="38:41">
      <c r="AL908" s="279">
        <v>12</v>
      </c>
      <c r="AM908" s="279">
        <v>2020</v>
      </c>
      <c r="AN908" s="281">
        <v>44175</v>
      </c>
      <c r="AO908" s="279">
        <v>1.2749999999999999</v>
      </c>
    </row>
    <row r="909" spans="38:41">
      <c r="AL909" s="279">
        <v>12</v>
      </c>
      <c r="AM909" s="279">
        <v>2020</v>
      </c>
      <c r="AN909" s="281">
        <v>44174</v>
      </c>
      <c r="AO909" s="279">
        <v>1.2989999999999999</v>
      </c>
    </row>
    <row r="910" spans="38:41">
      <c r="AL910" s="279">
        <v>12</v>
      </c>
      <c r="AM910" s="279">
        <v>2020</v>
      </c>
      <c r="AN910" s="281">
        <v>44173</v>
      </c>
      <c r="AO910" s="279">
        <v>1.2869999999999999</v>
      </c>
    </row>
    <row r="911" spans="38:41">
      <c r="AL911" s="279">
        <v>12</v>
      </c>
      <c r="AM911" s="279">
        <v>2020</v>
      </c>
      <c r="AN911" s="281">
        <v>44172</v>
      </c>
      <c r="AO911" s="279">
        <v>1.3089999999999999</v>
      </c>
    </row>
    <row r="912" spans="38:41">
      <c r="AL912" s="279">
        <v>12</v>
      </c>
      <c r="AM912" s="279">
        <v>2020</v>
      </c>
      <c r="AN912" s="281">
        <v>44169</v>
      </c>
      <c r="AO912" s="279">
        <v>1.34</v>
      </c>
    </row>
    <row r="913" spans="38:41">
      <c r="AL913" s="279">
        <v>12</v>
      </c>
      <c r="AM913" s="279">
        <v>2020</v>
      </c>
      <c r="AN913" s="281">
        <v>44168</v>
      </c>
      <c r="AO913" s="279">
        <v>1.2629999999999999</v>
      </c>
    </row>
    <row r="914" spans="38:41">
      <c r="AL914" s="279">
        <v>12</v>
      </c>
      <c r="AM914" s="279">
        <v>2020</v>
      </c>
      <c r="AN914" s="281">
        <v>44167</v>
      </c>
      <c r="AO914" s="279">
        <v>1.282</v>
      </c>
    </row>
    <row r="915" spans="38:41">
      <c r="AL915" s="279">
        <v>12</v>
      </c>
      <c r="AM915" s="279">
        <v>2020</v>
      </c>
      <c r="AN915" s="281">
        <v>44166</v>
      </c>
      <c r="AO915" s="279">
        <v>1.236</v>
      </c>
    </row>
    <row r="916" spans="38:41">
      <c r="AL916" s="279">
        <v>11</v>
      </c>
      <c r="AM916" s="279">
        <v>2020</v>
      </c>
      <c r="AN916" s="281">
        <v>44165</v>
      </c>
      <c r="AO916" s="279">
        <v>1.1659999999999999</v>
      </c>
    </row>
    <row r="917" spans="38:41">
      <c r="AL917" s="279">
        <v>11</v>
      </c>
      <c r="AM917" s="279">
        <v>2020</v>
      </c>
      <c r="AN917" s="281">
        <v>44162</v>
      </c>
      <c r="AO917" s="279">
        <v>1.1910000000000001</v>
      </c>
    </row>
    <row r="918" spans="38:41">
      <c r="AL918" s="279">
        <v>11</v>
      </c>
      <c r="AM918" s="279">
        <v>2020</v>
      </c>
      <c r="AN918" s="281">
        <v>44161</v>
      </c>
      <c r="AO918" s="279">
        <v>1.2050000000000001</v>
      </c>
    </row>
    <row r="919" spans="38:41">
      <c r="AL919" s="279">
        <v>11</v>
      </c>
      <c r="AM919" s="279">
        <v>2020</v>
      </c>
      <c r="AN919" s="281">
        <v>44160</v>
      </c>
      <c r="AO919" s="279">
        <v>1.228</v>
      </c>
    </row>
    <row r="920" spans="38:41">
      <c r="AL920" s="279">
        <v>11</v>
      </c>
      <c r="AM920" s="279">
        <v>2020</v>
      </c>
      <c r="AN920" s="281">
        <v>44159</v>
      </c>
      <c r="AO920" s="279">
        <v>1.2270000000000001</v>
      </c>
    </row>
    <row r="921" spans="38:41">
      <c r="AL921" s="279">
        <v>11</v>
      </c>
      <c r="AM921" s="279">
        <v>2020</v>
      </c>
      <c r="AN921" s="281">
        <v>44158</v>
      </c>
      <c r="AO921" s="279">
        <v>1.198</v>
      </c>
    </row>
    <row r="922" spans="38:41">
      <c r="AL922" s="279">
        <v>11</v>
      </c>
      <c r="AM922" s="279">
        <v>2020</v>
      </c>
      <c r="AN922" s="281">
        <v>44155</v>
      </c>
      <c r="AO922" s="279">
        <v>1.1639999999999999</v>
      </c>
    </row>
    <row r="923" spans="38:41">
      <c r="AL923" s="279">
        <v>11</v>
      </c>
      <c r="AM923" s="279">
        <v>2020</v>
      </c>
      <c r="AN923" s="281">
        <v>44154</v>
      </c>
      <c r="AO923" s="279">
        <v>1.2010000000000001</v>
      </c>
    </row>
    <row r="924" spans="38:41">
      <c r="AL924" s="279">
        <v>11</v>
      </c>
      <c r="AM924" s="279">
        <v>2020</v>
      </c>
      <c r="AN924" s="281">
        <v>44153</v>
      </c>
      <c r="AO924" s="279">
        <v>1.2470000000000001</v>
      </c>
    </row>
    <row r="925" spans="38:41">
      <c r="AL925" s="279">
        <v>11</v>
      </c>
      <c r="AM925" s="279">
        <v>2020</v>
      </c>
      <c r="AN925" s="281">
        <v>44152</v>
      </c>
      <c r="AO925" s="279">
        <v>1.2410000000000001</v>
      </c>
    </row>
    <row r="926" spans="38:41">
      <c r="AL926" s="279">
        <v>11</v>
      </c>
      <c r="AM926" s="279">
        <v>2020</v>
      </c>
      <c r="AN926" s="281">
        <v>44151</v>
      </c>
      <c r="AO926" s="279">
        <v>1.2949999999999999</v>
      </c>
    </row>
    <row r="927" spans="38:41">
      <c r="AL927" s="279">
        <v>11</v>
      </c>
      <c r="AM927" s="279">
        <v>2020</v>
      </c>
      <c r="AN927" s="281">
        <v>44148</v>
      </c>
      <c r="AO927" s="279">
        <v>1.276</v>
      </c>
    </row>
    <row r="928" spans="38:41">
      <c r="AL928" s="279">
        <v>11</v>
      </c>
      <c r="AM928" s="279">
        <v>2020</v>
      </c>
      <c r="AN928" s="281">
        <v>44147</v>
      </c>
      <c r="AO928" s="279">
        <v>1.2729999999999999</v>
      </c>
    </row>
    <row r="929" spans="38:41">
      <c r="AL929" s="279">
        <v>11</v>
      </c>
      <c r="AM929" s="279">
        <v>2020</v>
      </c>
      <c r="AN929" s="281">
        <v>44146</v>
      </c>
      <c r="AO929" s="279">
        <v>1.331</v>
      </c>
    </row>
    <row r="930" spans="38:41">
      <c r="AL930" s="279">
        <v>11</v>
      </c>
      <c r="AM930" s="279">
        <v>2020</v>
      </c>
      <c r="AN930" s="281">
        <v>44145</v>
      </c>
      <c r="AO930" s="279">
        <v>1.331</v>
      </c>
    </row>
    <row r="931" spans="38:41">
      <c r="AL931" s="279">
        <v>11</v>
      </c>
      <c r="AM931" s="279">
        <v>2020</v>
      </c>
      <c r="AN931" s="281">
        <v>44144</v>
      </c>
      <c r="AO931" s="279">
        <v>1.32</v>
      </c>
    </row>
    <row r="932" spans="38:41">
      <c r="AL932" s="279">
        <v>11</v>
      </c>
      <c r="AM932" s="279">
        <v>2020</v>
      </c>
      <c r="AN932" s="281">
        <v>44141</v>
      </c>
      <c r="AO932" s="279">
        <v>1.2250000000000001</v>
      </c>
    </row>
    <row r="933" spans="38:41">
      <c r="AL933" s="279">
        <v>11</v>
      </c>
      <c r="AM933" s="279">
        <v>2020</v>
      </c>
      <c r="AN933" s="281">
        <v>44140</v>
      </c>
      <c r="AO933" s="279">
        <v>1.1930000000000001</v>
      </c>
    </row>
    <row r="934" spans="38:41">
      <c r="AL934" s="279">
        <v>11</v>
      </c>
      <c r="AM934" s="279">
        <v>2020</v>
      </c>
      <c r="AN934" s="281">
        <v>44139</v>
      </c>
      <c r="AO934" s="279">
        <v>1.196</v>
      </c>
    </row>
    <row r="935" spans="38:41">
      <c r="AL935" s="279">
        <v>11</v>
      </c>
      <c r="AM935" s="279">
        <v>2020</v>
      </c>
      <c r="AN935" s="281">
        <v>44138</v>
      </c>
      <c r="AO935" s="279">
        <v>1.2729999999999999</v>
      </c>
    </row>
    <row r="936" spans="38:41">
      <c r="AL936" s="279">
        <v>11</v>
      </c>
      <c r="AM936" s="279">
        <v>2020</v>
      </c>
      <c r="AN936" s="281">
        <v>44137</v>
      </c>
      <c r="AO936" s="279">
        <v>1.2230000000000001</v>
      </c>
    </row>
    <row r="937" spans="38:41">
      <c r="AL937" s="279">
        <v>10</v>
      </c>
      <c r="AM937" s="279">
        <v>2020</v>
      </c>
      <c r="AN937" s="281">
        <v>44134</v>
      </c>
      <c r="AO937" s="279">
        <v>1.252</v>
      </c>
    </row>
    <row r="938" spans="38:41">
      <c r="AL938" s="279">
        <v>10</v>
      </c>
      <c r="AM938" s="279">
        <v>2020</v>
      </c>
      <c r="AN938" s="281">
        <v>44133</v>
      </c>
      <c r="AO938" s="279">
        <v>1.216</v>
      </c>
    </row>
    <row r="939" spans="38:41">
      <c r="AL939" s="279">
        <v>10</v>
      </c>
      <c r="AM939" s="279">
        <v>2020</v>
      </c>
      <c r="AN939" s="281">
        <v>44132</v>
      </c>
      <c r="AO939" s="279">
        <v>1.1779999999999999</v>
      </c>
    </row>
    <row r="940" spans="38:41">
      <c r="AL940" s="279">
        <v>10</v>
      </c>
      <c r="AM940" s="279">
        <v>2020</v>
      </c>
      <c r="AN940" s="281">
        <v>44131</v>
      </c>
      <c r="AO940" s="279">
        <v>1.1879999999999999</v>
      </c>
    </row>
    <row r="941" spans="38:41">
      <c r="AL941" s="279">
        <v>10</v>
      </c>
      <c r="AM941" s="279">
        <v>2020</v>
      </c>
      <c r="AN941" s="281">
        <v>44130</v>
      </c>
      <c r="AO941" s="279">
        <v>1.2130000000000001</v>
      </c>
    </row>
    <row r="942" spans="38:41">
      <c r="AL942" s="279">
        <v>10</v>
      </c>
      <c r="AM942" s="279">
        <v>2020</v>
      </c>
      <c r="AN942" s="281">
        <v>44127</v>
      </c>
      <c r="AO942" s="279">
        <v>1.2390000000000001</v>
      </c>
    </row>
    <row r="943" spans="38:41">
      <c r="AL943" s="279">
        <v>10</v>
      </c>
      <c r="AM943" s="279">
        <v>2020</v>
      </c>
      <c r="AN943" s="281">
        <v>44126</v>
      </c>
      <c r="AO943" s="279">
        <v>1.262</v>
      </c>
    </row>
    <row r="944" spans="38:41">
      <c r="AL944" s="279">
        <v>10</v>
      </c>
      <c r="AM944" s="279">
        <v>2020</v>
      </c>
      <c r="AN944" s="281">
        <v>44125</v>
      </c>
      <c r="AO944" s="279">
        <v>1.224</v>
      </c>
    </row>
    <row r="945" spans="38:41">
      <c r="AL945" s="279">
        <v>10</v>
      </c>
      <c r="AM945" s="279">
        <v>2020</v>
      </c>
      <c r="AN945" s="281">
        <v>44124</v>
      </c>
      <c r="AO945" s="279">
        <v>1.2090000000000001</v>
      </c>
    </row>
    <row r="946" spans="38:41">
      <c r="AL946" s="279">
        <v>10</v>
      </c>
      <c r="AM946" s="279">
        <v>2020</v>
      </c>
      <c r="AN946" s="281">
        <v>44123</v>
      </c>
      <c r="AO946" s="279">
        <v>1.18</v>
      </c>
    </row>
    <row r="947" spans="38:41">
      <c r="AL947" s="279">
        <v>10</v>
      </c>
      <c r="AM947" s="279">
        <v>2020</v>
      </c>
      <c r="AN947" s="281">
        <v>44120</v>
      </c>
      <c r="AO947" s="279">
        <v>1.1639999999999999</v>
      </c>
    </row>
    <row r="948" spans="38:41">
      <c r="AL948" s="279">
        <v>10</v>
      </c>
      <c r="AM948" s="279">
        <v>2020</v>
      </c>
      <c r="AN948" s="281">
        <v>44119</v>
      </c>
      <c r="AO948" s="279">
        <v>1.1539999999999999</v>
      </c>
    </row>
    <row r="949" spans="38:41">
      <c r="AL949" s="279">
        <v>10</v>
      </c>
      <c r="AM949" s="279">
        <v>2020</v>
      </c>
      <c r="AN949" s="281">
        <v>44118</v>
      </c>
      <c r="AO949" s="279">
        <v>1.1759999999999999</v>
      </c>
    </row>
    <row r="950" spans="38:41">
      <c r="AL950" s="279">
        <v>10</v>
      </c>
      <c r="AM950" s="279">
        <v>2020</v>
      </c>
      <c r="AN950" s="281">
        <v>44117</v>
      </c>
      <c r="AO950" s="279">
        <v>1.19</v>
      </c>
    </row>
    <row r="951" spans="38:41">
      <c r="AL951" s="279">
        <v>10</v>
      </c>
      <c r="AM951" s="279">
        <v>2020</v>
      </c>
      <c r="AN951" s="281">
        <v>44116</v>
      </c>
      <c r="AO951" s="279">
        <v>1.2310000000000001</v>
      </c>
    </row>
    <row r="952" spans="38:41">
      <c r="AL952" s="279">
        <v>10</v>
      </c>
      <c r="AM952" s="279">
        <v>2020</v>
      </c>
      <c r="AN952" s="281">
        <v>44113</v>
      </c>
      <c r="AO952" s="279">
        <v>1.2310000000000001</v>
      </c>
    </row>
    <row r="953" spans="38:41">
      <c r="AL953" s="279">
        <v>10</v>
      </c>
      <c r="AM953" s="279">
        <v>2020</v>
      </c>
      <c r="AN953" s="281">
        <v>44112</v>
      </c>
      <c r="AO953" s="279">
        <v>1.2090000000000001</v>
      </c>
    </row>
    <row r="954" spans="38:41">
      <c r="AL954" s="279">
        <v>10</v>
      </c>
      <c r="AM954" s="279">
        <v>2020</v>
      </c>
      <c r="AN954" s="281">
        <v>44111</v>
      </c>
      <c r="AO954" s="279">
        <v>1.1970000000000001</v>
      </c>
    </row>
    <row r="955" spans="38:41">
      <c r="AL955" s="279">
        <v>10</v>
      </c>
      <c r="AM955" s="279">
        <v>2020</v>
      </c>
      <c r="AN955" s="281">
        <v>44110</v>
      </c>
      <c r="AO955" s="279">
        <v>1.131</v>
      </c>
    </row>
    <row r="956" spans="38:41">
      <c r="AL956" s="279">
        <v>10</v>
      </c>
      <c r="AM956" s="279">
        <v>2020</v>
      </c>
      <c r="AN956" s="281">
        <v>44109</v>
      </c>
      <c r="AO956" s="279">
        <v>1.1850000000000001</v>
      </c>
    </row>
    <row r="957" spans="38:41">
      <c r="AL957" s="279">
        <v>10</v>
      </c>
      <c r="AM957" s="279">
        <v>2020</v>
      </c>
      <c r="AN957" s="281">
        <v>44106</v>
      </c>
      <c r="AO957" s="279">
        <v>1.1200000000000001</v>
      </c>
    </row>
    <row r="958" spans="38:41">
      <c r="AL958" s="279">
        <v>10</v>
      </c>
      <c r="AM958" s="279">
        <v>2020</v>
      </c>
      <c r="AN958" s="281">
        <v>44105</v>
      </c>
      <c r="AO958" s="279">
        <v>1.1020000000000001</v>
      </c>
    </row>
    <row r="959" spans="38:41">
      <c r="AL959" s="279">
        <v>9</v>
      </c>
      <c r="AM959" s="279">
        <v>2020</v>
      </c>
      <c r="AN959" s="281">
        <v>44104</v>
      </c>
      <c r="AO959" s="279">
        <v>1.109</v>
      </c>
    </row>
    <row r="960" spans="38:41">
      <c r="AL960" s="279">
        <v>9</v>
      </c>
      <c r="AM960" s="279">
        <v>2020</v>
      </c>
      <c r="AN960" s="281">
        <v>44103</v>
      </c>
      <c r="AO960" s="279">
        <v>1.083</v>
      </c>
    </row>
    <row r="961" spans="38:41">
      <c r="AL961" s="279">
        <v>9</v>
      </c>
      <c r="AM961" s="279">
        <v>2020</v>
      </c>
      <c r="AN961" s="281">
        <v>44102</v>
      </c>
      <c r="AO961" s="279">
        <v>1.099</v>
      </c>
    </row>
    <row r="962" spans="38:41">
      <c r="AL962" s="279">
        <v>9</v>
      </c>
      <c r="AM962" s="279">
        <v>2020</v>
      </c>
      <c r="AN962" s="281">
        <v>44099</v>
      </c>
      <c r="AO962" s="279">
        <v>1.073</v>
      </c>
    </row>
    <row r="963" spans="38:41">
      <c r="AL963" s="279">
        <v>9</v>
      </c>
      <c r="AM963" s="279">
        <v>2020</v>
      </c>
      <c r="AN963" s="281">
        <v>44098</v>
      </c>
      <c r="AO963" s="279">
        <v>1.077</v>
      </c>
    </row>
    <row r="964" spans="38:41">
      <c r="AL964" s="279">
        <v>9</v>
      </c>
      <c r="AM964" s="279">
        <v>2020</v>
      </c>
      <c r="AN964" s="281">
        <v>44097</v>
      </c>
      <c r="AO964" s="279">
        <v>1.081</v>
      </c>
    </row>
    <row r="965" spans="38:41">
      <c r="AL965" s="279">
        <v>9</v>
      </c>
      <c r="AM965" s="279">
        <v>2020</v>
      </c>
      <c r="AN965" s="281">
        <v>44096</v>
      </c>
      <c r="AO965" s="279">
        <v>1.081</v>
      </c>
    </row>
    <row r="966" spans="38:41">
      <c r="AL966" s="279">
        <v>9</v>
      </c>
      <c r="AM966" s="279">
        <v>2020</v>
      </c>
      <c r="AN966" s="281">
        <v>44095</v>
      </c>
      <c r="AO966" s="279">
        <v>1.075</v>
      </c>
    </row>
    <row r="967" spans="38:41">
      <c r="AL967" s="279">
        <v>9</v>
      </c>
      <c r="AM967" s="279">
        <v>2020</v>
      </c>
      <c r="AN967" s="281">
        <v>44092</v>
      </c>
      <c r="AO967" s="279">
        <v>1.103</v>
      </c>
    </row>
    <row r="968" spans="38:41">
      <c r="AL968" s="279">
        <v>9</v>
      </c>
      <c r="AM968" s="279">
        <v>2020</v>
      </c>
      <c r="AN968" s="281">
        <v>44091</v>
      </c>
      <c r="AO968" s="279">
        <v>1.0940000000000001</v>
      </c>
    </row>
    <row r="969" spans="38:41">
      <c r="AL969" s="279">
        <v>9</v>
      </c>
      <c r="AM969" s="279">
        <v>2020</v>
      </c>
      <c r="AN969" s="281">
        <v>44090</v>
      </c>
      <c r="AO969" s="279">
        <v>1.1140000000000001</v>
      </c>
    </row>
    <row r="970" spans="38:41">
      <c r="AL970" s="279">
        <v>9</v>
      </c>
      <c r="AM970" s="279">
        <v>2020</v>
      </c>
      <c r="AN970" s="281">
        <v>44089</v>
      </c>
      <c r="AO970" s="279">
        <v>1.079</v>
      </c>
    </row>
    <row r="971" spans="38:41">
      <c r="AL971" s="279">
        <v>9</v>
      </c>
      <c r="AM971" s="279">
        <v>2020</v>
      </c>
      <c r="AN971" s="281">
        <v>44088</v>
      </c>
      <c r="AO971" s="279">
        <v>1.0629999999999999</v>
      </c>
    </row>
    <row r="972" spans="38:41">
      <c r="AL972" s="279">
        <v>9</v>
      </c>
      <c r="AM972" s="279">
        <v>2020</v>
      </c>
      <c r="AN972" s="281">
        <v>44085</v>
      </c>
      <c r="AO972" s="279">
        <v>1.06</v>
      </c>
    </row>
    <row r="973" spans="38:41">
      <c r="AL973" s="279">
        <v>9</v>
      </c>
      <c r="AM973" s="279">
        <v>2020</v>
      </c>
      <c r="AN973" s="281">
        <v>44084</v>
      </c>
      <c r="AO973" s="279">
        <v>1.079</v>
      </c>
    </row>
    <row r="974" spans="38:41">
      <c r="AL974" s="279">
        <v>9</v>
      </c>
      <c r="AM974" s="279">
        <v>2020</v>
      </c>
      <c r="AN974" s="281">
        <v>44083</v>
      </c>
      <c r="AO974" s="279">
        <v>1.1080000000000001</v>
      </c>
    </row>
    <row r="975" spans="38:41">
      <c r="AL975" s="279">
        <v>9</v>
      </c>
      <c r="AM975" s="279">
        <v>2020</v>
      </c>
      <c r="AN975" s="281">
        <v>44082</v>
      </c>
      <c r="AO975" s="279">
        <v>1.0740000000000001</v>
      </c>
    </row>
    <row r="976" spans="38:41">
      <c r="AL976" s="279">
        <v>9</v>
      </c>
      <c r="AM976" s="279">
        <v>2020</v>
      </c>
      <c r="AN976" s="281">
        <v>44081</v>
      </c>
      <c r="AO976" s="279">
        <v>1.1020000000000001</v>
      </c>
    </row>
    <row r="977" spans="38:41">
      <c r="AL977" s="279">
        <v>9</v>
      </c>
      <c r="AM977" s="279">
        <v>2020</v>
      </c>
      <c r="AN977" s="281">
        <v>44078</v>
      </c>
      <c r="AO977" s="279">
        <v>1.1020000000000001</v>
      </c>
    </row>
    <row r="978" spans="38:41">
      <c r="AL978" s="279">
        <v>9</v>
      </c>
      <c r="AM978" s="279">
        <v>2020</v>
      </c>
      <c r="AN978" s="281">
        <v>44077</v>
      </c>
      <c r="AO978" s="279">
        <v>1.0409999999999999</v>
      </c>
    </row>
    <row r="979" spans="38:41">
      <c r="AL979" s="279">
        <v>9</v>
      </c>
      <c r="AM979" s="279">
        <v>2020</v>
      </c>
      <c r="AN979" s="281">
        <v>44076</v>
      </c>
      <c r="AO979" s="279">
        <v>1.0569999999999999</v>
      </c>
    </row>
    <row r="980" spans="38:41">
      <c r="AL980" s="279">
        <v>9</v>
      </c>
      <c r="AM980" s="279">
        <v>2020</v>
      </c>
      <c r="AN980" s="281">
        <v>44075</v>
      </c>
      <c r="AO980" s="279">
        <v>1.1000000000000001</v>
      </c>
    </row>
    <row r="981" spans="38:41">
      <c r="AL981" s="279">
        <v>8</v>
      </c>
      <c r="AM981" s="279">
        <v>2020</v>
      </c>
      <c r="AN981" s="281">
        <v>44074</v>
      </c>
      <c r="AO981" s="279">
        <v>1.1639999999999999</v>
      </c>
    </row>
    <row r="982" spans="38:41">
      <c r="AL982" s="279">
        <v>8</v>
      </c>
      <c r="AM982" s="279">
        <v>2020</v>
      </c>
      <c r="AN982" s="281">
        <v>44071</v>
      </c>
      <c r="AO982" s="279">
        <v>1.196</v>
      </c>
    </row>
    <row r="983" spans="38:41">
      <c r="AL983" s="279">
        <v>8</v>
      </c>
      <c r="AM983" s="279">
        <v>2020</v>
      </c>
      <c r="AN983" s="281">
        <v>44070</v>
      </c>
      <c r="AO983" s="279">
        <v>1.196</v>
      </c>
    </row>
    <row r="984" spans="38:41">
      <c r="AL984" s="279">
        <v>8</v>
      </c>
      <c r="AM984" s="279">
        <v>2020</v>
      </c>
      <c r="AN984" s="281">
        <v>44069</v>
      </c>
      <c r="AO984" s="279">
        <v>1.123</v>
      </c>
    </row>
    <row r="985" spans="38:41">
      <c r="AL985" s="279">
        <v>8</v>
      </c>
      <c r="AM985" s="279">
        <v>2020</v>
      </c>
      <c r="AN985" s="281">
        <v>44068</v>
      </c>
      <c r="AO985" s="279">
        <v>1.0960000000000001</v>
      </c>
    </row>
    <row r="986" spans="38:41">
      <c r="AL986" s="279">
        <v>8</v>
      </c>
      <c r="AM986" s="279">
        <v>2020</v>
      </c>
      <c r="AN986" s="281">
        <v>44067</v>
      </c>
      <c r="AO986" s="279">
        <v>1.0740000000000001</v>
      </c>
    </row>
    <row r="987" spans="38:41">
      <c r="AL987" s="279">
        <v>8</v>
      </c>
      <c r="AM987" s="279">
        <v>2020</v>
      </c>
      <c r="AN987" s="281">
        <v>44064</v>
      </c>
      <c r="AO987" s="279">
        <v>1.0660000000000001</v>
      </c>
    </row>
    <row r="988" spans="38:41">
      <c r="AL988" s="279">
        <v>8</v>
      </c>
      <c r="AM988" s="279">
        <v>2020</v>
      </c>
      <c r="AN988" s="281">
        <v>44063</v>
      </c>
      <c r="AO988" s="279">
        <v>1.087</v>
      </c>
    </row>
    <row r="989" spans="38:41">
      <c r="AL989" s="279">
        <v>8</v>
      </c>
      <c r="AM989" s="279">
        <v>2020</v>
      </c>
      <c r="AN989" s="281">
        <v>44062</v>
      </c>
      <c r="AO989" s="279">
        <v>1.097</v>
      </c>
    </row>
    <row r="990" spans="38:41">
      <c r="AL990" s="279">
        <v>8</v>
      </c>
      <c r="AM990" s="279">
        <v>2020</v>
      </c>
      <c r="AN990" s="281">
        <v>44061</v>
      </c>
      <c r="AO990" s="279">
        <v>1.07</v>
      </c>
    </row>
    <row r="991" spans="38:41">
      <c r="AL991" s="279">
        <v>8</v>
      </c>
      <c r="AM991" s="279">
        <v>2020</v>
      </c>
      <c r="AN991" s="281">
        <v>44060</v>
      </c>
      <c r="AO991" s="279">
        <v>1.0980000000000001</v>
      </c>
    </row>
    <row r="992" spans="38:41">
      <c r="AL992" s="279">
        <v>8</v>
      </c>
      <c r="AM992" s="279">
        <v>2020</v>
      </c>
      <c r="AN992" s="281">
        <v>44057</v>
      </c>
      <c r="AO992" s="279">
        <v>1.1299999999999999</v>
      </c>
    </row>
    <row r="993" spans="38:41">
      <c r="AL993" s="279">
        <v>8</v>
      </c>
      <c r="AM993" s="279">
        <v>2020</v>
      </c>
      <c r="AN993" s="281">
        <v>44056</v>
      </c>
      <c r="AO993" s="279">
        <v>1.145</v>
      </c>
    </row>
    <row r="994" spans="38:41">
      <c r="AL994" s="279">
        <v>8</v>
      </c>
      <c r="AM994" s="279">
        <v>2020</v>
      </c>
      <c r="AN994" s="281">
        <v>44055</v>
      </c>
      <c r="AO994" s="279">
        <v>1.1000000000000001</v>
      </c>
    </row>
    <row r="995" spans="38:41">
      <c r="AL995" s="279">
        <v>8</v>
      </c>
      <c r="AM995" s="279">
        <v>2020</v>
      </c>
      <c r="AN995" s="281">
        <v>44054</v>
      </c>
      <c r="AO995" s="279">
        <v>1.0740000000000001</v>
      </c>
    </row>
    <row r="996" spans="38:41">
      <c r="AL996" s="279">
        <v>8</v>
      </c>
      <c r="AM996" s="279">
        <v>2020</v>
      </c>
      <c r="AN996" s="281">
        <v>44053</v>
      </c>
      <c r="AO996" s="279">
        <v>0.97799999999999998</v>
      </c>
    </row>
    <row r="997" spans="38:41">
      <c r="AL997" s="279">
        <v>8</v>
      </c>
      <c r="AM997" s="279">
        <v>2020</v>
      </c>
      <c r="AN997" s="281">
        <v>44050</v>
      </c>
      <c r="AO997" s="279">
        <v>0.94699999999999995</v>
      </c>
    </row>
    <row r="998" spans="38:41">
      <c r="AL998" s="279">
        <v>8</v>
      </c>
      <c r="AM998" s="279">
        <v>2020</v>
      </c>
      <c r="AN998" s="281">
        <v>44049</v>
      </c>
      <c r="AO998" s="279">
        <v>0.92600000000000005</v>
      </c>
    </row>
    <row r="999" spans="38:41">
      <c r="AL999" s="279">
        <v>8</v>
      </c>
      <c r="AM999" s="279">
        <v>2020</v>
      </c>
      <c r="AN999" s="281">
        <v>44048</v>
      </c>
      <c r="AO999" s="279">
        <v>0.94799999999999995</v>
      </c>
    </row>
    <row r="1000" spans="38:41">
      <c r="AL1000" s="279">
        <v>8</v>
      </c>
      <c r="AM1000" s="279">
        <v>2020</v>
      </c>
      <c r="AN1000" s="281">
        <v>44047</v>
      </c>
      <c r="AO1000" s="279">
        <v>0.88800000000000001</v>
      </c>
    </row>
    <row r="1001" spans="38:41">
      <c r="AL1001" s="279">
        <v>8</v>
      </c>
      <c r="AM1001" s="279">
        <v>2020</v>
      </c>
      <c r="AN1001" s="281">
        <v>44046</v>
      </c>
      <c r="AO1001" s="279">
        <v>0.92700000000000005</v>
      </c>
    </row>
    <row r="1002" spans="38:41">
      <c r="AL1002" s="279">
        <v>7</v>
      </c>
      <c r="AM1002" s="279">
        <v>2020</v>
      </c>
      <c r="AN1002" s="281">
        <v>44043</v>
      </c>
      <c r="AO1002" s="279">
        <v>0.92700000000000005</v>
      </c>
    </row>
    <row r="1003" spans="38:41">
      <c r="AL1003" s="279">
        <v>7</v>
      </c>
      <c r="AM1003" s="279">
        <v>2020</v>
      </c>
      <c r="AN1003" s="281">
        <v>44042</v>
      </c>
      <c r="AO1003" s="279">
        <v>0.92</v>
      </c>
    </row>
    <row r="1004" spans="38:41">
      <c r="AL1004" s="279">
        <v>7</v>
      </c>
      <c r="AM1004" s="279">
        <v>2020</v>
      </c>
      <c r="AN1004" s="281">
        <v>44041</v>
      </c>
      <c r="AO1004" s="279">
        <v>0.95799999999999996</v>
      </c>
    </row>
    <row r="1005" spans="38:41">
      <c r="AL1005" s="279">
        <v>7</v>
      </c>
      <c r="AM1005" s="279">
        <v>2020</v>
      </c>
      <c r="AN1005" s="281">
        <v>44040</v>
      </c>
      <c r="AO1005" s="279">
        <v>0.94399999999999995</v>
      </c>
    </row>
    <row r="1006" spans="38:41">
      <c r="AL1006" s="279">
        <v>7</v>
      </c>
      <c r="AM1006" s="279">
        <v>2020</v>
      </c>
      <c r="AN1006" s="281">
        <v>44039</v>
      </c>
      <c r="AO1006" s="279">
        <v>0.99099999999999999</v>
      </c>
    </row>
    <row r="1007" spans="38:41">
      <c r="AL1007" s="279">
        <v>7</v>
      </c>
      <c r="AM1007" s="279">
        <v>2020</v>
      </c>
      <c r="AN1007" s="281">
        <v>44036</v>
      </c>
      <c r="AO1007" s="279">
        <v>0.97499999999999998</v>
      </c>
    </row>
    <row r="1008" spans="38:41">
      <c r="AL1008" s="279">
        <v>7</v>
      </c>
      <c r="AM1008" s="279">
        <v>2020</v>
      </c>
      <c r="AN1008" s="281">
        <v>44035</v>
      </c>
      <c r="AO1008" s="279">
        <v>0.98699999999999999</v>
      </c>
    </row>
    <row r="1009" spans="38:41">
      <c r="AL1009" s="279">
        <v>7</v>
      </c>
      <c r="AM1009" s="279">
        <v>2020</v>
      </c>
      <c r="AN1009" s="281">
        <v>44034</v>
      </c>
      <c r="AO1009" s="279">
        <v>1.002</v>
      </c>
    </row>
    <row r="1010" spans="38:41">
      <c r="AL1010" s="279">
        <v>7</v>
      </c>
      <c r="AM1010" s="279">
        <v>2020</v>
      </c>
      <c r="AN1010" s="281">
        <v>44033</v>
      </c>
      <c r="AO1010" s="279">
        <v>0.98899999999999999</v>
      </c>
    </row>
    <row r="1011" spans="38:41">
      <c r="AL1011" s="279">
        <v>7</v>
      </c>
      <c r="AM1011" s="279">
        <v>2020</v>
      </c>
      <c r="AN1011" s="281">
        <v>44032</v>
      </c>
      <c r="AO1011" s="279">
        <v>0.98199999999999998</v>
      </c>
    </row>
    <row r="1012" spans="38:41">
      <c r="AL1012" s="279">
        <v>7</v>
      </c>
      <c r="AM1012" s="279">
        <v>2020</v>
      </c>
      <c r="AN1012" s="281">
        <v>44029</v>
      </c>
      <c r="AO1012" s="279">
        <v>1.0049999999999999</v>
      </c>
    </row>
    <row r="1013" spans="38:41">
      <c r="AL1013" s="279">
        <v>7</v>
      </c>
      <c r="AM1013" s="279">
        <v>2020</v>
      </c>
      <c r="AN1013" s="281">
        <v>44028</v>
      </c>
      <c r="AO1013" s="279">
        <v>0.996</v>
      </c>
    </row>
    <row r="1014" spans="38:41">
      <c r="AL1014" s="279">
        <v>7</v>
      </c>
      <c r="AM1014" s="279">
        <v>2020</v>
      </c>
      <c r="AN1014" s="281">
        <v>44027</v>
      </c>
      <c r="AO1014" s="279">
        <v>1.04</v>
      </c>
    </row>
    <row r="1015" spans="38:41">
      <c r="AL1015" s="279">
        <v>7</v>
      </c>
      <c r="AM1015" s="279">
        <v>2020</v>
      </c>
      <c r="AN1015" s="281">
        <v>44026</v>
      </c>
      <c r="AO1015" s="279">
        <v>1.0469999999999999</v>
      </c>
    </row>
    <row r="1016" spans="38:41">
      <c r="AL1016" s="279">
        <v>7</v>
      </c>
      <c r="AM1016" s="279">
        <v>2020</v>
      </c>
      <c r="AN1016" s="281">
        <v>44025</v>
      </c>
      <c r="AO1016" s="279">
        <v>1.0629999999999999</v>
      </c>
    </row>
    <row r="1017" spans="38:41">
      <c r="AL1017" s="279">
        <v>7</v>
      </c>
      <c r="AM1017" s="279">
        <v>2020</v>
      </c>
      <c r="AN1017" s="281">
        <v>44022</v>
      </c>
      <c r="AO1017" s="279">
        <v>1.073</v>
      </c>
    </row>
    <row r="1018" spans="38:41">
      <c r="AL1018" s="279">
        <v>7</v>
      </c>
      <c r="AM1018" s="279">
        <v>2020</v>
      </c>
      <c r="AN1018" s="281">
        <v>44021</v>
      </c>
      <c r="AO1018" s="279">
        <v>1.075</v>
      </c>
    </row>
    <row r="1019" spans="38:41">
      <c r="AL1019" s="279">
        <v>7</v>
      </c>
      <c r="AM1019" s="279">
        <v>2020</v>
      </c>
      <c r="AN1019" s="281">
        <v>44020</v>
      </c>
      <c r="AO1019" s="279">
        <v>1.097</v>
      </c>
    </row>
    <row r="1020" spans="38:41">
      <c r="AL1020" s="279">
        <v>7</v>
      </c>
      <c r="AM1020" s="279">
        <v>2020</v>
      </c>
      <c r="AN1020" s="281">
        <v>44019</v>
      </c>
      <c r="AO1020" s="279">
        <v>0.98899999999999999</v>
      </c>
    </row>
    <row r="1021" spans="38:41">
      <c r="AL1021" s="279">
        <v>7</v>
      </c>
      <c r="AM1021" s="279">
        <v>2020</v>
      </c>
      <c r="AN1021" s="281">
        <v>44018</v>
      </c>
      <c r="AO1021" s="279">
        <v>1.0149999999999999</v>
      </c>
    </row>
    <row r="1022" spans="38:41">
      <c r="AL1022" s="279">
        <v>7</v>
      </c>
      <c r="AM1022" s="279">
        <v>2020</v>
      </c>
      <c r="AN1022" s="281">
        <v>44015</v>
      </c>
      <c r="AO1022" s="279">
        <v>1.0069999999999999</v>
      </c>
    </row>
    <row r="1023" spans="38:41">
      <c r="AL1023" s="279">
        <v>7</v>
      </c>
      <c r="AM1023" s="279">
        <v>2020</v>
      </c>
      <c r="AN1023" s="281">
        <v>44014</v>
      </c>
      <c r="AO1023" s="279">
        <v>1.0129999999999999</v>
      </c>
    </row>
    <row r="1024" spans="38:41">
      <c r="AL1024" s="279">
        <v>7</v>
      </c>
      <c r="AM1024" s="279">
        <v>2020</v>
      </c>
      <c r="AN1024" s="281">
        <v>44013</v>
      </c>
      <c r="AO1024" s="279">
        <v>0.99099999999999999</v>
      </c>
    </row>
    <row r="1025" spans="38:41">
      <c r="AL1025" s="279">
        <v>6</v>
      </c>
      <c r="AM1025" s="279">
        <v>2020</v>
      </c>
      <c r="AN1025" s="281">
        <v>44012</v>
      </c>
      <c r="AO1025" s="279">
        <v>0.99099999999999999</v>
      </c>
    </row>
    <row r="1026" spans="38:41">
      <c r="AL1026" s="279">
        <v>6</v>
      </c>
      <c r="AM1026" s="279">
        <v>2020</v>
      </c>
      <c r="AN1026" s="281">
        <v>44011</v>
      </c>
      <c r="AO1026" s="279">
        <v>0.98199999999999998</v>
      </c>
    </row>
    <row r="1027" spans="38:41">
      <c r="AL1027" s="279">
        <v>6</v>
      </c>
      <c r="AM1027" s="279">
        <v>2020</v>
      </c>
      <c r="AN1027" s="281">
        <v>44008</v>
      </c>
      <c r="AO1027" s="279">
        <v>0.98799999999999999</v>
      </c>
    </row>
    <row r="1028" spans="38:41">
      <c r="AL1028" s="279">
        <v>6</v>
      </c>
      <c r="AM1028" s="279">
        <v>2020</v>
      </c>
      <c r="AN1028" s="281">
        <v>44007</v>
      </c>
      <c r="AO1028" s="279">
        <v>1.02</v>
      </c>
    </row>
    <row r="1029" spans="38:41">
      <c r="AL1029" s="279">
        <v>6</v>
      </c>
      <c r="AM1029" s="279">
        <v>2020</v>
      </c>
      <c r="AN1029" s="281">
        <v>44006</v>
      </c>
      <c r="AO1029" s="279">
        <v>1.0269999999999999</v>
      </c>
    </row>
    <row r="1030" spans="38:41">
      <c r="AL1030" s="279">
        <v>6</v>
      </c>
      <c r="AM1030" s="279">
        <v>2020</v>
      </c>
      <c r="AN1030" s="281">
        <v>44005</v>
      </c>
      <c r="AO1030" s="279">
        <v>1.014</v>
      </c>
    </row>
    <row r="1031" spans="38:41">
      <c r="AL1031" s="279">
        <v>6</v>
      </c>
      <c r="AM1031" s="279">
        <v>2020</v>
      </c>
      <c r="AN1031" s="281">
        <v>44004</v>
      </c>
      <c r="AO1031" s="279">
        <v>0.999</v>
      </c>
    </row>
    <row r="1032" spans="38:41">
      <c r="AL1032" s="279">
        <v>6</v>
      </c>
      <c r="AM1032" s="279">
        <v>2020</v>
      </c>
      <c r="AN1032" s="281">
        <v>44001</v>
      </c>
      <c r="AO1032" s="279">
        <v>1.002</v>
      </c>
    </row>
    <row r="1033" spans="38:41">
      <c r="AL1033" s="279">
        <v>6</v>
      </c>
      <c r="AM1033" s="279">
        <v>2020</v>
      </c>
      <c r="AN1033" s="281">
        <v>44000</v>
      </c>
      <c r="AO1033" s="279">
        <v>1.0049999999999999</v>
      </c>
    </row>
    <row r="1034" spans="38:41">
      <c r="AL1034" s="279">
        <v>6</v>
      </c>
      <c r="AM1034" s="279">
        <v>2020</v>
      </c>
      <c r="AN1034" s="281">
        <v>43999</v>
      </c>
      <c r="AO1034" s="279">
        <v>1.034</v>
      </c>
    </row>
    <row r="1035" spans="38:41">
      <c r="AL1035" s="279">
        <v>6</v>
      </c>
      <c r="AM1035" s="279">
        <v>2020</v>
      </c>
      <c r="AN1035" s="281">
        <v>43998</v>
      </c>
      <c r="AO1035" s="279">
        <v>1.0629999999999999</v>
      </c>
    </row>
    <row r="1036" spans="38:41">
      <c r="AL1036" s="279">
        <v>6</v>
      </c>
      <c r="AM1036" s="279">
        <v>2020</v>
      </c>
      <c r="AN1036" s="281">
        <v>43997</v>
      </c>
      <c r="AO1036" s="279">
        <v>1.02</v>
      </c>
    </row>
    <row r="1037" spans="38:41">
      <c r="AL1037" s="279">
        <v>6</v>
      </c>
      <c r="AM1037" s="279">
        <v>2020</v>
      </c>
      <c r="AN1037" s="281">
        <v>43994</v>
      </c>
      <c r="AO1037" s="279">
        <v>1.06</v>
      </c>
    </row>
    <row r="1038" spans="38:41">
      <c r="AL1038" s="279">
        <v>6</v>
      </c>
      <c r="AM1038" s="279">
        <v>2020</v>
      </c>
      <c r="AN1038" s="281">
        <v>43993</v>
      </c>
      <c r="AO1038" s="279">
        <v>1.0580000000000001</v>
      </c>
    </row>
    <row r="1039" spans="38:41">
      <c r="AL1039" s="279">
        <v>6</v>
      </c>
      <c r="AM1039" s="279">
        <v>2020</v>
      </c>
      <c r="AN1039" s="281">
        <v>43992</v>
      </c>
      <c r="AO1039" s="279">
        <v>1.125</v>
      </c>
    </row>
    <row r="1040" spans="38:41">
      <c r="AL1040" s="279">
        <v>6</v>
      </c>
      <c r="AM1040" s="279">
        <v>2020</v>
      </c>
      <c r="AN1040" s="281">
        <v>43991</v>
      </c>
      <c r="AO1040" s="279">
        <v>1.1890000000000001</v>
      </c>
    </row>
    <row r="1041" spans="38:41">
      <c r="AL1041" s="279">
        <v>6</v>
      </c>
      <c r="AM1041" s="279">
        <v>2020</v>
      </c>
      <c r="AN1041" s="281">
        <v>43990</v>
      </c>
      <c r="AO1041" s="279">
        <v>1.2549999999999999</v>
      </c>
    </row>
    <row r="1042" spans="38:41">
      <c r="AL1042" s="279">
        <v>6</v>
      </c>
      <c r="AM1042" s="279">
        <v>2020</v>
      </c>
      <c r="AN1042" s="281">
        <v>43987</v>
      </c>
      <c r="AO1042" s="279">
        <v>1.3080000000000001</v>
      </c>
    </row>
    <row r="1043" spans="38:41">
      <c r="AL1043" s="279">
        <v>6</v>
      </c>
      <c r="AM1043" s="279">
        <v>2020</v>
      </c>
      <c r="AN1043" s="281">
        <v>43986</v>
      </c>
      <c r="AO1043" s="279">
        <v>1.266</v>
      </c>
    </row>
    <row r="1044" spans="38:41">
      <c r="AL1044" s="279">
        <v>6</v>
      </c>
      <c r="AM1044" s="279">
        <v>2020</v>
      </c>
      <c r="AN1044" s="281">
        <v>43985</v>
      </c>
      <c r="AO1044" s="279">
        <v>1.2030000000000001</v>
      </c>
    </row>
    <row r="1045" spans="38:41">
      <c r="AL1045" s="279">
        <v>6</v>
      </c>
      <c r="AM1045" s="279">
        <v>2020</v>
      </c>
      <c r="AN1045" s="281">
        <v>43984</v>
      </c>
      <c r="AO1045" s="279">
        <v>1.145</v>
      </c>
    </row>
    <row r="1046" spans="38:41">
      <c r="AL1046" s="279">
        <v>6</v>
      </c>
      <c r="AM1046" s="279">
        <v>2020</v>
      </c>
      <c r="AN1046" s="281">
        <v>43983</v>
      </c>
      <c r="AO1046" s="279">
        <v>1.123</v>
      </c>
    </row>
    <row r="1047" spans="38:41">
      <c r="AL1047" s="279">
        <v>5</v>
      </c>
      <c r="AM1047" s="279">
        <v>2020</v>
      </c>
      <c r="AN1047" s="281">
        <v>43980</v>
      </c>
      <c r="AO1047" s="279">
        <v>1.1180000000000001</v>
      </c>
    </row>
    <row r="1048" spans="38:41">
      <c r="AL1048" s="279">
        <v>5</v>
      </c>
      <c r="AM1048" s="279">
        <v>2020</v>
      </c>
      <c r="AN1048" s="281">
        <v>43979</v>
      </c>
      <c r="AO1048" s="279">
        <v>1.143</v>
      </c>
    </row>
    <row r="1049" spans="38:41">
      <c r="AL1049" s="279">
        <v>5</v>
      </c>
      <c r="AM1049" s="279">
        <v>2020</v>
      </c>
      <c r="AN1049" s="281">
        <v>43978</v>
      </c>
      <c r="AO1049" s="279">
        <v>1.1060000000000001</v>
      </c>
    </row>
    <row r="1050" spans="38:41">
      <c r="AL1050" s="279">
        <v>5</v>
      </c>
      <c r="AM1050" s="279">
        <v>2020</v>
      </c>
      <c r="AN1050" s="281">
        <v>43977</v>
      </c>
      <c r="AO1050" s="279">
        <v>1.095</v>
      </c>
    </row>
    <row r="1051" spans="38:41">
      <c r="AL1051" s="279">
        <v>5</v>
      </c>
      <c r="AM1051" s="279">
        <v>2020</v>
      </c>
      <c r="AN1051" s="281">
        <v>43976</v>
      </c>
      <c r="AO1051" s="279">
        <v>1.0389999999999999</v>
      </c>
    </row>
    <row r="1052" spans="38:41">
      <c r="AL1052" s="279">
        <v>5</v>
      </c>
      <c r="AM1052" s="279">
        <v>2020</v>
      </c>
      <c r="AN1052" s="281">
        <v>43973</v>
      </c>
      <c r="AO1052" s="279">
        <v>1.0649999999999999</v>
      </c>
    </row>
    <row r="1053" spans="38:41">
      <c r="AL1053" s="279">
        <v>5</v>
      </c>
      <c r="AM1053" s="279">
        <v>2020</v>
      </c>
      <c r="AN1053" s="281">
        <v>43972</v>
      </c>
      <c r="AO1053" s="279">
        <v>1.1020000000000001</v>
      </c>
    </row>
    <row r="1054" spans="38:41">
      <c r="AL1054" s="279">
        <v>5</v>
      </c>
      <c r="AM1054" s="279">
        <v>2020</v>
      </c>
      <c r="AN1054" s="281">
        <v>43971</v>
      </c>
      <c r="AO1054" s="279">
        <v>1.107</v>
      </c>
    </row>
    <row r="1055" spans="38:41">
      <c r="AL1055" s="279">
        <v>5</v>
      </c>
      <c r="AM1055" s="279">
        <v>2020</v>
      </c>
      <c r="AN1055" s="281">
        <v>43970</v>
      </c>
      <c r="AO1055" s="279">
        <v>1.1439999999999999</v>
      </c>
    </row>
    <row r="1056" spans="38:41">
      <c r="AL1056" s="279">
        <v>5</v>
      </c>
      <c r="AM1056" s="279">
        <v>2020</v>
      </c>
      <c r="AN1056" s="281">
        <v>43969</v>
      </c>
      <c r="AO1056" s="279">
        <v>1.079</v>
      </c>
    </row>
    <row r="1057" spans="38:41">
      <c r="AL1057" s="279">
        <v>5</v>
      </c>
      <c r="AM1057" s="279">
        <v>2020</v>
      </c>
      <c r="AN1057" s="281">
        <v>43966</v>
      </c>
      <c r="AO1057" s="279">
        <v>1.079</v>
      </c>
    </row>
    <row r="1058" spans="38:41">
      <c r="AL1058" s="279">
        <v>5</v>
      </c>
      <c r="AM1058" s="279">
        <v>2020</v>
      </c>
      <c r="AN1058" s="281">
        <v>43965</v>
      </c>
      <c r="AO1058" s="279">
        <v>1.075</v>
      </c>
    </row>
    <row r="1059" spans="38:41">
      <c r="AL1059" s="279">
        <v>5</v>
      </c>
      <c r="AM1059" s="279">
        <v>2020</v>
      </c>
      <c r="AN1059" s="281">
        <v>43964</v>
      </c>
      <c r="AO1059" s="279">
        <v>1.113</v>
      </c>
    </row>
    <row r="1060" spans="38:41">
      <c r="AL1060" s="279">
        <v>5</v>
      </c>
      <c r="AM1060" s="279">
        <v>2020</v>
      </c>
      <c r="AN1060" s="281">
        <v>43963</v>
      </c>
      <c r="AO1060" s="279">
        <v>1.1399999999999999</v>
      </c>
    </row>
    <row r="1061" spans="38:41">
      <c r="AL1061" s="279">
        <v>5</v>
      </c>
      <c r="AM1061" s="279">
        <v>2020</v>
      </c>
      <c r="AN1061" s="281">
        <v>43962</v>
      </c>
      <c r="AO1061" s="279">
        <v>1.1919999999999999</v>
      </c>
    </row>
    <row r="1062" spans="38:41">
      <c r="AL1062" s="279">
        <v>5</v>
      </c>
      <c r="AM1062" s="279">
        <v>2020</v>
      </c>
      <c r="AN1062" s="281">
        <v>43959</v>
      </c>
      <c r="AO1062" s="279">
        <v>1.1679999999999999</v>
      </c>
    </row>
    <row r="1063" spans="38:41">
      <c r="AL1063" s="279">
        <v>5</v>
      </c>
      <c r="AM1063" s="279">
        <v>2020</v>
      </c>
      <c r="AN1063" s="281">
        <v>43958</v>
      </c>
      <c r="AO1063" s="279">
        <v>1.131</v>
      </c>
    </row>
    <row r="1064" spans="38:41">
      <c r="AL1064" s="279">
        <v>5</v>
      </c>
      <c r="AM1064" s="279">
        <v>2020</v>
      </c>
      <c r="AN1064" s="281">
        <v>43957</v>
      </c>
      <c r="AO1064" s="279">
        <v>1.1619999999999999</v>
      </c>
    </row>
    <row r="1065" spans="38:41">
      <c r="AL1065" s="279">
        <v>5</v>
      </c>
      <c r="AM1065" s="279">
        <v>2020</v>
      </c>
      <c r="AN1065" s="281">
        <v>43956</v>
      </c>
      <c r="AO1065" s="279">
        <v>1.113</v>
      </c>
    </row>
    <row r="1066" spans="38:41">
      <c r="AL1066" s="279">
        <v>5</v>
      </c>
      <c r="AM1066" s="279">
        <v>2020</v>
      </c>
      <c r="AN1066" s="281">
        <v>43955</v>
      </c>
      <c r="AO1066" s="279">
        <v>1.115</v>
      </c>
    </row>
    <row r="1067" spans="38:41">
      <c r="AL1067" s="279">
        <v>5</v>
      </c>
      <c r="AM1067" s="279">
        <v>2020</v>
      </c>
      <c r="AN1067" s="281">
        <v>43952</v>
      </c>
      <c r="AO1067" s="279">
        <v>1.0840000000000001</v>
      </c>
    </row>
    <row r="1068" spans="38:41">
      <c r="AL1068" s="279">
        <v>4</v>
      </c>
      <c r="AM1068" s="279">
        <v>2020</v>
      </c>
      <c r="AN1068" s="281">
        <v>43951</v>
      </c>
      <c r="AO1068" s="279">
        <v>1.1279999999999999</v>
      </c>
    </row>
    <row r="1069" spans="38:41">
      <c r="AL1069" s="279">
        <v>4</v>
      </c>
      <c r="AM1069" s="279">
        <v>2020</v>
      </c>
      <c r="AN1069" s="281">
        <v>43950</v>
      </c>
      <c r="AO1069" s="279">
        <v>1.155</v>
      </c>
    </row>
    <row r="1070" spans="38:41">
      <c r="AL1070" s="279">
        <v>4</v>
      </c>
      <c r="AM1070" s="279">
        <v>2020</v>
      </c>
      <c r="AN1070" s="281">
        <v>43949</v>
      </c>
      <c r="AO1070" s="279">
        <v>1.1679999999999999</v>
      </c>
    </row>
    <row r="1071" spans="38:41">
      <c r="AL1071" s="279">
        <v>4</v>
      </c>
      <c r="AM1071" s="279">
        <v>2020</v>
      </c>
      <c r="AN1071" s="281">
        <v>43948</v>
      </c>
      <c r="AO1071" s="279">
        <v>1.2190000000000001</v>
      </c>
    </row>
    <row r="1072" spans="38:41">
      <c r="AL1072" s="279">
        <v>4</v>
      </c>
      <c r="AM1072" s="279">
        <v>2020</v>
      </c>
      <c r="AN1072" s="281">
        <v>43945</v>
      </c>
      <c r="AO1072" s="279">
        <v>1.1870000000000001</v>
      </c>
    </row>
    <row r="1073" spans="38:41">
      <c r="AL1073" s="279">
        <v>4</v>
      </c>
      <c r="AM1073" s="279">
        <v>2020</v>
      </c>
      <c r="AN1073" s="281">
        <v>43944</v>
      </c>
      <c r="AO1073" s="279">
        <v>1.196</v>
      </c>
    </row>
    <row r="1074" spans="38:41">
      <c r="AL1074" s="279">
        <v>4</v>
      </c>
      <c r="AM1074" s="279">
        <v>2020</v>
      </c>
      <c r="AN1074" s="281">
        <v>43943</v>
      </c>
      <c r="AO1074" s="279">
        <v>1.23</v>
      </c>
    </row>
    <row r="1075" spans="38:41">
      <c r="AL1075" s="279">
        <v>4</v>
      </c>
      <c r="AM1075" s="279">
        <v>2020</v>
      </c>
      <c r="AN1075" s="281">
        <v>43942</v>
      </c>
      <c r="AO1075" s="279">
        <v>1.226</v>
      </c>
    </row>
    <row r="1076" spans="38:41">
      <c r="AL1076" s="279">
        <v>4</v>
      </c>
      <c r="AM1076" s="279">
        <v>2020</v>
      </c>
      <c r="AN1076" s="281">
        <v>43941</v>
      </c>
      <c r="AO1076" s="279">
        <v>1.282</v>
      </c>
    </row>
    <row r="1077" spans="38:41">
      <c r="AL1077" s="279">
        <v>4</v>
      </c>
      <c r="AM1077" s="279">
        <v>2020</v>
      </c>
      <c r="AN1077" s="281">
        <v>43938</v>
      </c>
      <c r="AO1077" s="279">
        <v>1.3009999999999999</v>
      </c>
    </row>
    <row r="1078" spans="38:41">
      <c r="AL1078" s="279">
        <v>4</v>
      </c>
      <c r="AM1078" s="279">
        <v>2020</v>
      </c>
      <c r="AN1078" s="281">
        <v>43937</v>
      </c>
      <c r="AO1078" s="279">
        <v>1.26</v>
      </c>
    </row>
    <row r="1079" spans="38:41">
      <c r="AL1079" s="279">
        <v>4</v>
      </c>
      <c r="AM1079" s="279">
        <v>2020</v>
      </c>
      <c r="AN1079" s="281">
        <v>43936</v>
      </c>
      <c r="AO1079" s="279">
        <v>1.3180000000000001</v>
      </c>
    </row>
    <row r="1080" spans="38:41">
      <c r="AL1080" s="279">
        <v>4</v>
      </c>
      <c r="AM1080" s="279">
        <v>2020</v>
      </c>
      <c r="AN1080" s="281">
        <v>43935</v>
      </c>
      <c r="AO1080" s="279">
        <v>1.4179999999999999</v>
      </c>
    </row>
    <row r="1081" spans="38:41">
      <c r="AL1081" s="279">
        <v>4</v>
      </c>
      <c r="AM1081" s="279">
        <v>2020</v>
      </c>
      <c r="AN1081" s="281">
        <v>43934</v>
      </c>
      <c r="AO1081" s="279">
        <v>1.341</v>
      </c>
    </row>
    <row r="1082" spans="38:41">
      <c r="AL1082" s="279">
        <v>4</v>
      </c>
      <c r="AM1082" s="279">
        <v>2020</v>
      </c>
      <c r="AN1082" s="281">
        <v>43931</v>
      </c>
      <c r="AO1082" s="279">
        <v>1.335</v>
      </c>
    </row>
    <row r="1083" spans="38:41">
      <c r="AL1083" s="279">
        <v>4</v>
      </c>
      <c r="AM1083" s="279">
        <v>2020</v>
      </c>
      <c r="AN1083" s="281">
        <v>43930</v>
      </c>
      <c r="AO1083" s="279">
        <v>1.335</v>
      </c>
    </row>
    <row r="1084" spans="38:41">
      <c r="AL1084" s="279">
        <v>4</v>
      </c>
      <c r="AM1084" s="279">
        <v>2020</v>
      </c>
      <c r="AN1084" s="281">
        <v>43929</v>
      </c>
      <c r="AO1084" s="279">
        <v>1.3560000000000001</v>
      </c>
    </row>
    <row r="1085" spans="38:41">
      <c r="AL1085" s="279">
        <v>4</v>
      </c>
      <c r="AM1085" s="279">
        <v>2020</v>
      </c>
      <c r="AN1085" s="281">
        <v>43928</v>
      </c>
      <c r="AO1085" s="279">
        <v>1.34</v>
      </c>
    </row>
    <row r="1086" spans="38:41">
      <c r="AL1086" s="279">
        <v>4</v>
      </c>
      <c r="AM1086" s="279">
        <v>2020</v>
      </c>
      <c r="AN1086" s="281">
        <v>43927</v>
      </c>
      <c r="AO1086" s="279">
        <v>1.278</v>
      </c>
    </row>
    <row r="1087" spans="38:41">
      <c r="AL1087" s="279">
        <v>4</v>
      </c>
      <c r="AM1087" s="279">
        <v>2020</v>
      </c>
      <c r="AN1087" s="281">
        <v>43924</v>
      </c>
      <c r="AO1087" s="279">
        <v>1.2250000000000001</v>
      </c>
    </row>
    <row r="1088" spans="38:41">
      <c r="AL1088" s="279">
        <v>4</v>
      </c>
      <c r="AM1088" s="279">
        <v>2020</v>
      </c>
      <c r="AN1088" s="281">
        <v>43923</v>
      </c>
      <c r="AO1088" s="279">
        <v>1.2330000000000001</v>
      </c>
    </row>
    <row r="1089" spans="38:41">
      <c r="AL1089" s="279">
        <v>4</v>
      </c>
      <c r="AM1089" s="279">
        <v>2020</v>
      </c>
      <c r="AN1089" s="281">
        <v>43922</v>
      </c>
      <c r="AO1089" s="279">
        <v>1.2070000000000001</v>
      </c>
    </row>
    <row r="1090" spans="38:41">
      <c r="AL1090" s="279">
        <v>3</v>
      </c>
      <c r="AM1090" s="279">
        <v>2020</v>
      </c>
      <c r="AN1090" s="281">
        <v>43921</v>
      </c>
      <c r="AO1090" s="279">
        <v>1.304</v>
      </c>
    </row>
    <row r="1091" spans="38:41">
      <c r="AL1091" s="279">
        <v>3</v>
      </c>
      <c r="AM1091" s="279">
        <v>2020</v>
      </c>
      <c r="AN1091" s="281">
        <v>43920</v>
      </c>
      <c r="AO1091" s="279">
        <v>1.327</v>
      </c>
    </row>
    <row r="1092" spans="38:41">
      <c r="AL1092" s="279">
        <v>3</v>
      </c>
      <c r="AM1092" s="279">
        <v>2020</v>
      </c>
      <c r="AN1092" s="281">
        <v>43917</v>
      </c>
      <c r="AO1092" s="279">
        <v>1.2949999999999999</v>
      </c>
    </row>
    <row r="1093" spans="38:41">
      <c r="AL1093" s="279">
        <v>3</v>
      </c>
      <c r="AM1093" s="279">
        <v>2020</v>
      </c>
      <c r="AN1093" s="281">
        <v>43916</v>
      </c>
      <c r="AO1093" s="279">
        <v>1.3380000000000001</v>
      </c>
    </row>
    <row r="1094" spans="38:41">
      <c r="AL1094" s="279">
        <v>3</v>
      </c>
      <c r="AM1094" s="279">
        <v>2020</v>
      </c>
      <c r="AN1094" s="281">
        <v>43915</v>
      </c>
      <c r="AO1094" s="279">
        <v>1.381</v>
      </c>
    </row>
    <row r="1095" spans="38:41">
      <c r="AL1095" s="279">
        <v>3</v>
      </c>
      <c r="AM1095" s="279">
        <v>2020</v>
      </c>
      <c r="AN1095" s="281">
        <v>43914</v>
      </c>
      <c r="AO1095" s="279">
        <v>1.335</v>
      </c>
    </row>
    <row r="1096" spans="38:41">
      <c r="AL1096" s="279">
        <v>3</v>
      </c>
      <c r="AM1096" s="279">
        <v>2020</v>
      </c>
      <c r="AN1096" s="281">
        <v>43913</v>
      </c>
      <c r="AO1096" s="279">
        <v>1.2629999999999999</v>
      </c>
    </row>
    <row r="1097" spans="38:41">
      <c r="AL1097" s="279">
        <v>3</v>
      </c>
      <c r="AM1097" s="279">
        <v>2020</v>
      </c>
      <c r="AN1097" s="281">
        <v>43910</v>
      </c>
      <c r="AO1097" s="279">
        <v>1.286</v>
      </c>
    </row>
    <row r="1098" spans="38:41">
      <c r="AL1098" s="279">
        <v>3</v>
      </c>
      <c r="AM1098" s="279">
        <v>2020</v>
      </c>
      <c r="AN1098" s="281">
        <v>43909</v>
      </c>
      <c r="AO1098" s="279">
        <v>1.427</v>
      </c>
    </row>
    <row r="1099" spans="38:41">
      <c r="AL1099" s="279">
        <v>3</v>
      </c>
      <c r="AM1099" s="279">
        <v>2020</v>
      </c>
      <c r="AN1099" s="281">
        <v>43908</v>
      </c>
      <c r="AO1099" s="279">
        <v>1.4590000000000001</v>
      </c>
    </row>
    <row r="1100" spans="38:41">
      <c r="AL1100" s="279">
        <v>3</v>
      </c>
      <c r="AM1100" s="279">
        <v>2020</v>
      </c>
      <c r="AN1100" s="281">
        <v>43907</v>
      </c>
      <c r="AO1100" s="279">
        <v>1.411</v>
      </c>
    </row>
    <row r="1101" spans="38:41">
      <c r="AL1101" s="279">
        <v>3</v>
      </c>
      <c r="AM1101" s="279">
        <v>2020</v>
      </c>
      <c r="AN1101" s="281">
        <v>43906</v>
      </c>
      <c r="AO1101" s="279">
        <v>1.25</v>
      </c>
    </row>
    <row r="1102" spans="38:41">
      <c r="AL1102" s="279">
        <v>3</v>
      </c>
      <c r="AM1102" s="279">
        <v>2020</v>
      </c>
      <c r="AN1102" s="281">
        <v>43903</v>
      </c>
      <c r="AO1102" s="279">
        <v>1.329</v>
      </c>
    </row>
    <row r="1103" spans="38:41">
      <c r="AL1103" s="279">
        <v>3</v>
      </c>
      <c r="AM1103" s="279">
        <v>2020</v>
      </c>
      <c r="AN1103" s="281">
        <v>43902</v>
      </c>
      <c r="AO1103" s="279">
        <v>1.0860000000000001</v>
      </c>
    </row>
    <row r="1104" spans="38:41">
      <c r="AL1104" s="279">
        <v>3</v>
      </c>
      <c r="AM1104" s="279">
        <v>2020</v>
      </c>
      <c r="AN1104" s="281">
        <v>43901</v>
      </c>
      <c r="AO1104" s="279">
        <v>1.032</v>
      </c>
    </row>
    <row r="1105" spans="38:41">
      <c r="AL1105" s="279">
        <v>3</v>
      </c>
      <c r="AM1105" s="279">
        <v>2020</v>
      </c>
      <c r="AN1105" s="281">
        <v>43900</v>
      </c>
      <c r="AO1105" s="279">
        <v>0.94699999999999995</v>
      </c>
    </row>
    <row r="1106" spans="38:41">
      <c r="AL1106" s="279">
        <v>3</v>
      </c>
      <c r="AM1106" s="279">
        <v>2020</v>
      </c>
      <c r="AN1106" s="281">
        <v>43899</v>
      </c>
      <c r="AO1106" s="279">
        <v>0.73799999999999999</v>
      </c>
    </row>
    <row r="1107" spans="38:41">
      <c r="AL1107" s="279">
        <v>3</v>
      </c>
      <c r="AM1107" s="279">
        <v>2020</v>
      </c>
      <c r="AN1107" s="281">
        <v>43896</v>
      </c>
      <c r="AO1107" s="279">
        <v>0.96199999999999997</v>
      </c>
    </row>
    <row r="1108" spans="38:41">
      <c r="AL1108" s="279">
        <v>3</v>
      </c>
      <c r="AM1108" s="279">
        <v>2020</v>
      </c>
      <c r="AN1108" s="281">
        <v>43895</v>
      </c>
      <c r="AO1108" s="279">
        <v>1.167</v>
      </c>
    </row>
    <row r="1109" spans="38:41">
      <c r="AL1109" s="279">
        <v>3</v>
      </c>
      <c r="AM1109" s="279">
        <v>2020</v>
      </c>
      <c r="AN1109" s="281">
        <v>43894</v>
      </c>
      <c r="AO1109" s="279">
        <v>1.3109999999999999</v>
      </c>
    </row>
    <row r="1110" spans="38:41">
      <c r="AL1110" s="279">
        <v>3</v>
      </c>
      <c r="AM1110" s="279">
        <v>2020</v>
      </c>
      <c r="AN1110" s="281">
        <v>43893</v>
      </c>
      <c r="AO1110" s="279">
        <v>1.226</v>
      </c>
    </row>
    <row r="1111" spans="38:41">
      <c r="AL1111" s="279">
        <v>3</v>
      </c>
      <c r="AM1111" s="279">
        <v>2020</v>
      </c>
      <c r="AN1111" s="281">
        <v>43892</v>
      </c>
      <c r="AO1111" s="279">
        <v>1.329</v>
      </c>
    </row>
    <row r="1112" spans="38:41">
      <c r="AL1112" s="279">
        <v>2</v>
      </c>
      <c r="AM1112" s="279">
        <v>2020</v>
      </c>
      <c r="AN1112" s="281">
        <v>43889</v>
      </c>
      <c r="AO1112" s="279">
        <v>1.3240000000000001</v>
      </c>
    </row>
    <row r="1113" spans="38:41">
      <c r="AL1113" s="279">
        <v>2</v>
      </c>
      <c r="AM1113" s="279">
        <v>2020</v>
      </c>
      <c r="AN1113" s="281">
        <v>43888</v>
      </c>
      <c r="AO1113" s="279">
        <v>1.3180000000000001</v>
      </c>
    </row>
    <row r="1114" spans="38:41">
      <c r="AL1114" s="279">
        <v>2</v>
      </c>
      <c r="AM1114" s="279">
        <v>2020</v>
      </c>
      <c r="AN1114" s="281">
        <v>43887</v>
      </c>
      <c r="AO1114" s="279">
        <v>1.3580000000000001</v>
      </c>
    </row>
    <row r="1115" spans="38:41">
      <c r="AL1115" s="279">
        <v>2</v>
      </c>
      <c r="AM1115" s="279">
        <v>2020</v>
      </c>
      <c r="AN1115" s="281">
        <v>43886</v>
      </c>
      <c r="AO1115" s="279">
        <v>1.337</v>
      </c>
    </row>
    <row r="1116" spans="38:41">
      <c r="AL1116" s="279">
        <v>2</v>
      </c>
      <c r="AM1116" s="279">
        <v>2020</v>
      </c>
      <c r="AN1116" s="281">
        <v>43885</v>
      </c>
      <c r="AO1116" s="279">
        <v>1.3129999999999999</v>
      </c>
    </row>
    <row r="1117" spans="38:41">
      <c r="AL1117" s="279">
        <v>2</v>
      </c>
      <c r="AM1117" s="279">
        <v>2020</v>
      </c>
      <c r="AN1117" s="281">
        <v>43882</v>
      </c>
      <c r="AO1117" s="279">
        <v>1.385</v>
      </c>
    </row>
    <row r="1118" spans="38:41">
      <c r="AL1118" s="279">
        <v>2</v>
      </c>
      <c r="AM1118" s="279">
        <v>2020</v>
      </c>
      <c r="AN1118" s="281">
        <v>43881</v>
      </c>
      <c r="AO1118" s="279">
        <v>1.423</v>
      </c>
    </row>
    <row r="1119" spans="38:41">
      <c r="AL1119" s="279">
        <v>2</v>
      </c>
      <c r="AM1119" s="279">
        <v>2020</v>
      </c>
      <c r="AN1119" s="281">
        <v>43880</v>
      </c>
      <c r="AO1119" s="279">
        <v>1.47</v>
      </c>
    </row>
    <row r="1120" spans="38:41">
      <c r="AL1120" s="279">
        <v>2</v>
      </c>
      <c r="AM1120" s="279">
        <v>2020</v>
      </c>
      <c r="AN1120" s="281">
        <v>43879</v>
      </c>
      <c r="AO1120" s="279">
        <v>1.4530000000000001</v>
      </c>
    </row>
    <row r="1121" spans="38:41">
      <c r="AL1121" s="279">
        <v>2</v>
      </c>
      <c r="AM1121" s="279">
        <v>2020</v>
      </c>
      <c r="AN1121" s="281">
        <v>43878</v>
      </c>
      <c r="AO1121" s="279">
        <v>1.4910000000000001</v>
      </c>
    </row>
    <row r="1122" spans="38:41">
      <c r="AL1122" s="279">
        <v>2</v>
      </c>
      <c r="AM1122" s="279">
        <v>2020</v>
      </c>
      <c r="AN1122" s="281">
        <v>43875</v>
      </c>
      <c r="AO1122" s="279">
        <v>1.4910000000000001</v>
      </c>
    </row>
    <row r="1123" spans="38:41">
      <c r="AL1123" s="279">
        <v>2</v>
      </c>
      <c r="AM1123" s="279">
        <v>2020</v>
      </c>
      <c r="AN1123" s="281">
        <v>43874</v>
      </c>
      <c r="AO1123" s="279">
        <v>1.514</v>
      </c>
    </row>
    <row r="1124" spans="38:41">
      <c r="AL1124" s="279">
        <v>2</v>
      </c>
      <c r="AM1124" s="279">
        <v>2020</v>
      </c>
      <c r="AN1124" s="281">
        <v>43873</v>
      </c>
      <c r="AO1124" s="279">
        <v>1.514</v>
      </c>
    </row>
    <row r="1125" spans="38:41">
      <c r="AL1125" s="279">
        <v>2</v>
      </c>
      <c r="AM1125" s="279">
        <v>2020</v>
      </c>
      <c r="AN1125" s="281">
        <v>43872</v>
      </c>
      <c r="AO1125" s="279">
        <v>1.4730000000000001</v>
      </c>
    </row>
    <row r="1126" spans="38:41">
      <c r="AL1126" s="279">
        <v>2</v>
      </c>
      <c r="AM1126" s="279">
        <v>2020</v>
      </c>
      <c r="AN1126" s="281">
        <v>43871</v>
      </c>
      <c r="AO1126" s="279">
        <v>1.421</v>
      </c>
    </row>
    <row r="1127" spans="38:41">
      <c r="AL1127" s="279">
        <v>2</v>
      </c>
      <c r="AM1127" s="279">
        <v>2020</v>
      </c>
      <c r="AN1127" s="281">
        <v>43868</v>
      </c>
      <c r="AO1127" s="279">
        <v>1.4330000000000001</v>
      </c>
    </row>
    <row r="1128" spans="38:41">
      <c r="AL1128" s="279">
        <v>2</v>
      </c>
      <c r="AM1128" s="279">
        <v>2020</v>
      </c>
      <c r="AN1128" s="281">
        <v>43867</v>
      </c>
      <c r="AO1128" s="279">
        <v>1.4850000000000001</v>
      </c>
    </row>
    <row r="1129" spans="38:41">
      <c r="AL1129" s="279">
        <v>2</v>
      </c>
      <c r="AM1129" s="279">
        <v>2020</v>
      </c>
      <c r="AN1129" s="281">
        <v>43866</v>
      </c>
      <c r="AO1129" s="279">
        <v>1.51</v>
      </c>
    </row>
    <row r="1130" spans="38:41">
      <c r="AL1130" s="279">
        <v>2</v>
      </c>
      <c r="AM1130" s="279">
        <v>2020</v>
      </c>
      <c r="AN1130" s="281">
        <v>43865</v>
      </c>
      <c r="AO1130" s="279">
        <v>1.4690000000000001</v>
      </c>
    </row>
    <row r="1131" spans="38:41">
      <c r="AL1131" s="279">
        <v>2</v>
      </c>
      <c r="AM1131" s="279">
        <v>2020</v>
      </c>
      <c r="AN1131" s="281">
        <v>43864</v>
      </c>
      <c r="AO1131" s="279">
        <v>1.413</v>
      </c>
    </row>
    <row r="1132" spans="38:41">
      <c r="AL1132" s="279">
        <v>1</v>
      </c>
      <c r="AM1132" s="279">
        <v>2020</v>
      </c>
      <c r="AN1132" s="281">
        <v>43861</v>
      </c>
      <c r="AO1132" s="279">
        <v>1.431</v>
      </c>
    </row>
    <row r="1133" spans="38:41">
      <c r="AL1133" s="279">
        <v>1</v>
      </c>
      <c r="AM1133" s="279">
        <v>2020</v>
      </c>
      <c r="AN1133" s="281">
        <v>43860</v>
      </c>
      <c r="AO1133" s="279">
        <v>1.4670000000000001</v>
      </c>
    </row>
    <row r="1134" spans="38:41">
      <c r="AL1134" s="279">
        <v>1</v>
      </c>
      <c r="AM1134" s="279">
        <v>2020</v>
      </c>
      <c r="AN1134" s="281">
        <v>43859</v>
      </c>
      <c r="AO1134" s="279">
        <v>1.4470000000000001</v>
      </c>
    </row>
    <row r="1135" spans="38:41">
      <c r="AL1135" s="279">
        <v>1</v>
      </c>
      <c r="AM1135" s="279">
        <v>2020</v>
      </c>
      <c r="AN1135" s="281">
        <v>43858</v>
      </c>
      <c r="AO1135" s="279">
        <v>1.4970000000000001</v>
      </c>
    </row>
    <row r="1136" spans="38:41">
      <c r="AL1136" s="279">
        <v>1</v>
      </c>
      <c r="AM1136" s="279">
        <v>2020</v>
      </c>
      <c r="AN1136" s="281">
        <v>43857</v>
      </c>
      <c r="AO1136" s="279">
        <v>1.4379999999999999</v>
      </c>
    </row>
    <row r="1137" spans="38:41">
      <c r="AL1137" s="279">
        <v>1</v>
      </c>
      <c r="AM1137" s="279">
        <v>2020</v>
      </c>
      <c r="AN1137" s="281">
        <v>43854</v>
      </c>
      <c r="AO1137" s="279">
        <v>1.49</v>
      </c>
    </row>
    <row r="1138" spans="38:41">
      <c r="AL1138" s="279">
        <v>1</v>
      </c>
      <c r="AM1138" s="279">
        <v>2020</v>
      </c>
      <c r="AN1138" s="281">
        <v>43853</v>
      </c>
      <c r="AO1138" s="279">
        <v>1.5489999999999999</v>
      </c>
    </row>
    <row r="1139" spans="38:41">
      <c r="AL1139" s="279">
        <v>1</v>
      </c>
      <c r="AM1139" s="279">
        <v>2020</v>
      </c>
      <c r="AN1139" s="281">
        <v>43852</v>
      </c>
      <c r="AO1139" s="279">
        <v>1.585</v>
      </c>
    </row>
    <row r="1140" spans="38:41">
      <c r="AL1140" s="279">
        <v>1</v>
      </c>
      <c r="AM1140" s="279">
        <v>2020</v>
      </c>
      <c r="AN1140" s="281">
        <v>43851</v>
      </c>
      <c r="AO1140" s="279">
        <v>1.633</v>
      </c>
    </row>
    <row r="1141" spans="38:41">
      <c r="AL1141" s="279">
        <v>1</v>
      </c>
      <c r="AM1141" s="279">
        <v>2020</v>
      </c>
      <c r="AN1141" s="281">
        <v>43850</v>
      </c>
      <c r="AO1141" s="279">
        <v>1.6830000000000001</v>
      </c>
    </row>
    <row r="1142" spans="38:41">
      <c r="AL1142" s="279">
        <v>1</v>
      </c>
      <c r="AM1142" s="279">
        <v>2020</v>
      </c>
      <c r="AN1142" s="281">
        <v>43847</v>
      </c>
      <c r="AO1142" s="279">
        <v>1.681</v>
      </c>
    </row>
    <row r="1143" spans="38:41">
      <c r="AL1143" s="279">
        <v>1</v>
      </c>
      <c r="AM1143" s="279">
        <v>2020</v>
      </c>
      <c r="AN1143" s="281">
        <v>43846</v>
      </c>
      <c r="AO1143" s="279">
        <v>1.68</v>
      </c>
    </row>
    <row r="1144" spans="38:41">
      <c r="AL1144" s="279">
        <v>1</v>
      </c>
      <c r="AM1144" s="279">
        <v>2020</v>
      </c>
      <c r="AN1144" s="281">
        <v>43845</v>
      </c>
      <c r="AO1144" s="279">
        <v>1.659</v>
      </c>
    </row>
    <row r="1145" spans="38:41">
      <c r="AL1145" s="279">
        <v>1</v>
      </c>
      <c r="AM1145" s="279">
        <v>2020</v>
      </c>
      <c r="AN1145" s="281">
        <v>43844</v>
      </c>
      <c r="AO1145" s="279">
        <v>1.696</v>
      </c>
    </row>
    <row r="1146" spans="38:41">
      <c r="AL1146" s="279">
        <v>1</v>
      </c>
      <c r="AM1146" s="279">
        <v>2020</v>
      </c>
      <c r="AN1146" s="281">
        <v>43843</v>
      </c>
      <c r="AO1146" s="279">
        <v>1.71</v>
      </c>
    </row>
    <row r="1147" spans="38:41">
      <c r="AL1147" s="279">
        <v>1</v>
      </c>
      <c r="AM1147" s="279">
        <v>2020</v>
      </c>
      <c r="AN1147" s="281">
        <v>43840</v>
      </c>
      <c r="AO1147" s="279">
        <v>1.6930000000000001</v>
      </c>
    </row>
    <row r="1148" spans="38:41">
      <c r="AL1148" s="279">
        <v>1</v>
      </c>
      <c r="AM1148" s="279">
        <v>2020</v>
      </c>
      <c r="AN1148" s="281">
        <v>43839</v>
      </c>
      <c r="AO1148" s="279">
        <v>1.7230000000000001</v>
      </c>
    </row>
    <row r="1149" spans="38:41">
      <c r="AL1149" s="279">
        <v>1</v>
      </c>
      <c r="AM1149" s="279">
        <v>2020</v>
      </c>
      <c r="AN1149" s="281">
        <v>43838</v>
      </c>
      <c r="AO1149" s="279">
        <v>1.7490000000000001</v>
      </c>
    </row>
    <row r="1150" spans="38:41">
      <c r="AL1150" s="279">
        <v>1</v>
      </c>
      <c r="AM1150" s="279">
        <v>2020</v>
      </c>
      <c r="AN1150" s="281">
        <v>43837</v>
      </c>
      <c r="AO1150" s="279">
        <v>1.6919999999999999</v>
      </c>
    </row>
    <row r="1151" spans="38:41">
      <c r="AL1151" s="279">
        <v>1</v>
      </c>
      <c r="AM1151" s="279">
        <v>2020</v>
      </c>
      <c r="AN1151" s="281">
        <v>43836</v>
      </c>
      <c r="AO1151" s="279">
        <v>1.6879999999999999</v>
      </c>
    </row>
    <row r="1152" spans="38:41">
      <c r="AL1152" s="279">
        <v>1</v>
      </c>
      <c r="AM1152" s="279">
        <v>2020</v>
      </c>
      <c r="AN1152" s="281">
        <v>43833</v>
      </c>
      <c r="AO1152" s="279">
        <v>1.6240000000000001</v>
      </c>
    </row>
    <row r="1153" spans="38:41">
      <c r="AL1153" s="279">
        <v>1</v>
      </c>
      <c r="AM1153" s="279">
        <v>2020</v>
      </c>
      <c r="AN1153" s="281">
        <v>43832</v>
      </c>
      <c r="AO1153" s="279">
        <v>1.702</v>
      </c>
    </row>
    <row r="1154" spans="38:41">
      <c r="AL1154" s="279">
        <v>1</v>
      </c>
      <c r="AM1154" s="279">
        <v>2020</v>
      </c>
      <c r="AN1154" s="281">
        <v>43831</v>
      </c>
      <c r="AO1154" s="279">
        <v>1.7629999999999999</v>
      </c>
    </row>
    <row r="1155" spans="38:41">
      <c r="AL1155" s="279">
        <v>12</v>
      </c>
      <c r="AM1155" s="279">
        <v>2019</v>
      </c>
      <c r="AN1155" s="281">
        <v>43830</v>
      </c>
      <c r="AO1155" s="279">
        <v>1.7629999999999999</v>
      </c>
    </row>
    <row r="1156" spans="38:41">
      <c r="AL1156" s="279">
        <v>12</v>
      </c>
      <c r="AM1156" s="279">
        <v>2019</v>
      </c>
      <c r="AN1156" s="281">
        <v>43829</v>
      </c>
      <c r="AO1156" s="279">
        <v>1.7110000000000001</v>
      </c>
    </row>
    <row r="1157" spans="38:41">
      <c r="AL1157" s="279">
        <v>12</v>
      </c>
      <c r="AM1157" s="279">
        <v>2019</v>
      </c>
      <c r="AN1157" s="281">
        <v>43826</v>
      </c>
      <c r="AO1157" s="279">
        <v>1.661</v>
      </c>
    </row>
    <row r="1158" spans="38:41">
      <c r="AL1158" s="279">
        <v>12</v>
      </c>
      <c r="AM1158" s="279">
        <v>2019</v>
      </c>
      <c r="AN1158" s="281">
        <v>43825</v>
      </c>
      <c r="AO1158" s="279">
        <v>1.6679999999999999</v>
      </c>
    </row>
    <row r="1159" spans="38:41">
      <c r="AL1159" s="279">
        <v>12</v>
      </c>
      <c r="AM1159" s="279">
        <v>2019</v>
      </c>
      <c r="AN1159" s="281">
        <v>43824</v>
      </c>
      <c r="AO1159" s="279">
        <v>1.6679999999999999</v>
      </c>
    </row>
    <row r="1160" spans="38:41">
      <c r="AL1160" s="279">
        <v>12</v>
      </c>
      <c r="AM1160" s="279">
        <v>2019</v>
      </c>
      <c r="AN1160" s="281">
        <v>43823</v>
      </c>
      <c r="AO1160" s="279">
        <v>1.6679999999999999</v>
      </c>
    </row>
    <row r="1161" spans="38:41">
      <c r="AL1161" s="279">
        <v>12</v>
      </c>
      <c r="AM1161" s="279">
        <v>2019</v>
      </c>
      <c r="AN1161" s="281">
        <v>43822</v>
      </c>
      <c r="AO1161" s="279">
        <v>1.6719999999999999</v>
      </c>
    </row>
    <row r="1162" spans="38:41">
      <c r="AL1162" s="279">
        <v>12</v>
      </c>
      <c r="AM1162" s="279">
        <v>2019</v>
      </c>
      <c r="AN1162" s="281">
        <v>43819</v>
      </c>
      <c r="AO1162" s="279">
        <v>1.6659999999999999</v>
      </c>
    </row>
    <row r="1163" spans="38:41">
      <c r="AL1163" s="279">
        <v>12</v>
      </c>
      <c r="AM1163" s="279">
        <v>2019</v>
      </c>
      <c r="AN1163" s="281">
        <v>43818</v>
      </c>
      <c r="AO1163" s="279">
        <v>1.7170000000000001</v>
      </c>
    </row>
    <row r="1164" spans="38:41">
      <c r="AL1164" s="279">
        <v>12</v>
      </c>
      <c r="AM1164" s="279">
        <v>2019</v>
      </c>
      <c r="AN1164" s="281">
        <v>43817</v>
      </c>
      <c r="AO1164" s="279">
        <v>1.75</v>
      </c>
    </row>
    <row r="1165" spans="38:41">
      <c r="AL1165" s="279">
        <v>12</v>
      </c>
      <c r="AM1165" s="279">
        <v>2019</v>
      </c>
      <c r="AN1165" s="281">
        <v>43816</v>
      </c>
      <c r="AO1165" s="279">
        <v>1.718</v>
      </c>
    </row>
    <row r="1166" spans="38:41">
      <c r="AL1166" s="279">
        <v>12</v>
      </c>
      <c r="AM1166" s="279">
        <v>2019</v>
      </c>
      <c r="AN1166" s="281">
        <v>43815</v>
      </c>
      <c r="AO1166" s="279">
        <v>1.724</v>
      </c>
    </row>
    <row r="1167" spans="38:41">
      <c r="AL1167" s="279">
        <v>12</v>
      </c>
      <c r="AM1167" s="279">
        <v>2019</v>
      </c>
      <c r="AN1167" s="281">
        <v>43812</v>
      </c>
      <c r="AO1167" s="279">
        <v>1.6819999999999999</v>
      </c>
    </row>
    <row r="1168" spans="38:41">
      <c r="AL1168" s="279">
        <v>12</v>
      </c>
      <c r="AM1168" s="279">
        <v>2019</v>
      </c>
      <c r="AN1168" s="281">
        <v>43811</v>
      </c>
      <c r="AO1168" s="279">
        <v>1.754</v>
      </c>
    </row>
    <row r="1169" spans="38:41">
      <c r="AL1169" s="279">
        <v>12</v>
      </c>
      <c r="AM1169" s="279">
        <v>2019</v>
      </c>
      <c r="AN1169" s="281">
        <v>43810</v>
      </c>
      <c r="AO1169" s="279">
        <v>1.681</v>
      </c>
    </row>
    <row r="1170" spans="38:41">
      <c r="AL1170" s="279">
        <v>12</v>
      </c>
      <c r="AM1170" s="279">
        <v>2019</v>
      </c>
      <c r="AN1170" s="281">
        <v>43809</v>
      </c>
      <c r="AO1170" s="279">
        <v>1.7030000000000001</v>
      </c>
    </row>
    <row r="1171" spans="38:41">
      <c r="AL1171" s="279">
        <v>12</v>
      </c>
      <c r="AM1171" s="279">
        <v>2019</v>
      </c>
      <c r="AN1171" s="281">
        <v>43808</v>
      </c>
      <c r="AO1171" s="279">
        <v>1.6990000000000001</v>
      </c>
    </row>
    <row r="1172" spans="38:41">
      <c r="AL1172" s="279">
        <v>12</v>
      </c>
      <c r="AM1172" s="279">
        <v>2019</v>
      </c>
      <c r="AN1172" s="281">
        <v>43805</v>
      </c>
      <c r="AO1172" s="279">
        <v>1.6830000000000001</v>
      </c>
    </row>
    <row r="1173" spans="38:41">
      <c r="AL1173" s="279">
        <v>12</v>
      </c>
      <c r="AM1173" s="279">
        <v>2019</v>
      </c>
      <c r="AN1173" s="281">
        <v>43804</v>
      </c>
      <c r="AO1173" s="279">
        <v>1.69</v>
      </c>
    </row>
    <row r="1174" spans="38:41">
      <c r="AL1174" s="279">
        <v>12</v>
      </c>
      <c r="AM1174" s="279">
        <v>2019</v>
      </c>
      <c r="AN1174" s="281">
        <v>43803</v>
      </c>
      <c r="AO1174" s="279">
        <v>1.623</v>
      </c>
    </row>
    <row r="1175" spans="38:41">
      <c r="AL1175" s="279">
        <v>12</v>
      </c>
      <c r="AM1175" s="279">
        <v>2019</v>
      </c>
      <c r="AN1175" s="281">
        <v>43802</v>
      </c>
      <c r="AO1175" s="279">
        <v>1.55</v>
      </c>
    </row>
    <row r="1176" spans="38:41">
      <c r="AL1176" s="279">
        <v>12</v>
      </c>
      <c r="AM1176" s="279">
        <v>2019</v>
      </c>
      <c r="AN1176" s="281">
        <v>43801</v>
      </c>
      <c r="AO1176" s="279">
        <v>1.619</v>
      </c>
    </row>
    <row r="1177" spans="38:41">
      <c r="AL1177" s="279">
        <v>11</v>
      </c>
      <c r="AM1177" s="279">
        <v>2019</v>
      </c>
      <c r="AN1177" s="281">
        <v>43798</v>
      </c>
      <c r="AO1177" s="279">
        <v>1.5569999999999999</v>
      </c>
    </row>
    <row r="1178" spans="38:41">
      <c r="AL1178" s="279">
        <v>11</v>
      </c>
      <c r="AM1178" s="279">
        <v>2019</v>
      </c>
      <c r="AN1178" s="281">
        <v>43797</v>
      </c>
      <c r="AO1178" s="279">
        <v>1.5740000000000001</v>
      </c>
    </row>
    <row r="1179" spans="38:41">
      <c r="AL1179" s="279">
        <v>11</v>
      </c>
      <c r="AM1179" s="279">
        <v>2019</v>
      </c>
      <c r="AN1179" s="281">
        <v>43796</v>
      </c>
      <c r="AO1179" s="279">
        <v>1.5780000000000001</v>
      </c>
    </row>
    <row r="1180" spans="38:41">
      <c r="AL1180" s="279">
        <v>11</v>
      </c>
      <c r="AM1180" s="279">
        <v>2019</v>
      </c>
      <c r="AN1180" s="281">
        <v>43795</v>
      </c>
      <c r="AO1180" s="279">
        <v>1.548</v>
      </c>
    </row>
    <row r="1181" spans="38:41">
      <c r="AL1181" s="279">
        <v>11</v>
      </c>
      <c r="AM1181" s="279">
        <v>2019</v>
      </c>
      <c r="AN1181" s="281">
        <v>43794</v>
      </c>
      <c r="AO1181" s="279">
        <v>1.5720000000000001</v>
      </c>
    </row>
    <row r="1182" spans="38:41">
      <c r="AL1182" s="279">
        <v>11</v>
      </c>
      <c r="AM1182" s="279">
        <v>2019</v>
      </c>
      <c r="AN1182" s="281">
        <v>43791</v>
      </c>
      <c r="AO1182" s="279">
        <v>1.581</v>
      </c>
    </row>
    <row r="1183" spans="38:41">
      <c r="AL1183" s="279">
        <v>11</v>
      </c>
      <c r="AM1183" s="279">
        <v>2019</v>
      </c>
      <c r="AN1183" s="281">
        <v>43790</v>
      </c>
      <c r="AO1183" s="279">
        <v>1.585</v>
      </c>
    </row>
    <row r="1184" spans="38:41">
      <c r="AL1184" s="279">
        <v>11</v>
      </c>
      <c r="AM1184" s="279">
        <v>2019</v>
      </c>
      <c r="AN1184" s="281">
        <v>43789</v>
      </c>
      <c r="AO1184" s="279">
        <v>1.554</v>
      </c>
    </row>
    <row r="1185" spans="38:41">
      <c r="AL1185" s="279">
        <v>11</v>
      </c>
      <c r="AM1185" s="279">
        <v>2019</v>
      </c>
      <c r="AN1185" s="281">
        <v>43788</v>
      </c>
      <c r="AO1185" s="279">
        <v>1.58</v>
      </c>
    </row>
    <row r="1186" spans="38:41">
      <c r="AL1186" s="279">
        <v>11</v>
      </c>
      <c r="AM1186" s="279">
        <v>2019</v>
      </c>
      <c r="AN1186" s="281">
        <v>43787</v>
      </c>
      <c r="AO1186" s="279">
        <v>1.6220000000000001</v>
      </c>
    </row>
    <row r="1187" spans="38:41">
      <c r="AL1187" s="279">
        <v>11</v>
      </c>
      <c r="AM1187" s="279">
        <v>2019</v>
      </c>
      <c r="AN1187" s="281">
        <v>43784</v>
      </c>
      <c r="AO1187" s="279">
        <v>1.623</v>
      </c>
    </row>
    <row r="1188" spans="38:41">
      <c r="AL1188" s="279">
        <v>11</v>
      </c>
      <c r="AM1188" s="279">
        <v>2019</v>
      </c>
      <c r="AN1188" s="281">
        <v>43783</v>
      </c>
      <c r="AO1188" s="279">
        <v>1.617</v>
      </c>
    </row>
    <row r="1189" spans="38:41">
      <c r="AL1189" s="279">
        <v>11</v>
      </c>
      <c r="AM1189" s="279">
        <v>2019</v>
      </c>
      <c r="AN1189" s="281">
        <v>43782</v>
      </c>
      <c r="AO1189" s="279">
        <v>1.702</v>
      </c>
    </row>
    <row r="1190" spans="38:41">
      <c r="AL1190" s="279">
        <v>11</v>
      </c>
      <c r="AM1190" s="279">
        <v>2019</v>
      </c>
      <c r="AN1190" s="281">
        <v>43781</v>
      </c>
      <c r="AO1190" s="279">
        <v>1.742</v>
      </c>
    </row>
    <row r="1191" spans="38:41">
      <c r="AL1191" s="279">
        <v>11</v>
      </c>
      <c r="AM1191" s="279">
        <v>2019</v>
      </c>
      <c r="AN1191" s="281">
        <v>43780</v>
      </c>
      <c r="AO1191" s="279">
        <v>1.7350000000000001</v>
      </c>
    </row>
    <row r="1192" spans="38:41">
      <c r="AL1192" s="279">
        <v>11</v>
      </c>
      <c r="AM1192" s="279">
        <v>2019</v>
      </c>
      <c r="AN1192" s="281">
        <v>43777</v>
      </c>
      <c r="AO1192" s="279">
        <v>1.7350000000000001</v>
      </c>
    </row>
    <row r="1193" spans="38:41">
      <c r="AL1193" s="279">
        <v>11</v>
      </c>
      <c r="AM1193" s="279">
        <v>2019</v>
      </c>
      <c r="AN1193" s="281">
        <v>43776</v>
      </c>
      <c r="AO1193" s="279">
        <v>1.744</v>
      </c>
    </row>
    <row r="1194" spans="38:41">
      <c r="AL1194" s="279">
        <v>11</v>
      </c>
      <c r="AM1194" s="279">
        <v>2019</v>
      </c>
      <c r="AN1194" s="281">
        <v>43775</v>
      </c>
      <c r="AO1194" s="279">
        <v>1.6859999999999999</v>
      </c>
    </row>
    <row r="1195" spans="38:41">
      <c r="AL1195" s="279">
        <v>11</v>
      </c>
      <c r="AM1195" s="279">
        <v>2019</v>
      </c>
      <c r="AN1195" s="281">
        <v>43774</v>
      </c>
      <c r="AO1195" s="279">
        <v>1.7470000000000001</v>
      </c>
    </row>
    <row r="1196" spans="38:41">
      <c r="AL1196" s="279">
        <v>11</v>
      </c>
      <c r="AM1196" s="279">
        <v>2019</v>
      </c>
      <c r="AN1196" s="281">
        <v>43773</v>
      </c>
      <c r="AO1196" s="279">
        <v>1.6870000000000001</v>
      </c>
    </row>
    <row r="1197" spans="38:41">
      <c r="AL1197" s="279">
        <v>11</v>
      </c>
      <c r="AM1197" s="279">
        <v>2019</v>
      </c>
      <c r="AN1197" s="281">
        <v>43770</v>
      </c>
      <c r="AO1197" s="279">
        <v>1.6060000000000001</v>
      </c>
    </row>
    <row r="1198" spans="38:41">
      <c r="AL1198" s="279">
        <v>10</v>
      </c>
      <c r="AM1198" s="279">
        <v>2019</v>
      </c>
      <c r="AN1198" s="281">
        <v>43769</v>
      </c>
      <c r="AO1198" s="279">
        <v>1.5760000000000001</v>
      </c>
    </row>
    <row r="1199" spans="38:41">
      <c r="AL1199" s="279">
        <v>10</v>
      </c>
      <c r="AM1199" s="279">
        <v>2019</v>
      </c>
      <c r="AN1199" s="281">
        <v>43768</v>
      </c>
      <c r="AO1199" s="279">
        <v>1.627</v>
      </c>
    </row>
    <row r="1200" spans="38:41">
      <c r="AL1200" s="279">
        <v>10</v>
      </c>
      <c r="AM1200" s="279">
        <v>2019</v>
      </c>
      <c r="AN1200" s="281">
        <v>43767</v>
      </c>
      <c r="AO1200" s="279">
        <v>1.7390000000000001</v>
      </c>
    </row>
    <row r="1201" spans="38:41">
      <c r="AL1201" s="279">
        <v>10</v>
      </c>
      <c r="AM1201" s="279">
        <v>2019</v>
      </c>
      <c r="AN1201" s="281">
        <v>43766</v>
      </c>
      <c r="AO1201" s="279">
        <v>1.7569999999999999</v>
      </c>
    </row>
    <row r="1202" spans="38:41">
      <c r="AL1202" s="279">
        <v>10</v>
      </c>
      <c r="AM1202" s="279">
        <v>2019</v>
      </c>
      <c r="AN1202" s="281">
        <v>43763</v>
      </c>
      <c r="AO1202" s="279">
        <v>1.665</v>
      </c>
    </row>
    <row r="1203" spans="38:41">
      <c r="AL1203" s="279">
        <v>10</v>
      </c>
      <c r="AM1203" s="279">
        <v>2019</v>
      </c>
      <c r="AN1203" s="281">
        <v>43762</v>
      </c>
      <c r="AO1203" s="279">
        <v>1.635</v>
      </c>
    </row>
    <row r="1204" spans="38:41">
      <c r="AL1204" s="279">
        <v>10</v>
      </c>
      <c r="AM1204" s="279">
        <v>2019</v>
      </c>
      <c r="AN1204" s="281">
        <v>43761</v>
      </c>
      <c r="AO1204" s="279">
        <v>1.6220000000000001</v>
      </c>
    </row>
    <row r="1205" spans="38:41">
      <c r="AL1205" s="279">
        <v>10</v>
      </c>
      <c r="AM1205" s="279">
        <v>2019</v>
      </c>
      <c r="AN1205" s="281">
        <v>43760</v>
      </c>
      <c r="AO1205" s="279">
        <v>1.627</v>
      </c>
    </row>
    <row r="1206" spans="38:41">
      <c r="AL1206" s="279">
        <v>10</v>
      </c>
      <c r="AM1206" s="279">
        <v>2019</v>
      </c>
      <c r="AN1206" s="281">
        <v>43759</v>
      </c>
      <c r="AO1206" s="279">
        <v>1.669</v>
      </c>
    </row>
    <row r="1207" spans="38:41">
      <c r="AL1207" s="279">
        <v>10</v>
      </c>
      <c r="AM1207" s="279">
        <v>2019</v>
      </c>
      <c r="AN1207" s="281">
        <v>43756</v>
      </c>
      <c r="AO1207" s="279">
        <v>1.6479999999999999</v>
      </c>
    </row>
    <row r="1208" spans="38:41">
      <c r="AL1208" s="279">
        <v>10</v>
      </c>
      <c r="AM1208" s="279">
        <v>2019</v>
      </c>
      <c r="AN1208" s="281">
        <v>43755</v>
      </c>
      <c r="AO1208" s="279">
        <v>1.671</v>
      </c>
    </row>
    <row r="1209" spans="38:41">
      <c r="AL1209" s="279">
        <v>10</v>
      </c>
      <c r="AM1209" s="279">
        <v>2019</v>
      </c>
      <c r="AN1209" s="281">
        <v>43754</v>
      </c>
      <c r="AO1209" s="279">
        <v>1.6679999999999999</v>
      </c>
    </row>
    <row r="1210" spans="38:41">
      <c r="AL1210" s="279">
        <v>10</v>
      </c>
      <c r="AM1210" s="279">
        <v>2019</v>
      </c>
      <c r="AN1210" s="281">
        <v>43753</v>
      </c>
      <c r="AO1210" s="279">
        <v>1.67</v>
      </c>
    </row>
    <row r="1211" spans="38:41">
      <c r="AL1211" s="279">
        <v>10</v>
      </c>
      <c r="AM1211" s="279">
        <v>2019</v>
      </c>
      <c r="AN1211" s="281">
        <v>43752</v>
      </c>
      <c r="AO1211" s="279">
        <v>1.645</v>
      </c>
    </row>
    <row r="1212" spans="38:41">
      <c r="AL1212" s="279">
        <v>10</v>
      </c>
      <c r="AM1212" s="279">
        <v>2019</v>
      </c>
      <c r="AN1212" s="281">
        <v>43749</v>
      </c>
      <c r="AO1212" s="279">
        <v>1.645</v>
      </c>
    </row>
    <row r="1213" spans="38:41">
      <c r="AL1213" s="279">
        <v>10</v>
      </c>
      <c r="AM1213" s="279">
        <v>2019</v>
      </c>
      <c r="AN1213" s="281">
        <v>43748</v>
      </c>
      <c r="AO1213" s="279">
        <v>1.5880000000000001</v>
      </c>
    </row>
    <row r="1214" spans="38:41">
      <c r="AL1214" s="279">
        <v>10</v>
      </c>
      <c r="AM1214" s="279">
        <v>2019</v>
      </c>
      <c r="AN1214" s="281">
        <v>43747</v>
      </c>
      <c r="AO1214" s="279">
        <v>1.51</v>
      </c>
    </row>
    <row r="1215" spans="38:41">
      <c r="AL1215" s="279">
        <v>10</v>
      </c>
      <c r="AM1215" s="279">
        <v>2019</v>
      </c>
      <c r="AN1215" s="281">
        <v>43746</v>
      </c>
      <c r="AO1215" s="279">
        <v>1.4770000000000001</v>
      </c>
    </row>
    <row r="1216" spans="38:41">
      <c r="AL1216" s="279">
        <v>10</v>
      </c>
      <c r="AM1216" s="279">
        <v>2019</v>
      </c>
      <c r="AN1216" s="281">
        <v>43745</v>
      </c>
      <c r="AO1216" s="279">
        <v>1.4870000000000001</v>
      </c>
    </row>
    <row r="1217" spans="38:41">
      <c r="AL1217" s="279">
        <v>10</v>
      </c>
      <c r="AM1217" s="279">
        <v>2019</v>
      </c>
      <c r="AN1217" s="281">
        <v>43742</v>
      </c>
      <c r="AO1217" s="279">
        <v>1.4219999999999999</v>
      </c>
    </row>
    <row r="1218" spans="38:41">
      <c r="AL1218" s="279">
        <v>10</v>
      </c>
      <c r="AM1218" s="279">
        <v>2019</v>
      </c>
      <c r="AN1218" s="281">
        <v>43741</v>
      </c>
      <c r="AO1218" s="279">
        <v>1.4419999999999999</v>
      </c>
    </row>
    <row r="1219" spans="38:41">
      <c r="AL1219" s="279">
        <v>10</v>
      </c>
      <c r="AM1219" s="279">
        <v>2019</v>
      </c>
      <c r="AN1219" s="281">
        <v>43740</v>
      </c>
      <c r="AO1219" s="279">
        <v>1.488</v>
      </c>
    </row>
    <row r="1220" spans="38:41">
      <c r="AL1220" s="279">
        <v>10</v>
      </c>
      <c r="AM1220" s="279">
        <v>2019</v>
      </c>
      <c r="AN1220" s="281">
        <v>43739</v>
      </c>
      <c r="AO1220" s="279">
        <v>1.51</v>
      </c>
    </row>
    <row r="1221" spans="38:41">
      <c r="AL1221" s="279">
        <v>9</v>
      </c>
      <c r="AM1221" s="279">
        <v>2019</v>
      </c>
      <c r="AN1221" s="281">
        <v>43738</v>
      </c>
      <c r="AO1221" s="279">
        <v>1.5289999999999999</v>
      </c>
    </row>
    <row r="1222" spans="38:41">
      <c r="AL1222" s="279">
        <v>9</v>
      </c>
      <c r="AM1222" s="279">
        <v>2019</v>
      </c>
      <c r="AN1222" s="281">
        <v>43735</v>
      </c>
      <c r="AO1222" s="279">
        <v>1.5449999999999999</v>
      </c>
    </row>
    <row r="1223" spans="38:41">
      <c r="AL1223" s="279">
        <v>9</v>
      </c>
      <c r="AM1223" s="279">
        <v>2019</v>
      </c>
      <c r="AN1223" s="281">
        <v>43734</v>
      </c>
      <c r="AO1223" s="279">
        <v>1.544</v>
      </c>
    </row>
    <row r="1224" spans="38:41">
      <c r="AL1224" s="279">
        <v>9</v>
      </c>
      <c r="AM1224" s="279">
        <v>2019</v>
      </c>
      <c r="AN1224" s="281">
        <v>43733</v>
      </c>
      <c r="AO1224" s="279">
        <v>1.57</v>
      </c>
    </row>
    <row r="1225" spans="38:41">
      <c r="AL1225" s="279">
        <v>9</v>
      </c>
      <c r="AM1225" s="279">
        <v>2019</v>
      </c>
      <c r="AN1225" s="281">
        <v>43732</v>
      </c>
      <c r="AO1225" s="279">
        <v>1.4790000000000001</v>
      </c>
    </row>
    <row r="1226" spans="38:41">
      <c r="AL1226" s="279">
        <v>9</v>
      </c>
      <c r="AM1226" s="279">
        <v>2019</v>
      </c>
      <c r="AN1226" s="281">
        <v>43731</v>
      </c>
      <c r="AO1226" s="279">
        <v>1.528</v>
      </c>
    </row>
    <row r="1227" spans="38:41">
      <c r="AL1227" s="279">
        <v>9</v>
      </c>
      <c r="AM1227" s="279">
        <v>2019</v>
      </c>
      <c r="AN1227" s="281">
        <v>43728</v>
      </c>
      <c r="AO1227" s="279">
        <v>1.5369999999999999</v>
      </c>
    </row>
    <row r="1228" spans="38:41">
      <c r="AL1228" s="279">
        <v>9</v>
      </c>
      <c r="AM1228" s="279">
        <v>2019</v>
      </c>
      <c r="AN1228" s="281">
        <v>43727</v>
      </c>
      <c r="AO1228" s="279">
        <v>1.579</v>
      </c>
    </row>
    <row r="1229" spans="38:41">
      <c r="AL1229" s="279">
        <v>9</v>
      </c>
      <c r="AM1229" s="279">
        <v>2019</v>
      </c>
      <c r="AN1229" s="281">
        <v>43726</v>
      </c>
      <c r="AO1229" s="279">
        <v>1.589</v>
      </c>
    </row>
    <row r="1230" spans="38:41">
      <c r="AL1230" s="279">
        <v>9</v>
      </c>
      <c r="AM1230" s="279">
        <v>2019</v>
      </c>
      <c r="AN1230" s="281">
        <v>43725</v>
      </c>
      <c r="AO1230" s="279">
        <v>1.623</v>
      </c>
    </row>
    <row r="1231" spans="38:41">
      <c r="AL1231" s="279">
        <v>9</v>
      </c>
      <c r="AM1231" s="279">
        <v>2019</v>
      </c>
      <c r="AN1231" s="281">
        <v>43724</v>
      </c>
      <c r="AO1231" s="279">
        <v>1.67</v>
      </c>
    </row>
    <row r="1232" spans="38:41">
      <c r="AL1232" s="279">
        <v>9</v>
      </c>
      <c r="AM1232" s="279">
        <v>2019</v>
      </c>
      <c r="AN1232" s="281">
        <v>43721</v>
      </c>
      <c r="AO1232" s="279">
        <v>1.7130000000000001</v>
      </c>
    </row>
    <row r="1233" spans="38:41">
      <c r="AL1233" s="279">
        <v>9</v>
      </c>
      <c r="AM1233" s="279">
        <v>2019</v>
      </c>
      <c r="AN1233" s="281">
        <v>43720</v>
      </c>
      <c r="AO1233" s="279">
        <v>1.671</v>
      </c>
    </row>
    <row r="1234" spans="38:41">
      <c r="AL1234" s="279">
        <v>9</v>
      </c>
      <c r="AM1234" s="279">
        <v>2019</v>
      </c>
      <c r="AN1234" s="281">
        <v>43719</v>
      </c>
      <c r="AO1234" s="279">
        <v>1.635</v>
      </c>
    </row>
    <row r="1235" spans="38:41">
      <c r="AL1235" s="279">
        <v>9</v>
      </c>
      <c r="AM1235" s="279">
        <v>2019</v>
      </c>
      <c r="AN1235" s="281">
        <v>43718</v>
      </c>
      <c r="AO1235" s="279">
        <v>1.6180000000000001</v>
      </c>
    </row>
    <row r="1236" spans="38:41">
      <c r="AL1236" s="279">
        <v>9</v>
      </c>
      <c r="AM1236" s="279">
        <v>2019</v>
      </c>
      <c r="AN1236" s="281">
        <v>43717</v>
      </c>
      <c r="AO1236" s="279">
        <v>1.5549999999999999</v>
      </c>
    </row>
    <row r="1237" spans="38:41">
      <c r="AL1237" s="279">
        <v>9</v>
      </c>
      <c r="AM1237" s="279">
        <v>2019</v>
      </c>
      <c r="AN1237" s="281">
        <v>43714</v>
      </c>
      <c r="AO1237" s="279">
        <v>1.4990000000000001</v>
      </c>
    </row>
    <row r="1238" spans="38:41">
      <c r="AL1238" s="279">
        <v>9</v>
      </c>
      <c r="AM1238" s="279">
        <v>2019</v>
      </c>
      <c r="AN1238" s="281">
        <v>43713</v>
      </c>
      <c r="AO1238" s="279">
        <v>1.5069999999999999</v>
      </c>
    </row>
    <row r="1239" spans="38:41">
      <c r="AL1239" s="279">
        <v>9</v>
      </c>
      <c r="AM1239" s="279">
        <v>2019</v>
      </c>
      <c r="AN1239" s="281">
        <v>43712</v>
      </c>
      <c r="AO1239" s="279">
        <v>1.41</v>
      </c>
    </row>
    <row r="1240" spans="38:41">
      <c r="AL1240" s="279">
        <v>9</v>
      </c>
      <c r="AM1240" s="279">
        <v>2019</v>
      </c>
      <c r="AN1240" s="281">
        <v>43711</v>
      </c>
      <c r="AO1240" s="279">
        <v>1.39</v>
      </c>
    </row>
    <row r="1241" spans="38:41">
      <c r="AL1241" s="279">
        <v>9</v>
      </c>
      <c r="AM1241" s="279">
        <v>2019</v>
      </c>
      <c r="AN1241" s="281">
        <v>43710</v>
      </c>
      <c r="AO1241" s="279">
        <v>1.4279999999999999</v>
      </c>
    </row>
    <row r="1242" spans="38:41">
      <c r="AL1242" s="279">
        <v>8</v>
      </c>
      <c r="AM1242" s="279">
        <v>2019</v>
      </c>
      <c r="AN1242" s="281">
        <v>43707</v>
      </c>
      <c r="AO1242" s="279">
        <v>1.4279999999999999</v>
      </c>
    </row>
    <row r="1243" spans="38:41">
      <c r="AL1243" s="279">
        <v>8</v>
      </c>
      <c r="AM1243" s="279">
        <v>2019</v>
      </c>
      <c r="AN1243" s="281">
        <v>43706</v>
      </c>
      <c r="AO1243" s="279">
        <v>1.399</v>
      </c>
    </row>
    <row r="1244" spans="38:41">
      <c r="AL1244" s="279">
        <v>8</v>
      </c>
      <c r="AM1244" s="279">
        <v>2019</v>
      </c>
      <c r="AN1244" s="281">
        <v>43705</v>
      </c>
      <c r="AO1244" s="279">
        <v>1.3720000000000001</v>
      </c>
    </row>
    <row r="1245" spans="38:41">
      <c r="AL1245" s="279">
        <v>8</v>
      </c>
      <c r="AM1245" s="279">
        <v>2019</v>
      </c>
      <c r="AN1245" s="281">
        <v>43704</v>
      </c>
      <c r="AO1245" s="279">
        <v>1.3859999999999999</v>
      </c>
    </row>
    <row r="1246" spans="38:41">
      <c r="AL1246" s="279">
        <v>8</v>
      </c>
      <c r="AM1246" s="279">
        <v>2019</v>
      </c>
      <c r="AN1246" s="281">
        <v>43703</v>
      </c>
      <c r="AO1246" s="279">
        <v>1.4670000000000001</v>
      </c>
    </row>
    <row r="1247" spans="38:41">
      <c r="AL1247" s="279">
        <v>8</v>
      </c>
      <c r="AM1247" s="279">
        <v>2019</v>
      </c>
      <c r="AN1247" s="281">
        <v>43700</v>
      </c>
      <c r="AO1247" s="279">
        <v>1.4319999999999999</v>
      </c>
    </row>
    <row r="1248" spans="38:41">
      <c r="AL1248" s="279">
        <v>8</v>
      </c>
      <c r="AM1248" s="279">
        <v>2019</v>
      </c>
      <c r="AN1248" s="281">
        <v>43699</v>
      </c>
      <c r="AO1248" s="279">
        <v>1.5189999999999999</v>
      </c>
    </row>
    <row r="1249" spans="38:41">
      <c r="AL1249" s="279">
        <v>8</v>
      </c>
      <c r="AM1249" s="279">
        <v>2019</v>
      </c>
      <c r="AN1249" s="281">
        <v>43698</v>
      </c>
      <c r="AO1249" s="279">
        <v>1.458</v>
      </c>
    </row>
    <row r="1250" spans="38:41">
      <c r="AL1250" s="279">
        <v>8</v>
      </c>
      <c r="AM1250" s="279">
        <v>2019</v>
      </c>
      <c r="AN1250" s="281">
        <v>43697</v>
      </c>
      <c r="AO1250" s="279">
        <v>1.3939999999999999</v>
      </c>
    </row>
    <row r="1251" spans="38:41">
      <c r="AL1251" s="279">
        <v>8</v>
      </c>
      <c r="AM1251" s="279">
        <v>2019</v>
      </c>
      <c r="AN1251" s="281">
        <v>43696</v>
      </c>
      <c r="AO1251" s="279">
        <v>1.4119999999999999</v>
      </c>
    </row>
    <row r="1252" spans="38:41">
      <c r="AL1252" s="279">
        <v>8</v>
      </c>
      <c r="AM1252" s="279">
        <v>2019</v>
      </c>
      <c r="AN1252" s="281">
        <v>43693</v>
      </c>
      <c r="AO1252" s="279">
        <v>1.377</v>
      </c>
    </row>
    <row r="1253" spans="38:41">
      <c r="AL1253" s="279">
        <v>8</v>
      </c>
      <c r="AM1253" s="279">
        <v>2019</v>
      </c>
      <c r="AN1253" s="281">
        <v>43692</v>
      </c>
      <c r="AO1253" s="279">
        <v>1.2989999999999999</v>
      </c>
    </row>
    <row r="1254" spans="38:41">
      <c r="AL1254" s="279">
        <v>8</v>
      </c>
      <c r="AM1254" s="279">
        <v>2019</v>
      </c>
      <c r="AN1254" s="281">
        <v>43691</v>
      </c>
      <c r="AO1254" s="279">
        <v>1.353</v>
      </c>
    </row>
    <row r="1255" spans="38:41">
      <c r="AL1255" s="279">
        <v>8</v>
      </c>
      <c r="AM1255" s="279">
        <v>2019</v>
      </c>
      <c r="AN1255" s="281">
        <v>43690</v>
      </c>
      <c r="AO1255" s="279">
        <v>1.4650000000000001</v>
      </c>
    </row>
    <row r="1256" spans="38:41">
      <c r="AL1256" s="279">
        <v>8</v>
      </c>
      <c r="AM1256" s="279">
        <v>2019</v>
      </c>
      <c r="AN1256" s="281">
        <v>43689</v>
      </c>
      <c r="AO1256" s="279">
        <v>1.448</v>
      </c>
    </row>
    <row r="1257" spans="38:41">
      <c r="AL1257" s="279">
        <v>8</v>
      </c>
      <c r="AM1257" s="279">
        <v>2019</v>
      </c>
      <c r="AN1257" s="281">
        <v>43686</v>
      </c>
      <c r="AO1257" s="279">
        <v>1.5209999999999999</v>
      </c>
    </row>
    <row r="1258" spans="38:41">
      <c r="AL1258" s="279">
        <v>8</v>
      </c>
      <c r="AM1258" s="279">
        <v>2019</v>
      </c>
      <c r="AN1258" s="281">
        <v>43685</v>
      </c>
      <c r="AO1258" s="279">
        <v>1.492</v>
      </c>
    </row>
    <row r="1259" spans="38:41">
      <c r="AL1259" s="279">
        <v>8</v>
      </c>
      <c r="AM1259" s="279">
        <v>2019</v>
      </c>
      <c r="AN1259" s="281">
        <v>43684</v>
      </c>
      <c r="AO1259" s="279">
        <v>1.4850000000000001</v>
      </c>
    </row>
    <row r="1260" spans="38:41">
      <c r="AL1260" s="279">
        <v>8</v>
      </c>
      <c r="AM1260" s="279">
        <v>2019</v>
      </c>
      <c r="AN1260" s="281">
        <v>43683</v>
      </c>
      <c r="AO1260" s="279">
        <v>1.5009999999999999</v>
      </c>
    </row>
    <row r="1261" spans="38:41">
      <c r="AL1261" s="279">
        <v>8</v>
      </c>
      <c r="AM1261" s="279">
        <v>2019</v>
      </c>
      <c r="AN1261" s="281">
        <v>43682</v>
      </c>
      <c r="AO1261" s="279">
        <v>1.6140000000000001</v>
      </c>
    </row>
    <row r="1262" spans="38:41">
      <c r="AL1262" s="279">
        <v>8</v>
      </c>
      <c r="AM1262" s="279">
        <v>2019</v>
      </c>
      <c r="AN1262" s="281">
        <v>43679</v>
      </c>
      <c r="AO1262" s="279">
        <v>1.6140000000000001</v>
      </c>
    </row>
    <row r="1263" spans="38:41">
      <c r="AL1263" s="279">
        <v>8</v>
      </c>
      <c r="AM1263" s="279">
        <v>2019</v>
      </c>
      <c r="AN1263" s="281">
        <v>43678</v>
      </c>
      <c r="AO1263" s="279">
        <v>1.631</v>
      </c>
    </row>
    <row r="1264" spans="38:41">
      <c r="AL1264" s="279">
        <v>7</v>
      </c>
      <c r="AM1264" s="279">
        <v>2019</v>
      </c>
      <c r="AN1264" s="281">
        <v>43677</v>
      </c>
      <c r="AO1264" s="279">
        <v>1.696</v>
      </c>
    </row>
    <row r="1265" spans="38:41">
      <c r="AL1265" s="279">
        <v>7</v>
      </c>
      <c r="AM1265" s="279">
        <v>2019</v>
      </c>
      <c r="AN1265" s="281">
        <v>43676</v>
      </c>
      <c r="AO1265" s="279">
        <v>1.742</v>
      </c>
    </row>
    <row r="1266" spans="38:41">
      <c r="AL1266" s="279">
        <v>7</v>
      </c>
      <c r="AM1266" s="279">
        <v>2019</v>
      </c>
      <c r="AN1266" s="281">
        <v>43675</v>
      </c>
      <c r="AO1266" s="279">
        <v>1.7390000000000001</v>
      </c>
    </row>
    <row r="1267" spans="38:41">
      <c r="AL1267" s="279">
        <v>7</v>
      </c>
      <c r="AM1267" s="279">
        <v>2019</v>
      </c>
      <c r="AN1267" s="281">
        <v>43672</v>
      </c>
      <c r="AO1267" s="279">
        <v>1.7270000000000001</v>
      </c>
    </row>
    <row r="1268" spans="38:41">
      <c r="AL1268" s="279">
        <v>7</v>
      </c>
      <c r="AM1268" s="279">
        <v>2019</v>
      </c>
      <c r="AN1268" s="281">
        <v>43671</v>
      </c>
      <c r="AO1268" s="279">
        <v>1.7310000000000001</v>
      </c>
    </row>
    <row r="1269" spans="38:41">
      <c r="AL1269" s="279">
        <v>7</v>
      </c>
      <c r="AM1269" s="279">
        <v>2019</v>
      </c>
      <c r="AN1269" s="281">
        <v>43670</v>
      </c>
      <c r="AO1269" s="279">
        <v>1.704</v>
      </c>
    </row>
    <row r="1270" spans="38:41">
      <c r="AL1270" s="279">
        <v>7</v>
      </c>
      <c r="AM1270" s="279">
        <v>2019</v>
      </c>
      <c r="AN1270" s="281">
        <v>43669</v>
      </c>
      <c r="AO1270" s="279">
        <v>1.7410000000000001</v>
      </c>
    </row>
    <row r="1271" spans="38:41">
      <c r="AL1271" s="279">
        <v>7</v>
      </c>
      <c r="AM1271" s="279">
        <v>2019</v>
      </c>
      <c r="AN1271" s="281">
        <v>43668</v>
      </c>
      <c r="AO1271" s="279">
        <v>1.7210000000000001</v>
      </c>
    </row>
    <row r="1272" spans="38:41">
      <c r="AL1272" s="279">
        <v>7</v>
      </c>
      <c r="AM1272" s="279">
        <v>2019</v>
      </c>
      <c r="AN1272" s="281">
        <v>43665</v>
      </c>
      <c r="AO1272" s="279">
        <v>1.7310000000000001</v>
      </c>
    </row>
    <row r="1273" spans="38:41">
      <c r="AL1273" s="279">
        <v>7</v>
      </c>
      <c r="AM1273" s="279">
        <v>2019</v>
      </c>
      <c r="AN1273" s="281">
        <v>43664</v>
      </c>
      <c r="AO1273" s="279">
        <v>1.7370000000000001</v>
      </c>
    </row>
    <row r="1274" spans="38:41">
      <c r="AL1274" s="279">
        <v>7</v>
      </c>
      <c r="AM1274" s="279">
        <v>2019</v>
      </c>
      <c r="AN1274" s="281">
        <v>43663</v>
      </c>
      <c r="AO1274" s="279">
        <v>1.7330000000000001</v>
      </c>
    </row>
    <row r="1275" spans="38:41">
      <c r="AL1275" s="279">
        <v>7</v>
      </c>
      <c r="AM1275" s="279">
        <v>2019</v>
      </c>
      <c r="AN1275" s="281">
        <v>43662</v>
      </c>
      <c r="AO1275" s="279">
        <v>1.7829999999999999</v>
      </c>
    </row>
    <row r="1276" spans="38:41">
      <c r="AL1276" s="279">
        <v>7</v>
      </c>
      <c r="AM1276" s="279">
        <v>2019</v>
      </c>
      <c r="AN1276" s="281">
        <v>43661</v>
      </c>
      <c r="AO1276" s="279">
        <v>1.7889999999999999</v>
      </c>
    </row>
    <row r="1277" spans="38:41">
      <c r="AL1277" s="279">
        <v>7</v>
      </c>
      <c r="AM1277" s="279">
        <v>2019</v>
      </c>
      <c r="AN1277" s="281">
        <v>43658</v>
      </c>
      <c r="AO1277" s="279">
        <v>1.7929999999999999</v>
      </c>
    </row>
    <row r="1278" spans="38:41">
      <c r="AL1278" s="279">
        <v>7</v>
      </c>
      <c r="AM1278" s="279">
        <v>2019</v>
      </c>
      <c r="AN1278" s="281">
        <v>43657</v>
      </c>
      <c r="AO1278" s="279">
        <v>1.8029999999999999</v>
      </c>
    </row>
    <row r="1279" spans="38:41">
      <c r="AL1279" s="279">
        <v>7</v>
      </c>
      <c r="AM1279" s="279">
        <v>2019</v>
      </c>
      <c r="AN1279" s="281">
        <v>43656</v>
      </c>
      <c r="AO1279" s="279">
        <v>1.7549999999999999</v>
      </c>
    </row>
    <row r="1280" spans="38:41">
      <c r="AL1280" s="279">
        <v>7</v>
      </c>
      <c r="AM1280" s="279">
        <v>2019</v>
      </c>
      <c r="AN1280" s="281">
        <v>43655</v>
      </c>
      <c r="AO1280" s="279">
        <v>1.728</v>
      </c>
    </row>
    <row r="1281" spans="38:41">
      <c r="AL1281" s="279">
        <v>7</v>
      </c>
      <c r="AM1281" s="279">
        <v>2019</v>
      </c>
      <c r="AN1281" s="281">
        <v>43654</v>
      </c>
      <c r="AO1281" s="279">
        <v>1.728</v>
      </c>
    </row>
    <row r="1282" spans="38:41">
      <c r="AL1282" s="279">
        <v>7</v>
      </c>
      <c r="AM1282" s="279">
        <v>2019</v>
      </c>
      <c r="AN1282" s="281">
        <v>43651</v>
      </c>
      <c r="AO1282" s="279">
        <v>1.7410000000000001</v>
      </c>
    </row>
    <row r="1283" spans="38:41">
      <c r="AL1283" s="279">
        <v>7</v>
      </c>
      <c r="AM1283" s="279">
        <v>2019</v>
      </c>
      <c r="AN1283" s="281">
        <v>43650</v>
      </c>
      <c r="AO1283" s="279">
        <v>1.6619999999999999</v>
      </c>
    </row>
    <row r="1284" spans="38:41">
      <c r="AL1284" s="279">
        <v>7</v>
      </c>
      <c r="AM1284" s="279">
        <v>2019</v>
      </c>
      <c r="AN1284" s="281">
        <v>43649</v>
      </c>
      <c r="AO1284" s="279">
        <v>1.6579999999999999</v>
      </c>
    </row>
    <row r="1285" spans="38:41">
      <c r="AL1285" s="279">
        <v>7</v>
      </c>
      <c r="AM1285" s="279">
        <v>2019</v>
      </c>
      <c r="AN1285" s="281">
        <v>43648</v>
      </c>
      <c r="AO1285" s="279">
        <v>1.6779999999999999</v>
      </c>
    </row>
    <row r="1286" spans="38:41">
      <c r="AL1286" s="279">
        <v>7</v>
      </c>
      <c r="AM1286" s="279">
        <v>2019</v>
      </c>
      <c r="AN1286" s="281">
        <v>43647</v>
      </c>
      <c r="AO1286" s="279">
        <v>1.6850000000000001</v>
      </c>
    </row>
    <row r="1287" spans="38:41">
      <c r="AL1287" s="279">
        <v>6</v>
      </c>
      <c r="AM1287" s="279">
        <v>2019</v>
      </c>
      <c r="AN1287" s="281">
        <v>43644</v>
      </c>
      <c r="AO1287" s="279">
        <v>1.6850000000000001</v>
      </c>
    </row>
    <row r="1288" spans="38:41">
      <c r="AL1288" s="279">
        <v>6</v>
      </c>
      <c r="AM1288" s="279">
        <v>2019</v>
      </c>
      <c r="AN1288" s="281">
        <v>43643</v>
      </c>
      <c r="AO1288" s="279">
        <v>1.712</v>
      </c>
    </row>
    <row r="1289" spans="38:41">
      <c r="AL1289" s="279">
        <v>6</v>
      </c>
      <c r="AM1289" s="279">
        <v>2019</v>
      </c>
      <c r="AN1289" s="281">
        <v>43642</v>
      </c>
      <c r="AO1289" s="279">
        <v>1.7350000000000001</v>
      </c>
    </row>
    <row r="1290" spans="38:41">
      <c r="AL1290" s="279">
        <v>6</v>
      </c>
      <c r="AM1290" s="279">
        <v>2019</v>
      </c>
      <c r="AN1290" s="281">
        <v>43641</v>
      </c>
      <c r="AO1290" s="279">
        <v>1.6879999999999999</v>
      </c>
    </row>
    <row r="1291" spans="38:41">
      <c r="AL1291" s="279">
        <v>6</v>
      </c>
      <c r="AM1291" s="279">
        <v>2019</v>
      </c>
      <c r="AN1291" s="281">
        <v>43640</v>
      </c>
      <c r="AO1291" s="279">
        <v>1.71</v>
      </c>
    </row>
    <row r="1292" spans="38:41">
      <c r="AL1292" s="279">
        <v>6</v>
      </c>
      <c r="AM1292" s="279">
        <v>2019</v>
      </c>
      <c r="AN1292" s="281">
        <v>43637</v>
      </c>
      <c r="AO1292" s="279">
        <v>1.7250000000000001</v>
      </c>
    </row>
    <row r="1293" spans="38:41">
      <c r="AL1293" s="279">
        <v>6</v>
      </c>
      <c r="AM1293" s="279">
        <v>2019</v>
      </c>
      <c r="AN1293" s="281">
        <v>43636</v>
      </c>
      <c r="AO1293" s="279">
        <v>1.7050000000000001</v>
      </c>
    </row>
    <row r="1294" spans="38:41">
      <c r="AL1294" s="279">
        <v>6</v>
      </c>
      <c r="AM1294" s="279">
        <v>2019</v>
      </c>
      <c r="AN1294" s="281">
        <v>43635</v>
      </c>
      <c r="AO1294" s="279">
        <v>1.673</v>
      </c>
    </row>
    <row r="1295" spans="38:41">
      <c r="AL1295" s="279">
        <v>6</v>
      </c>
      <c r="AM1295" s="279">
        <v>2019</v>
      </c>
      <c r="AN1295" s="281">
        <v>43634</v>
      </c>
      <c r="AO1295" s="279">
        <v>1.6679999999999999</v>
      </c>
    </row>
    <row r="1296" spans="38:41">
      <c r="AL1296" s="279">
        <v>6</v>
      </c>
      <c r="AM1296" s="279">
        <v>2019</v>
      </c>
      <c r="AN1296" s="281">
        <v>43633</v>
      </c>
      <c r="AO1296" s="279">
        <v>1.7030000000000001</v>
      </c>
    </row>
    <row r="1297" spans="38:41">
      <c r="AL1297" s="279">
        <v>6</v>
      </c>
      <c r="AM1297" s="279">
        <v>2019</v>
      </c>
      <c r="AN1297" s="281">
        <v>43630</v>
      </c>
      <c r="AO1297" s="279">
        <v>1.6970000000000001</v>
      </c>
    </row>
    <row r="1298" spans="38:41">
      <c r="AL1298" s="279">
        <v>6</v>
      </c>
      <c r="AM1298" s="279">
        <v>2019</v>
      </c>
      <c r="AN1298" s="281">
        <v>43629</v>
      </c>
      <c r="AO1298" s="279">
        <v>1.7150000000000001</v>
      </c>
    </row>
    <row r="1299" spans="38:41">
      <c r="AL1299" s="279">
        <v>6</v>
      </c>
      <c r="AM1299" s="279">
        <v>2019</v>
      </c>
      <c r="AN1299" s="281">
        <v>43628</v>
      </c>
      <c r="AO1299" s="279">
        <v>1.7509999999999999</v>
      </c>
    </row>
    <row r="1300" spans="38:41">
      <c r="AL1300" s="279">
        <v>6</v>
      </c>
      <c r="AM1300" s="279">
        <v>2019</v>
      </c>
      <c r="AN1300" s="281">
        <v>43627</v>
      </c>
      <c r="AO1300" s="279">
        <v>1.7749999999999999</v>
      </c>
    </row>
    <row r="1301" spans="38:41">
      <c r="AL1301" s="279">
        <v>6</v>
      </c>
      <c r="AM1301" s="279">
        <v>2019</v>
      </c>
      <c r="AN1301" s="281">
        <v>43626</v>
      </c>
      <c r="AO1301" s="279">
        <v>1.7669999999999999</v>
      </c>
    </row>
    <row r="1302" spans="38:41">
      <c r="AL1302" s="279">
        <v>6</v>
      </c>
      <c r="AM1302" s="279">
        <v>2019</v>
      </c>
      <c r="AN1302" s="281">
        <v>43623</v>
      </c>
      <c r="AO1302" s="279">
        <v>1.7230000000000001</v>
      </c>
    </row>
    <row r="1303" spans="38:41">
      <c r="AL1303" s="279">
        <v>6</v>
      </c>
      <c r="AM1303" s="279">
        <v>2019</v>
      </c>
      <c r="AN1303" s="281">
        <v>43622</v>
      </c>
      <c r="AO1303" s="279">
        <v>1.742</v>
      </c>
    </row>
    <row r="1304" spans="38:41">
      <c r="AL1304" s="279">
        <v>6</v>
      </c>
      <c r="AM1304" s="279">
        <v>2019</v>
      </c>
      <c r="AN1304" s="281">
        <v>43621</v>
      </c>
      <c r="AO1304" s="279">
        <v>1.746</v>
      </c>
    </row>
    <row r="1305" spans="38:41">
      <c r="AL1305" s="279">
        <v>6</v>
      </c>
      <c r="AM1305" s="279">
        <v>2019</v>
      </c>
      <c r="AN1305" s="281">
        <v>43620</v>
      </c>
      <c r="AO1305" s="279">
        <v>1.744</v>
      </c>
    </row>
    <row r="1306" spans="38:41">
      <c r="AL1306" s="279">
        <v>6</v>
      </c>
      <c r="AM1306" s="279">
        <v>2019</v>
      </c>
      <c r="AN1306" s="281">
        <v>43619</v>
      </c>
      <c r="AO1306" s="279">
        <v>1.7010000000000001</v>
      </c>
    </row>
    <row r="1307" spans="38:41">
      <c r="AL1307" s="279">
        <v>5</v>
      </c>
      <c r="AM1307" s="279">
        <v>2019</v>
      </c>
      <c r="AN1307" s="281">
        <v>43616</v>
      </c>
      <c r="AO1307" s="279">
        <v>1.7669999999999999</v>
      </c>
    </row>
    <row r="1308" spans="38:41">
      <c r="AL1308" s="279">
        <v>5</v>
      </c>
      <c r="AM1308" s="279">
        <v>2019</v>
      </c>
      <c r="AN1308" s="281">
        <v>43615</v>
      </c>
      <c r="AO1308" s="279">
        <v>1.8069999999999999</v>
      </c>
    </row>
    <row r="1309" spans="38:41">
      <c r="AL1309" s="279">
        <v>5</v>
      </c>
      <c r="AM1309" s="279">
        <v>2019</v>
      </c>
      <c r="AN1309" s="281">
        <v>43614</v>
      </c>
      <c r="AO1309" s="279">
        <v>1.827</v>
      </c>
    </row>
    <row r="1310" spans="38:41">
      <c r="AL1310" s="279">
        <v>5</v>
      </c>
      <c r="AM1310" s="279">
        <v>2019</v>
      </c>
      <c r="AN1310" s="281">
        <v>43613</v>
      </c>
      <c r="AO1310" s="279">
        <v>1.831</v>
      </c>
    </row>
    <row r="1311" spans="38:41">
      <c r="AL1311" s="279">
        <v>5</v>
      </c>
      <c r="AM1311" s="279">
        <v>2019</v>
      </c>
      <c r="AN1311" s="281">
        <v>43612</v>
      </c>
      <c r="AO1311" s="279">
        <v>1.851</v>
      </c>
    </row>
    <row r="1312" spans="38:41">
      <c r="AL1312" s="279">
        <v>5</v>
      </c>
      <c r="AM1312" s="279">
        <v>2019</v>
      </c>
      <c r="AN1312" s="281">
        <v>43609</v>
      </c>
      <c r="AO1312" s="279">
        <v>1.8660000000000001</v>
      </c>
    </row>
    <row r="1313" spans="38:41">
      <c r="AL1313" s="279">
        <v>5</v>
      </c>
      <c r="AM1313" s="279">
        <v>2019</v>
      </c>
      <c r="AN1313" s="281">
        <v>43608</v>
      </c>
      <c r="AO1313" s="279">
        <v>1.8859999999999999</v>
      </c>
    </row>
    <row r="1314" spans="38:41">
      <c r="AL1314" s="279">
        <v>5</v>
      </c>
      <c r="AM1314" s="279">
        <v>2019</v>
      </c>
      <c r="AN1314" s="281">
        <v>43607</v>
      </c>
      <c r="AO1314" s="279">
        <v>1.952</v>
      </c>
    </row>
    <row r="1315" spans="38:41">
      <c r="AL1315" s="279">
        <v>5</v>
      </c>
      <c r="AM1315" s="279">
        <v>2019</v>
      </c>
      <c r="AN1315" s="281">
        <v>43606</v>
      </c>
      <c r="AO1315" s="279">
        <v>1.974</v>
      </c>
    </row>
    <row r="1316" spans="38:41">
      <c r="AL1316" s="279">
        <v>5</v>
      </c>
      <c r="AM1316" s="279">
        <v>2019</v>
      </c>
      <c r="AN1316" s="281">
        <v>43605</v>
      </c>
      <c r="AO1316" s="279">
        <v>1.9159999999999999</v>
      </c>
    </row>
    <row r="1317" spans="38:41">
      <c r="AL1317" s="279">
        <v>5</v>
      </c>
      <c r="AM1317" s="279">
        <v>2019</v>
      </c>
      <c r="AN1317" s="281">
        <v>43602</v>
      </c>
      <c r="AO1317" s="279">
        <v>1.9159999999999999</v>
      </c>
    </row>
    <row r="1318" spans="38:41">
      <c r="AL1318" s="279">
        <v>5</v>
      </c>
      <c r="AM1318" s="279">
        <v>2019</v>
      </c>
      <c r="AN1318" s="281">
        <v>43601</v>
      </c>
      <c r="AO1318" s="279">
        <v>1.913</v>
      </c>
    </row>
    <row r="1319" spans="38:41">
      <c r="AL1319" s="279">
        <v>5</v>
      </c>
      <c r="AM1319" s="279">
        <v>2019</v>
      </c>
      <c r="AN1319" s="281">
        <v>43600</v>
      </c>
      <c r="AO1319" s="279">
        <v>1.9039999999999999</v>
      </c>
    </row>
    <row r="1320" spans="38:41">
      <c r="AL1320" s="279">
        <v>5</v>
      </c>
      <c r="AM1320" s="279">
        <v>2019</v>
      </c>
      <c r="AN1320" s="281">
        <v>43599</v>
      </c>
      <c r="AO1320" s="279">
        <v>1.9179999999999999</v>
      </c>
    </row>
    <row r="1321" spans="38:41">
      <c r="AL1321" s="279">
        <v>5</v>
      </c>
      <c r="AM1321" s="279">
        <v>2019</v>
      </c>
      <c r="AN1321" s="281">
        <v>43598</v>
      </c>
      <c r="AO1321" s="279">
        <v>1.9019999999999999</v>
      </c>
    </row>
    <row r="1322" spans="38:41">
      <c r="AL1322" s="279">
        <v>5</v>
      </c>
      <c r="AM1322" s="279">
        <v>2019</v>
      </c>
      <c r="AN1322" s="281">
        <v>43595</v>
      </c>
      <c r="AO1322" s="279">
        <v>1.958</v>
      </c>
    </row>
    <row r="1323" spans="38:41">
      <c r="AL1323" s="279">
        <v>5</v>
      </c>
      <c r="AM1323" s="279">
        <v>2019</v>
      </c>
      <c r="AN1323" s="281">
        <v>43594</v>
      </c>
      <c r="AO1323" s="279">
        <v>1.927</v>
      </c>
    </row>
    <row r="1324" spans="38:41">
      <c r="AL1324" s="279">
        <v>5</v>
      </c>
      <c r="AM1324" s="279">
        <v>2019</v>
      </c>
      <c r="AN1324" s="281">
        <v>43593</v>
      </c>
      <c r="AO1324" s="279">
        <v>1.9570000000000001</v>
      </c>
    </row>
    <row r="1325" spans="38:41">
      <c r="AL1325" s="279">
        <v>5</v>
      </c>
      <c r="AM1325" s="279">
        <v>2019</v>
      </c>
      <c r="AN1325" s="281">
        <v>43592</v>
      </c>
      <c r="AO1325" s="279">
        <v>1.9419999999999999</v>
      </c>
    </row>
    <row r="1326" spans="38:41">
      <c r="AL1326" s="279">
        <v>5</v>
      </c>
      <c r="AM1326" s="279">
        <v>2019</v>
      </c>
      <c r="AN1326" s="281">
        <v>43591</v>
      </c>
      <c r="AO1326" s="279">
        <v>1.982</v>
      </c>
    </row>
    <row r="1327" spans="38:41">
      <c r="AL1327" s="279">
        <v>5</v>
      </c>
      <c r="AM1327" s="279">
        <v>2019</v>
      </c>
      <c r="AN1327" s="281">
        <v>43588</v>
      </c>
      <c r="AO1327" s="279">
        <v>2.0030000000000001</v>
      </c>
    </row>
    <row r="1328" spans="38:41">
      <c r="AL1328" s="279">
        <v>5</v>
      </c>
      <c r="AM1328" s="279">
        <v>2019</v>
      </c>
      <c r="AN1328" s="281">
        <v>43587</v>
      </c>
      <c r="AO1328" s="279">
        <v>2.008</v>
      </c>
    </row>
    <row r="1329" spans="38:41">
      <c r="AL1329" s="279">
        <v>5</v>
      </c>
      <c r="AM1329" s="279">
        <v>2019</v>
      </c>
      <c r="AN1329" s="281">
        <v>43586</v>
      </c>
      <c r="AO1329" s="279">
        <v>1.9630000000000001</v>
      </c>
    </row>
    <row r="1330" spans="38:41">
      <c r="AL1330" s="279">
        <v>4</v>
      </c>
      <c r="AM1330" s="279">
        <v>2019</v>
      </c>
      <c r="AN1330" s="281">
        <v>43585</v>
      </c>
      <c r="AO1330" s="279">
        <v>1.99</v>
      </c>
    </row>
    <row r="1331" spans="38:41">
      <c r="AL1331" s="279">
        <v>4</v>
      </c>
      <c r="AM1331" s="279">
        <v>2019</v>
      </c>
      <c r="AN1331" s="281">
        <v>43584</v>
      </c>
      <c r="AO1331" s="279">
        <v>2.0049999999999999</v>
      </c>
    </row>
    <row r="1332" spans="38:41">
      <c r="AL1332" s="279">
        <v>4</v>
      </c>
      <c r="AM1332" s="279">
        <v>2019</v>
      </c>
      <c r="AN1332" s="281">
        <v>43581</v>
      </c>
      <c r="AO1332" s="279">
        <v>1.9790000000000001</v>
      </c>
    </row>
    <row r="1333" spans="38:41">
      <c r="AL1333" s="279">
        <v>4</v>
      </c>
      <c r="AM1333" s="279">
        <v>2019</v>
      </c>
      <c r="AN1333" s="281">
        <v>43580</v>
      </c>
      <c r="AO1333" s="279">
        <v>1.9950000000000001</v>
      </c>
    </row>
    <row r="1334" spans="38:41">
      <c r="AL1334" s="279">
        <v>4</v>
      </c>
      <c r="AM1334" s="279">
        <v>2019</v>
      </c>
      <c r="AN1334" s="281">
        <v>43579</v>
      </c>
      <c r="AO1334" s="279">
        <v>1.996</v>
      </c>
    </row>
    <row r="1335" spans="38:41">
      <c r="AL1335" s="279">
        <v>4</v>
      </c>
      <c r="AM1335" s="279">
        <v>2019</v>
      </c>
      <c r="AN1335" s="281">
        <v>43578</v>
      </c>
      <c r="AO1335" s="279">
        <v>2.0539999999999998</v>
      </c>
    </row>
    <row r="1336" spans="38:41">
      <c r="AL1336" s="279">
        <v>4</v>
      </c>
      <c r="AM1336" s="279">
        <v>2019</v>
      </c>
      <c r="AN1336" s="281">
        <v>43577</v>
      </c>
      <c r="AO1336" s="279">
        <v>2.081</v>
      </c>
    </row>
    <row r="1337" spans="38:41">
      <c r="AL1337" s="279">
        <v>4</v>
      </c>
      <c r="AM1337" s="279">
        <v>2019</v>
      </c>
      <c r="AN1337" s="281">
        <v>43574</v>
      </c>
      <c r="AO1337" s="279">
        <v>2.0510000000000002</v>
      </c>
    </row>
    <row r="1338" spans="38:41">
      <c r="AL1338" s="279">
        <v>4</v>
      </c>
      <c r="AM1338" s="279">
        <v>2019</v>
      </c>
      <c r="AN1338" s="281">
        <v>43573</v>
      </c>
      <c r="AO1338" s="279">
        <v>2.0510000000000002</v>
      </c>
    </row>
    <row r="1339" spans="38:41">
      <c r="AL1339" s="279">
        <v>4</v>
      </c>
      <c r="AM1339" s="279">
        <v>2019</v>
      </c>
      <c r="AN1339" s="281">
        <v>43572</v>
      </c>
      <c r="AO1339" s="279">
        <v>2.0910000000000002</v>
      </c>
    </row>
    <row r="1340" spans="38:41">
      <c r="AL1340" s="279">
        <v>4</v>
      </c>
      <c r="AM1340" s="279">
        <v>2019</v>
      </c>
      <c r="AN1340" s="281">
        <v>43571</v>
      </c>
      <c r="AO1340" s="279">
        <v>2.0840000000000001</v>
      </c>
    </row>
    <row r="1341" spans="38:41">
      <c r="AL1341" s="279">
        <v>4</v>
      </c>
      <c r="AM1341" s="279">
        <v>2019</v>
      </c>
      <c r="AN1341" s="281">
        <v>43570</v>
      </c>
      <c r="AO1341" s="279">
        <v>2.0579999999999998</v>
      </c>
    </row>
    <row r="1342" spans="38:41">
      <c r="AL1342" s="279">
        <v>4</v>
      </c>
      <c r="AM1342" s="279">
        <v>2019</v>
      </c>
      <c r="AN1342" s="281">
        <v>43567</v>
      </c>
      <c r="AO1342" s="279">
        <v>2.0640000000000001</v>
      </c>
    </row>
    <row r="1343" spans="38:41">
      <c r="AL1343" s="279">
        <v>4</v>
      </c>
      <c r="AM1343" s="279">
        <v>2019</v>
      </c>
      <c r="AN1343" s="281">
        <v>43566</v>
      </c>
      <c r="AO1343" s="279">
        <v>2.0169999999999999</v>
      </c>
    </row>
    <row r="1344" spans="38:41">
      <c r="AL1344" s="279">
        <v>4</v>
      </c>
      <c r="AM1344" s="279">
        <v>2019</v>
      </c>
      <c r="AN1344" s="281">
        <v>43565</v>
      </c>
      <c r="AO1344" s="279">
        <v>1.978</v>
      </c>
    </row>
    <row r="1345" spans="38:41">
      <c r="AL1345" s="279">
        <v>4</v>
      </c>
      <c r="AM1345" s="279">
        <v>2019</v>
      </c>
      <c r="AN1345" s="281">
        <v>43564</v>
      </c>
      <c r="AO1345" s="279">
        <v>2.0099999999999998</v>
      </c>
    </row>
    <row r="1346" spans="38:41">
      <c r="AL1346" s="279">
        <v>4</v>
      </c>
      <c r="AM1346" s="279">
        <v>2019</v>
      </c>
      <c r="AN1346" s="281">
        <v>43563</v>
      </c>
      <c r="AO1346" s="279">
        <v>2.004</v>
      </c>
    </row>
    <row r="1347" spans="38:41">
      <c r="AL1347" s="279">
        <v>4</v>
      </c>
      <c r="AM1347" s="279">
        <v>2019</v>
      </c>
      <c r="AN1347" s="281">
        <v>43560</v>
      </c>
      <c r="AO1347" s="279">
        <v>1.9710000000000001</v>
      </c>
    </row>
    <row r="1348" spans="38:41">
      <c r="AL1348" s="279">
        <v>4</v>
      </c>
      <c r="AM1348" s="279">
        <v>2019</v>
      </c>
      <c r="AN1348" s="281">
        <v>43559</v>
      </c>
      <c r="AO1348" s="279">
        <v>1.9790000000000001</v>
      </c>
    </row>
    <row r="1349" spans="38:41">
      <c r="AL1349" s="279">
        <v>4</v>
      </c>
      <c r="AM1349" s="279">
        <v>2019</v>
      </c>
      <c r="AN1349" s="281">
        <v>43558</v>
      </c>
      <c r="AO1349" s="279">
        <v>1.9930000000000001</v>
      </c>
    </row>
    <row r="1350" spans="38:41">
      <c r="AL1350" s="279">
        <v>4</v>
      </c>
      <c r="AM1350" s="279">
        <v>2019</v>
      </c>
      <c r="AN1350" s="281">
        <v>43557</v>
      </c>
      <c r="AO1350" s="279">
        <v>1.9530000000000001</v>
      </c>
    </row>
    <row r="1351" spans="38:41">
      <c r="AL1351" s="279">
        <v>4</v>
      </c>
      <c r="AM1351" s="279">
        <v>2019</v>
      </c>
      <c r="AN1351" s="281">
        <v>43556</v>
      </c>
      <c r="AO1351" s="279">
        <v>1.976</v>
      </c>
    </row>
    <row r="1352" spans="38:41">
      <c r="AL1352" s="279">
        <v>3</v>
      </c>
      <c r="AM1352" s="279">
        <v>2019</v>
      </c>
      <c r="AN1352" s="281">
        <v>43553</v>
      </c>
      <c r="AO1352" s="279">
        <v>1.8919999999999999</v>
      </c>
    </row>
    <row r="1353" spans="38:41">
      <c r="AL1353" s="279">
        <v>3</v>
      </c>
      <c r="AM1353" s="279">
        <v>2019</v>
      </c>
      <c r="AN1353" s="281">
        <v>43552</v>
      </c>
      <c r="AO1353" s="279">
        <v>1.8580000000000001</v>
      </c>
    </row>
    <row r="1354" spans="38:41">
      <c r="AL1354" s="279">
        <v>3</v>
      </c>
      <c r="AM1354" s="279">
        <v>2019</v>
      </c>
      <c r="AN1354" s="281">
        <v>43551</v>
      </c>
      <c r="AO1354" s="279">
        <v>1.8360000000000001</v>
      </c>
    </row>
    <row r="1355" spans="38:41">
      <c r="AL1355" s="279">
        <v>3</v>
      </c>
      <c r="AM1355" s="279">
        <v>2019</v>
      </c>
      <c r="AN1355" s="281">
        <v>43550</v>
      </c>
      <c r="AO1355" s="279">
        <v>1.861</v>
      </c>
    </row>
    <row r="1356" spans="38:41">
      <c r="AL1356" s="279">
        <v>3</v>
      </c>
      <c r="AM1356" s="279">
        <v>2019</v>
      </c>
      <c r="AN1356" s="281">
        <v>43549</v>
      </c>
      <c r="AO1356" s="279">
        <v>1.847</v>
      </c>
    </row>
    <row r="1357" spans="38:41">
      <c r="AL1357" s="279">
        <v>3</v>
      </c>
      <c r="AM1357" s="279">
        <v>2019</v>
      </c>
      <c r="AN1357" s="281">
        <v>43546</v>
      </c>
      <c r="AO1357" s="279">
        <v>1.8919999999999999</v>
      </c>
    </row>
    <row r="1358" spans="38:41">
      <c r="AL1358" s="279">
        <v>3</v>
      </c>
      <c r="AM1358" s="279">
        <v>2019</v>
      </c>
      <c r="AN1358" s="281">
        <v>43545</v>
      </c>
      <c r="AO1358" s="279">
        <v>1.9690000000000001</v>
      </c>
    </row>
    <row r="1359" spans="38:41">
      <c r="AL1359" s="279">
        <v>3</v>
      </c>
      <c r="AM1359" s="279">
        <v>2019</v>
      </c>
      <c r="AN1359" s="281">
        <v>43544</v>
      </c>
      <c r="AO1359" s="279">
        <v>1.9850000000000001</v>
      </c>
    </row>
    <row r="1360" spans="38:41">
      <c r="AL1360" s="279">
        <v>3</v>
      </c>
      <c r="AM1360" s="279">
        <v>2019</v>
      </c>
      <c r="AN1360" s="281">
        <v>43543</v>
      </c>
      <c r="AO1360" s="279">
        <v>2.0129999999999999</v>
      </c>
    </row>
    <row r="1361" spans="38:41">
      <c r="AL1361" s="279">
        <v>3</v>
      </c>
      <c r="AM1361" s="279">
        <v>2019</v>
      </c>
      <c r="AN1361" s="281">
        <v>43542</v>
      </c>
      <c r="AO1361" s="279">
        <v>2.016</v>
      </c>
    </row>
    <row r="1362" spans="38:41">
      <c r="AL1362" s="279">
        <v>3</v>
      </c>
      <c r="AM1362" s="279">
        <v>2019</v>
      </c>
      <c r="AN1362" s="281">
        <v>43539</v>
      </c>
      <c r="AO1362" s="279">
        <v>2.0209999999999999</v>
      </c>
    </row>
    <row r="1363" spans="38:41">
      <c r="AL1363" s="279">
        <v>3</v>
      </c>
      <c r="AM1363" s="279">
        <v>2019</v>
      </c>
      <c r="AN1363" s="281">
        <v>43538</v>
      </c>
      <c r="AO1363" s="279">
        <v>2.0489999999999999</v>
      </c>
    </row>
    <row r="1364" spans="38:41">
      <c r="AL1364" s="279">
        <v>3</v>
      </c>
      <c r="AM1364" s="279">
        <v>2019</v>
      </c>
      <c r="AN1364" s="281">
        <v>43537</v>
      </c>
      <c r="AO1364" s="279">
        <v>2.044</v>
      </c>
    </row>
    <row r="1365" spans="38:41">
      <c r="AL1365" s="279">
        <v>3</v>
      </c>
      <c r="AM1365" s="279">
        <v>2019</v>
      </c>
      <c r="AN1365" s="281">
        <v>43536</v>
      </c>
      <c r="AO1365" s="279">
        <v>2.0270000000000001</v>
      </c>
    </row>
    <row r="1366" spans="38:41">
      <c r="AL1366" s="279">
        <v>3</v>
      </c>
      <c r="AM1366" s="279">
        <v>2019</v>
      </c>
      <c r="AN1366" s="281">
        <v>43535</v>
      </c>
      <c r="AO1366" s="279">
        <v>2.0489999999999999</v>
      </c>
    </row>
    <row r="1367" spans="38:41">
      <c r="AL1367" s="279">
        <v>3</v>
      </c>
      <c r="AM1367" s="279">
        <v>2019</v>
      </c>
      <c r="AN1367" s="281">
        <v>43532</v>
      </c>
      <c r="AO1367" s="279">
        <v>2.056</v>
      </c>
    </row>
    <row r="1368" spans="38:41">
      <c r="AL1368" s="279">
        <v>3</v>
      </c>
      <c r="AM1368" s="279">
        <v>2019</v>
      </c>
      <c r="AN1368" s="281">
        <v>43531</v>
      </c>
      <c r="AO1368" s="279">
        <v>2.0680000000000001</v>
      </c>
    </row>
    <row r="1369" spans="38:41">
      <c r="AL1369" s="279">
        <v>3</v>
      </c>
      <c r="AM1369" s="279">
        <v>2019</v>
      </c>
      <c r="AN1369" s="281">
        <v>43530</v>
      </c>
      <c r="AO1369" s="279">
        <v>2.1190000000000002</v>
      </c>
    </row>
    <row r="1370" spans="38:41">
      <c r="AL1370" s="279">
        <v>3</v>
      </c>
      <c r="AM1370" s="279">
        <v>2019</v>
      </c>
      <c r="AN1370" s="281">
        <v>43529</v>
      </c>
      <c r="AO1370" s="279">
        <v>2.1579999999999999</v>
      </c>
    </row>
    <row r="1371" spans="38:41">
      <c r="AL1371" s="279">
        <v>3</v>
      </c>
      <c r="AM1371" s="279">
        <v>2019</v>
      </c>
      <c r="AN1371" s="281">
        <v>43528</v>
      </c>
      <c r="AO1371" s="279">
        <v>2.1680000000000001</v>
      </c>
    </row>
    <row r="1372" spans="38:41">
      <c r="AL1372" s="279">
        <v>3</v>
      </c>
      <c r="AM1372" s="279">
        <v>2019</v>
      </c>
      <c r="AN1372" s="281">
        <v>43525</v>
      </c>
      <c r="AO1372" s="279">
        <v>2.2040000000000002</v>
      </c>
    </row>
    <row r="1373" spans="38:41">
      <c r="AL1373" s="279">
        <v>2</v>
      </c>
      <c r="AM1373" s="279">
        <v>2019</v>
      </c>
      <c r="AN1373" s="281">
        <v>43524</v>
      </c>
      <c r="AO1373" s="279">
        <v>2.19</v>
      </c>
    </row>
    <row r="1374" spans="38:41">
      <c r="AL1374" s="279">
        <v>2</v>
      </c>
      <c r="AM1374" s="279">
        <v>2019</v>
      </c>
      <c r="AN1374" s="281">
        <v>43523</v>
      </c>
      <c r="AO1374" s="279">
        <v>2.1619999999999999</v>
      </c>
    </row>
    <row r="1375" spans="38:41">
      <c r="AL1375" s="279">
        <v>2</v>
      </c>
      <c r="AM1375" s="279">
        <v>2019</v>
      </c>
      <c r="AN1375" s="281">
        <v>43522</v>
      </c>
      <c r="AO1375" s="279">
        <v>2.121</v>
      </c>
    </row>
    <row r="1376" spans="38:41">
      <c r="AL1376" s="279">
        <v>2</v>
      </c>
      <c r="AM1376" s="279">
        <v>2019</v>
      </c>
      <c r="AN1376" s="281">
        <v>43521</v>
      </c>
      <c r="AO1376" s="279">
        <v>2.141</v>
      </c>
    </row>
    <row r="1377" spans="38:41">
      <c r="AL1377" s="279">
        <v>2</v>
      </c>
      <c r="AM1377" s="279">
        <v>2019</v>
      </c>
      <c r="AN1377" s="281">
        <v>43518</v>
      </c>
      <c r="AO1377" s="279">
        <v>2.141</v>
      </c>
    </row>
    <row r="1378" spans="38:41">
      <c r="AL1378" s="279">
        <v>2</v>
      </c>
      <c r="AM1378" s="279">
        <v>2019</v>
      </c>
      <c r="AN1378" s="281">
        <v>43517</v>
      </c>
      <c r="AO1378" s="279">
        <v>2.1739999999999999</v>
      </c>
    </row>
    <row r="1379" spans="38:41">
      <c r="AL1379" s="279">
        <v>2</v>
      </c>
      <c r="AM1379" s="279">
        <v>2019</v>
      </c>
      <c r="AN1379" s="281">
        <v>43516</v>
      </c>
      <c r="AO1379" s="279">
        <v>2.1459999999999999</v>
      </c>
    </row>
    <row r="1380" spans="38:41">
      <c r="AL1380" s="279">
        <v>2</v>
      </c>
      <c r="AM1380" s="279">
        <v>2019</v>
      </c>
      <c r="AN1380" s="281">
        <v>43515</v>
      </c>
      <c r="AO1380" s="279">
        <v>2.1419999999999999</v>
      </c>
    </row>
    <row r="1381" spans="38:41">
      <c r="AL1381" s="279">
        <v>2</v>
      </c>
      <c r="AM1381" s="279">
        <v>2019</v>
      </c>
      <c r="AN1381" s="281">
        <v>43514</v>
      </c>
      <c r="AO1381" s="279">
        <v>2.1520000000000001</v>
      </c>
    </row>
    <row r="1382" spans="38:41">
      <c r="AL1382" s="279">
        <v>2</v>
      </c>
      <c r="AM1382" s="279">
        <v>2019</v>
      </c>
      <c r="AN1382" s="281">
        <v>43511</v>
      </c>
      <c r="AO1382" s="279">
        <v>2.1520000000000001</v>
      </c>
    </row>
    <row r="1383" spans="38:41">
      <c r="AL1383" s="279">
        <v>2</v>
      </c>
      <c r="AM1383" s="279">
        <v>2019</v>
      </c>
      <c r="AN1383" s="281">
        <v>43510</v>
      </c>
      <c r="AO1383" s="279">
        <v>2.14</v>
      </c>
    </row>
    <row r="1384" spans="38:41">
      <c r="AL1384" s="279">
        <v>2</v>
      </c>
      <c r="AM1384" s="279">
        <v>2019</v>
      </c>
      <c r="AN1384" s="281">
        <v>43509</v>
      </c>
      <c r="AO1384" s="279">
        <v>2.177</v>
      </c>
    </row>
    <row r="1385" spans="38:41">
      <c r="AL1385" s="279">
        <v>2</v>
      </c>
      <c r="AM1385" s="279">
        <v>2019</v>
      </c>
      <c r="AN1385" s="281">
        <v>43508</v>
      </c>
      <c r="AO1385" s="279">
        <v>2.165</v>
      </c>
    </row>
    <row r="1386" spans="38:41">
      <c r="AL1386" s="279">
        <v>2</v>
      </c>
      <c r="AM1386" s="279">
        <v>2019</v>
      </c>
      <c r="AN1386" s="281">
        <v>43507</v>
      </c>
      <c r="AO1386" s="279">
        <v>2.1509999999999998</v>
      </c>
    </row>
    <row r="1387" spans="38:41">
      <c r="AL1387" s="279">
        <v>2</v>
      </c>
      <c r="AM1387" s="279">
        <v>2019</v>
      </c>
      <c r="AN1387" s="281">
        <v>43504</v>
      </c>
      <c r="AO1387" s="279">
        <v>2.1379999999999999</v>
      </c>
    </row>
    <row r="1388" spans="38:41">
      <c r="AL1388" s="279">
        <v>2</v>
      </c>
      <c r="AM1388" s="279">
        <v>2019</v>
      </c>
      <c r="AN1388" s="281">
        <v>43503</v>
      </c>
      <c r="AO1388" s="279">
        <v>2.1419999999999999</v>
      </c>
    </row>
    <row r="1389" spans="38:41">
      <c r="AL1389" s="279">
        <v>2</v>
      </c>
      <c r="AM1389" s="279">
        <v>2019</v>
      </c>
      <c r="AN1389" s="281">
        <v>43502</v>
      </c>
      <c r="AO1389" s="279">
        <v>2.1760000000000002</v>
      </c>
    </row>
    <row r="1390" spans="38:41">
      <c r="AL1390" s="279">
        <v>2</v>
      </c>
      <c r="AM1390" s="279">
        <v>2019</v>
      </c>
      <c r="AN1390" s="281">
        <v>43501</v>
      </c>
      <c r="AO1390" s="279">
        <v>2.1800000000000002</v>
      </c>
    </row>
    <row r="1391" spans="38:41">
      <c r="AL1391" s="279">
        <v>2</v>
      </c>
      <c r="AM1391" s="279">
        <v>2019</v>
      </c>
      <c r="AN1391" s="281">
        <v>43500</v>
      </c>
      <c r="AO1391" s="279">
        <v>2.198</v>
      </c>
    </row>
    <row r="1392" spans="38:41">
      <c r="AL1392" s="279">
        <v>2</v>
      </c>
      <c r="AM1392" s="279">
        <v>2019</v>
      </c>
      <c r="AN1392" s="281">
        <v>43497</v>
      </c>
      <c r="AO1392" s="279">
        <v>2.1840000000000002</v>
      </c>
    </row>
    <row r="1393" spans="38:41">
      <c r="AL1393" s="279">
        <v>1</v>
      </c>
      <c r="AM1393" s="279">
        <v>2019</v>
      </c>
      <c r="AN1393" s="281">
        <v>43496</v>
      </c>
      <c r="AO1393" s="279">
        <v>2.1379999999999999</v>
      </c>
    </row>
    <row r="1394" spans="38:41">
      <c r="AL1394" s="279">
        <v>1</v>
      </c>
      <c r="AM1394" s="279">
        <v>2019</v>
      </c>
      <c r="AN1394" s="281">
        <v>43495</v>
      </c>
      <c r="AO1394" s="279">
        <v>2.1619999999999999</v>
      </c>
    </row>
    <row r="1395" spans="38:41">
      <c r="AL1395" s="279">
        <v>1</v>
      </c>
      <c r="AM1395" s="279">
        <v>2019</v>
      </c>
      <c r="AN1395" s="281">
        <v>43494</v>
      </c>
      <c r="AO1395" s="279">
        <v>2.17</v>
      </c>
    </row>
    <row r="1396" spans="38:41">
      <c r="AL1396" s="279">
        <v>1</v>
      </c>
      <c r="AM1396" s="279">
        <v>2019</v>
      </c>
      <c r="AN1396" s="281">
        <v>43493</v>
      </c>
      <c r="AO1396" s="279">
        <v>2.181</v>
      </c>
    </row>
    <row r="1397" spans="38:41">
      <c r="AL1397" s="279">
        <v>1</v>
      </c>
      <c r="AM1397" s="279">
        <v>2019</v>
      </c>
      <c r="AN1397" s="281">
        <v>43490</v>
      </c>
      <c r="AO1397" s="279">
        <v>2.1970000000000001</v>
      </c>
    </row>
    <row r="1398" spans="38:41">
      <c r="AL1398" s="279">
        <v>1</v>
      </c>
      <c r="AM1398" s="279">
        <v>2019</v>
      </c>
      <c r="AN1398" s="281">
        <v>43489</v>
      </c>
      <c r="AO1398" s="279">
        <v>2.1589999999999998</v>
      </c>
    </row>
    <row r="1399" spans="38:41">
      <c r="AL1399" s="279">
        <v>1</v>
      </c>
      <c r="AM1399" s="279">
        <v>2019</v>
      </c>
      <c r="AN1399" s="281">
        <v>43488</v>
      </c>
      <c r="AO1399" s="279">
        <v>2.1880000000000002</v>
      </c>
    </row>
    <row r="1400" spans="38:41">
      <c r="AL1400" s="279">
        <v>1</v>
      </c>
      <c r="AM1400" s="279">
        <v>2019</v>
      </c>
      <c r="AN1400" s="281">
        <v>43487</v>
      </c>
      <c r="AO1400" s="279">
        <v>2.1869999999999998</v>
      </c>
    </row>
    <row r="1401" spans="38:41">
      <c r="AL1401" s="279">
        <v>1</v>
      </c>
      <c r="AM1401" s="279">
        <v>2019</v>
      </c>
      <c r="AN1401" s="281">
        <v>43486</v>
      </c>
      <c r="AO1401" s="279">
        <v>2.2370000000000001</v>
      </c>
    </row>
    <row r="1402" spans="38:41">
      <c r="AL1402" s="279">
        <v>1</v>
      </c>
      <c r="AM1402" s="279">
        <v>2019</v>
      </c>
      <c r="AN1402" s="281">
        <v>43483</v>
      </c>
      <c r="AO1402" s="279">
        <v>2.2570000000000001</v>
      </c>
    </row>
    <row r="1403" spans="38:41">
      <c r="AL1403" s="279">
        <v>1</v>
      </c>
      <c r="AM1403" s="279">
        <v>2019</v>
      </c>
      <c r="AN1403" s="281">
        <v>43482</v>
      </c>
      <c r="AO1403" s="279">
        <v>2.226</v>
      </c>
    </row>
    <row r="1404" spans="38:41">
      <c r="AL1404" s="279">
        <v>1</v>
      </c>
      <c r="AM1404" s="279">
        <v>2019</v>
      </c>
      <c r="AN1404" s="281">
        <v>43481</v>
      </c>
      <c r="AO1404" s="279">
        <v>2.222</v>
      </c>
    </row>
    <row r="1405" spans="38:41">
      <c r="AL1405" s="279">
        <v>1</v>
      </c>
      <c r="AM1405" s="279">
        <v>2019</v>
      </c>
      <c r="AN1405" s="281">
        <v>43480</v>
      </c>
      <c r="AO1405" s="279">
        <v>2.194</v>
      </c>
    </row>
    <row r="1406" spans="38:41">
      <c r="AL1406" s="279">
        <v>1</v>
      </c>
      <c r="AM1406" s="279">
        <v>2019</v>
      </c>
      <c r="AN1406" s="281">
        <v>43479</v>
      </c>
      <c r="AO1406" s="279">
        <v>2.1720000000000002</v>
      </c>
    </row>
    <row r="1407" spans="38:41">
      <c r="AL1407" s="279">
        <v>1</v>
      </c>
      <c r="AM1407" s="279">
        <v>2019</v>
      </c>
      <c r="AN1407" s="281">
        <v>43476</v>
      </c>
      <c r="AO1407" s="279">
        <v>2.1619999999999999</v>
      </c>
    </row>
    <row r="1408" spans="38:41">
      <c r="AL1408" s="279">
        <v>1</v>
      </c>
      <c r="AM1408" s="279">
        <v>2019</v>
      </c>
      <c r="AN1408" s="281">
        <v>43475</v>
      </c>
      <c r="AO1408" s="279">
        <v>2.1909999999999998</v>
      </c>
    </row>
    <row r="1409" spans="38:41">
      <c r="AL1409" s="279">
        <v>1</v>
      </c>
      <c r="AM1409" s="279">
        <v>2019</v>
      </c>
      <c r="AN1409" s="281">
        <v>43474</v>
      </c>
      <c r="AO1409" s="279">
        <v>2.177</v>
      </c>
    </row>
    <row r="1410" spans="38:41">
      <c r="AL1410" s="279">
        <v>1</v>
      </c>
      <c r="AM1410" s="279">
        <v>2019</v>
      </c>
      <c r="AN1410" s="281">
        <v>43473</v>
      </c>
      <c r="AO1410" s="279">
        <v>2.1749999999999998</v>
      </c>
    </row>
    <row r="1411" spans="38:41">
      <c r="AL1411" s="279">
        <v>1</v>
      </c>
      <c r="AM1411" s="279">
        <v>2019</v>
      </c>
      <c r="AN1411" s="281">
        <v>43472</v>
      </c>
      <c r="AO1411" s="279">
        <v>2.1589999999999998</v>
      </c>
    </row>
    <row r="1412" spans="38:41">
      <c r="AL1412" s="279">
        <v>1</v>
      </c>
      <c r="AM1412" s="279">
        <v>2019</v>
      </c>
      <c r="AN1412" s="281">
        <v>43469</v>
      </c>
      <c r="AO1412" s="279">
        <v>2.1360000000000001</v>
      </c>
    </row>
    <row r="1413" spans="38:41">
      <c r="AL1413" s="279">
        <v>1</v>
      </c>
      <c r="AM1413" s="279">
        <v>2019</v>
      </c>
      <c r="AN1413" s="281">
        <v>43468</v>
      </c>
      <c r="AO1413" s="279">
        <v>2.0630000000000002</v>
      </c>
    </row>
    <row r="1414" spans="38:41">
      <c r="AL1414" s="279">
        <v>1</v>
      </c>
      <c r="AM1414" s="279">
        <v>2019</v>
      </c>
      <c r="AN1414" s="281">
        <v>43467</v>
      </c>
      <c r="AO1414" s="279">
        <v>2.12</v>
      </c>
    </row>
    <row r="1415" spans="38:41">
      <c r="AL1415" s="279">
        <v>1</v>
      </c>
      <c r="AM1415" s="279">
        <v>2019</v>
      </c>
      <c r="AN1415" s="281">
        <v>43466</v>
      </c>
      <c r="AO1415" s="279">
        <v>2.1840000000000002</v>
      </c>
    </row>
    <row r="1416" spans="38:41">
      <c r="AL1416" s="279">
        <v>12</v>
      </c>
      <c r="AM1416" s="279">
        <v>2018</v>
      </c>
      <c r="AN1416" s="281">
        <v>43465</v>
      </c>
      <c r="AO1416" s="279">
        <v>2.1840000000000002</v>
      </c>
    </row>
    <row r="1417" spans="38:41">
      <c r="AL1417" s="279">
        <v>12</v>
      </c>
      <c r="AM1417" s="279">
        <v>2018</v>
      </c>
      <c r="AN1417" s="281">
        <v>43462</v>
      </c>
      <c r="AO1417" s="279">
        <v>2.1459999999999999</v>
      </c>
    </row>
    <row r="1418" spans="38:41">
      <c r="AL1418" s="279">
        <v>12</v>
      </c>
      <c r="AM1418" s="279">
        <v>2018</v>
      </c>
      <c r="AN1418" s="281">
        <v>43461</v>
      </c>
      <c r="AO1418" s="279">
        <v>2.169</v>
      </c>
    </row>
    <row r="1419" spans="38:41">
      <c r="AL1419" s="279">
        <v>12</v>
      </c>
      <c r="AM1419" s="279">
        <v>2018</v>
      </c>
      <c r="AN1419" s="281">
        <v>43460</v>
      </c>
      <c r="AO1419" s="279">
        <v>2.1520000000000001</v>
      </c>
    </row>
    <row r="1420" spans="38:41">
      <c r="AL1420" s="279">
        <v>12</v>
      </c>
      <c r="AM1420" s="279">
        <v>2018</v>
      </c>
      <c r="AN1420" s="281">
        <v>43459</v>
      </c>
      <c r="AO1420" s="279">
        <v>2.1520000000000001</v>
      </c>
    </row>
    <row r="1421" spans="38:41">
      <c r="AL1421" s="279">
        <v>12</v>
      </c>
      <c r="AM1421" s="279">
        <v>2018</v>
      </c>
      <c r="AN1421" s="281">
        <v>43458</v>
      </c>
      <c r="AO1421" s="279">
        <v>2.1520000000000001</v>
      </c>
    </row>
    <row r="1422" spans="38:41">
      <c r="AL1422" s="279">
        <v>12</v>
      </c>
      <c r="AM1422" s="279">
        <v>2018</v>
      </c>
      <c r="AN1422" s="281">
        <v>43455</v>
      </c>
      <c r="AO1422" s="279">
        <v>2.181</v>
      </c>
    </row>
    <row r="1423" spans="38:41">
      <c r="AL1423" s="279">
        <v>12</v>
      </c>
      <c r="AM1423" s="279">
        <v>2018</v>
      </c>
      <c r="AN1423" s="281">
        <v>43454</v>
      </c>
      <c r="AO1423" s="279">
        <v>2.165</v>
      </c>
    </row>
    <row r="1424" spans="38:41">
      <c r="AL1424" s="279">
        <v>12</v>
      </c>
      <c r="AM1424" s="279">
        <v>2018</v>
      </c>
      <c r="AN1424" s="281">
        <v>43453</v>
      </c>
      <c r="AO1424" s="279">
        <v>2.1230000000000002</v>
      </c>
    </row>
    <row r="1425" spans="38:41">
      <c r="AL1425" s="279">
        <v>12</v>
      </c>
      <c r="AM1425" s="279">
        <v>2018</v>
      </c>
      <c r="AN1425" s="281">
        <v>43452</v>
      </c>
      <c r="AO1425" s="279">
        <v>2.1829999999999998</v>
      </c>
    </row>
    <row r="1426" spans="38:41">
      <c r="AL1426" s="279">
        <v>12</v>
      </c>
      <c r="AM1426" s="279">
        <v>2018</v>
      </c>
      <c r="AN1426" s="281">
        <v>43451</v>
      </c>
      <c r="AO1426" s="279">
        <v>2.2189999999999999</v>
      </c>
    </row>
    <row r="1427" spans="38:41">
      <c r="AL1427" s="279">
        <v>12</v>
      </c>
      <c r="AM1427" s="279">
        <v>2018</v>
      </c>
      <c r="AN1427" s="281">
        <v>43448</v>
      </c>
      <c r="AO1427" s="279">
        <v>2.2759999999999998</v>
      </c>
    </row>
    <row r="1428" spans="38:41">
      <c r="AL1428" s="279">
        <v>12</v>
      </c>
      <c r="AM1428" s="279">
        <v>2018</v>
      </c>
      <c r="AN1428" s="281">
        <v>43447</v>
      </c>
      <c r="AO1428" s="279">
        <v>2.327</v>
      </c>
    </row>
    <row r="1429" spans="38:41">
      <c r="AL1429" s="279">
        <v>12</v>
      </c>
      <c r="AM1429" s="279">
        <v>2018</v>
      </c>
      <c r="AN1429" s="281">
        <v>43446</v>
      </c>
      <c r="AO1429" s="279">
        <v>2.2799999999999998</v>
      </c>
    </row>
    <row r="1430" spans="38:41">
      <c r="AL1430" s="279">
        <v>12</v>
      </c>
      <c r="AM1430" s="279">
        <v>2018</v>
      </c>
      <c r="AN1430" s="281">
        <v>43445</v>
      </c>
      <c r="AO1430" s="279">
        <v>2.2280000000000002</v>
      </c>
    </row>
    <row r="1431" spans="38:41">
      <c r="AL1431" s="279">
        <v>12</v>
      </c>
      <c r="AM1431" s="279">
        <v>2018</v>
      </c>
      <c r="AN1431" s="281">
        <v>43444</v>
      </c>
      <c r="AO1431" s="279">
        <v>2.214</v>
      </c>
    </row>
    <row r="1432" spans="38:41">
      <c r="AL1432" s="279">
        <v>12</v>
      </c>
      <c r="AM1432" s="279">
        <v>2018</v>
      </c>
      <c r="AN1432" s="281">
        <v>43441</v>
      </c>
      <c r="AO1432" s="279">
        <v>2.234</v>
      </c>
    </row>
    <row r="1433" spans="38:41">
      <c r="AL1433" s="279">
        <v>12</v>
      </c>
      <c r="AM1433" s="279">
        <v>2018</v>
      </c>
      <c r="AN1433" s="281">
        <v>43440</v>
      </c>
      <c r="AO1433" s="279">
        <v>2.2349999999999999</v>
      </c>
    </row>
    <row r="1434" spans="38:41">
      <c r="AL1434" s="279">
        <v>12</v>
      </c>
      <c r="AM1434" s="279">
        <v>2018</v>
      </c>
      <c r="AN1434" s="281">
        <v>43439</v>
      </c>
      <c r="AO1434" s="279">
        <v>2.2559999999999998</v>
      </c>
    </row>
    <row r="1435" spans="38:41">
      <c r="AL1435" s="279">
        <v>12</v>
      </c>
      <c r="AM1435" s="279">
        <v>2018</v>
      </c>
      <c r="AN1435" s="281">
        <v>43438</v>
      </c>
      <c r="AO1435" s="279">
        <v>2.262</v>
      </c>
    </row>
    <row r="1436" spans="38:41">
      <c r="AL1436" s="279">
        <v>12</v>
      </c>
      <c r="AM1436" s="279">
        <v>2018</v>
      </c>
      <c r="AN1436" s="281">
        <v>43437</v>
      </c>
      <c r="AO1436" s="279">
        <v>2.351</v>
      </c>
    </row>
    <row r="1437" spans="38:41">
      <c r="AL1437" s="279">
        <v>11</v>
      </c>
      <c r="AM1437" s="279">
        <v>2018</v>
      </c>
      <c r="AN1437" s="281">
        <v>43434</v>
      </c>
      <c r="AO1437" s="279">
        <v>2.39</v>
      </c>
    </row>
    <row r="1438" spans="38:41">
      <c r="AL1438" s="279">
        <v>11</v>
      </c>
      <c r="AM1438" s="279">
        <v>2018</v>
      </c>
      <c r="AN1438" s="281">
        <v>43433</v>
      </c>
      <c r="AO1438" s="279">
        <v>2.4119999999999999</v>
      </c>
    </row>
    <row r="1439" spans="38:41">
      <c r="AL1439" s="279">
        <v>11</v>
      </c>
      <c r="AM1439" s="279">
        <v>2018</v>
      </c>
      <c r="AN1439" s="281">
        <v>43432</v>
      </c>
      <c r="AO1439" s="279">
        <v>2.415</v>
      </c>
    </row>
    <row r="1440" spans="38:41">
      <c r="AL1440" s="279">
        <v>11</v>
      </c>
      <c r="AM1440" s="279">
        <v>2018</v>
      </c>
      <c r="AN1440" s="281">
        <v>43431</v>
      </c>
      <c r="AO1440" s="279">
        <v>2.395</v>
      </c>
    </row>
    <row r="1441" spans="38:41">
      <c r="AL1441" s="279">
        <v>11</v>
      </c>
      <c r="AM1441" s="279">
        <v>2018</v>
      </c>
      <c r="AN1441" s="281">
        <v>43430</v>
      </c>
      <c r="AO1441" s="279">
        <v>2.4039999999999999</v>
      </c>
    </row>
    <row r="1442" spans="38:41">
      <c r="AL1442" s="279">
        <v>11</v>
      </c>
      <c r="AM1442" s="279">
        <v>2018</v>
      </c>
      <c r="AN1442" s="281">
        <v>43427</v>
      </c>
      <c r="AO1442" s="279">
        <v>2.3879999999999999</v>
      </c>
    </row>
    <row r="1443" spans="38:41">
      <c r="AL1443" s="279">
        <v>11</v>
      </c>
      <c r="AM1443" s="279">
        <v>2018</v>
      </c>
      <c r="AN1443" s="281">
        <v>43426</v>
      </c>
      <c r="AO1443" s="279">
        <v>2.419</v>
      </c>
    </row>
    <row r="1444" spans="38:41">
      <c r="AL1444" s="279">
        <v>11</v>
      </c>
      <c r="AM1444" s="279">
        <v>2018</v>
      </c>
      <c r="AN1444" s="281">
        <v>43425</v>
      </c>
      <c r="AO1444" s="279">
        <v>2.419</v>
      </c>
    </row>
    <row r="1445" spans="38:41">
      <c r="AL1445" s="279">
        <v>11</v>
      </c>
      <c r="AM1445" s="279">
        <v>2018</v>
      </c>
      <c r="AN1445" s="281">
        <v>43424</v>
      </c>
      <c r="AO1445" s="279">
        <v>2.4089999999999998</v>
      </c>
    </row>
    <row r="1446" spans="38:41">
      <c r="AL1446" s="279">
        <v>11</v>
      </c>
      <c r="AM1446" s="279">
        <v>2018</v>
      </c>
      <c r="AN1446" s="281">
        <v>43423</v>
      </c>
      <c r="AO1446" s="279">
        <v>2.4220000000000002</v>
      </c>
    </row>
    <row r="1447" spans="38:41">
      <c r="AL1447" s="279">
        <v>11</v>
      </c>
      <c r="AM1447" s="279">
        <v>2018</v>
      </c>
      <c r="AN1447" s="281">
        <v>43420</v>
      </c>
      <c r="AO1447" s="279">
        <v>2.42</v>
      </c>
    </row>
    <row r="1448" spans="38:41">
      <c r="AL1448" s="279">
        <v>11</v>
      </c>
      <c r="AM1448" s="279">
        <v>2018</v>
      </c>
      <c r="AN1448" s="281">
        <v>43419</v>
      </c>
      <c r="AO1448" s="279">
        <v>2.4390000000000001</v>
      </c>
    </row>
    <row r="1449" spans="38:41">
      <c r="AL1449" s="279">
        <v>11</v>
      </c>
      <c r="AM1449" s="279">
        <v>2018</v>
      </c>
      <c r="AN1449" s="281">
        <v>43418</v>
      </c>
      <c r="AO1449" s="279">
        <v>2.4689999999999999</v>
      </c>
    </row>
    <row r="1450" spans="38:41">
      <c r="AL1450" s="279">
        <v>11</v>
      </c>
      <c r="AM1450" s="279">
        <v>2018</v>
      </c>
      <c r="AN1450" s="281">
        <v>43417</v>
      </c>
      <c r="AO1450" s="279">
        <v>2.4910000000000001</v>
      </c>
    </row>
    <row r="1451" spans="38:41">
      <c r="AL1451" s="279">
        <v>11</v>
      </c>
      <c r="AM1451" s="279">
        <v>2018</v>
      </c>
      <c r="AN1451" s="281">
        <v>43416</v>
      </c>
      <c r="AO1451" s="279">
        <v>2.5270000000000001</v>
      </c>
    </row>
    <row r="1452" spans="38:41">
      <c r="AL1452" s="279">
        <v>11</v>
      </c>
      <c r="AM1452" s="279">
        <v>2018</v>
      </c>
      <c r="AN1452" s="281">
        <v>43413</v>
      </c>
      <c r="AO1452" s="279">
        <v>2.5270000000000001</v>
      </c>
    </row>
    <row r="1453" spans="38:41">
      <c r="AL1453" s="279">
        <v>11</v>
      </c>
      <c r="AM1453" s="279">
        <v>2018</v>
      </c>
      <c r="AN1453" s="281">
        <v>43412</v>
      </c>
      <c r="AO1453" s="279">
        <v>2.5619999999999998</v>
      </c>
    </row>
    <row r="1454" spans="38:41">
      <c r="AL1454" s="279">
        <v>11</v>
      </c>
      <c r="AM1454" s="279">
        <v>2018</v>
      </c>
      <c r="AN1454" s="281">
        <v>43411</v>
      </c>
      <c r="AO1454" s="279">
        <v>2.5590000000000002</v>
      </c>
    </row>
    <row r="1455" spans="38:41">
      <c r="AL1455" s="279">
        <v>11</v>
      </c>
      <c r="AM1455" s="279">
        <v>2018</v>
      </c>
      <c r="AN1455" s="281">
        <v>43410</v>
      </c>
      <c r="AO1455" s="279">
        <v>2.5590000000000002</v>
      </c>
    </row>
    <row r="1456" spans="38:41">
      <c r="AL1456" s="279">
        <v>11</v>
      </c>
      <c r="AM1456" s="279">
        <v>2018</v>
      </c>
      <c r="AN1456" s="281">
        <v>43409</v>
      </c>
      <c r="AO1456" s="279">
        <v>2.5489999999999999</v>
      </c>
    </row>
    <row r="1457" spans="38:41">
      <c r="AL1457" s="279">
        <v>11</v>
      </c>
      <c r="AM1457" s="279">
        <v>2018</v>
      </c>
      <c r="AN1457" s="281">
        <v>43406</v>
      </c>
      <c r="AO1457" s="279">
        <v>2.5710000000000002</v>
      </c>
    </row>
    <row r="1458" spans="38:41">
      <c r="AL1458" s="279">
        <v>11</v>
      </c>
      <c r="AM1458" s="279">
        <v>2018</v>
      </c>
      <c r="AN1458" s="281">
        <v>43405</v>
      </c>
      <c r="AO1458" s="279">
        <v>2.5209999999999999</v>
      </c>
    </row>
    <row r="1459" spans="38:41">
      <c r="AL1459" s="279">
        <v>10</v>
      </c>
      <c r="AM1459" s="279">
        <v>2018</v>
      </c>
      <c r="AN1459" s="281">
        <v>43404</v>
      </c>
      <c r="AO1459" s="279">
        <v>2.5329999999999999</v>
      </c>
    </row>
    <row r="1460" spans="38:41">
      <c r="AL1460" s="279">
        <v>10</v>
      </c>
      <c r="AM1460" s="279">
        <v>2018</v>
      </c>
      <c r="AN1460" s="281">
        <v>43403</v>
      </c>
      <c r="AO1460" s="279">
        <v>2.4940000000000002</v>
      </c>
    </row>
    <row r="1461" spans="38:41">
      <c r="AL1461" s="279">
        <v>10</v>
      </c>
      <c r="AM1461" s="279">
        <v>2018</v>
      </c>
      <c r="AN1461" s="281">
        <v>43402</v>
      </c>
      <c r="AO1461" s="279">
        <v>2.4380000000000002</v>
      </c>
    </row>
    <row r="1462" spans="38:41">
      <c r="AL1462" s="279">
        <v>10</v>
      </c>
      <c r="AM1462" s="279">
        <v>2018</v>
      </c>
      <c r="AN1462" s="281">
        <v>43399</v>
      </c>
      <c r="AO1462" s="279">
        <v>2.4289999999999998</v>
      </c>
    </row>
    <row r="1463" spans="38:41">
      <c r="AL1463" s="279">
        <v>10</v>
      </c>
      <c r="AM1463" s="279">
        <v>2018</v>
      </c>
      <c r="AN1463" s="281">
        <v>43398</v>
      </c>
      <c r="AO1463" s="279">
        <v>2.4740000000000002</v>
      </c>
    </row>
    <row r="1464" spans="38:41">
      <c r="AL1464" s="279">
        <v>10</v>
      </c>
      <c r="AM1464" s="279">
        <v>2018</v>
      </c>
      <c r="AN1464" s="281">
        <v>43397</v>
      </c>
      <c r="AO1464" s="279">
        <v>2.4710000000000001</v>
      </c>
    </row>
    <row r="1465" spans="38:41">
      <c r="AL1465" s="279">
        <v>10</v>
      </c>
      <c r="AM1465" s="279">
        <v>2018</v>
      </c>
      <c r="AN1465" s="281">
        <v>43396</v>
      </c>
      <c r="AO1465" s="279">
        <v>2.488</v>
      </c>
    </row>
    <row r="1466" spans="38:41">
      <c r="AL1466" s="279">
        <v>10</v>
      </c>
      <c r="AM1466" s="279">
        <v>2018</v>
      </c>
      <c r="AN1466" s="281">
        <v>43395</v>
      </c>
      <c r="AO1466" s="279">
        <v>2.5190000000000001</v>
      </c>
    </row>
    <row r="1467" spans="38:41">
      <c r="AL1467" s="279">
        <v>10</v>
      </c>
      <c r="AM1467" s="279">
        <v>2018</v>
      </c>
      <c r="AN1467" s="281">
        <v>43392</v>
      </c>
      <c r="AO1467" s="279">
        <v>2.5289999999999999</v>
      </c>
    </row>
    <row r="1468" spans="38:41">
      <c r="AL1468" s="279">
        <v>10</v>
      </c>
      <c r="AM1468" s="279">
        <v>2018</v>
      </c>
      <c r="AN1468" s="281">
        <v>43391</v>
      </c>
      <c r="AO1468" s="279">
        <v>2.5249999999999999</v>
      </c>
    </row>
    <row r="1469" spans="38:41">
      <c r="AL1469" s="279">
        <v>10</v>
      </c>
      <c r="AM1469" s="279">
        <v>2018</v>
      </c>
      <c r="AN1469" s="281">
        <v>43390</v>
      </c>
      <c r="AO1469" s="279">
        <v>2.5409999999999999</v>
      </c>
    </row>
    <row r="1470" spans="38:41">
      <c r="AL1470" s="279">
        <v>10</v>
      </c>
      <c r="AM1470" s="279">
        <v>2018</v>
      </c>
      <c r="AN1470" s="281">
        <v>43389</v>
      </c>
      <c r="AO1470" s="279">
        <v>2.5209999999999999</v>
      </c>
    </row>
    <row r="1471" spans="38:41">
      <c r="AL1471" s="279">
        <v>10</v>
      </c>
      <c r="AM1471" s="279">
        <v>2018</v>
      </c>
      <c r="AN1471" s="281">
        <v>43388</v>
      </c>
      <c r="AO1471" s="279">
        <v>2.524</v>
      </c>
    </row>
    <row r="1472" spans="38:41">
      <c r="AL1472" s="279">
        <v>10</v>
      </c>
      <c r="AM1472" s="279">
        <v>2018</v>
      </c>
      <c r="AN1472" s="281">
        <v>43385</v>
      </c>
      <c r="AO1472" s="279">
        <v>2.5129999999999999</v>
      </c>
    </row>
    <row r="1473" spans="38:41">
      <c r="AL1473" s="279">
        <v>10</v>
      </c>
      <c r="AM1473" s="279">
        <v>2018</v>
      </c>
      <c r="AN1473" s="281">
        <v>43384</v>
      </c>
      <c r="AO1473" s="279">
        <v>2.5089999999999999</v>
      </c>
    </row>
    <row r="1474" spans="38:41">
      <c r="AL1474" s="279">
        <v>10</v>
      </c>
      <c r="AM1474" s="279">
        <v>2018</v>
      </c>
      <c r="AN1474" s="281">
        <v>43383</v>
      </c>
      <c r="AO1474" s="279">
        <v>2.532</v>
      </c>
    </row>
    <row r="1475" spans="38:41">
      <c r="AL1475" s="279">
        <v>10</v>
      </c>
      <c r="AM1475" s="279">
        <v>2018</v>
      </c>
      <c r="AN1475" s="281">
        <v>43382</v>
      </c>
      <c r="AO1475" s="279">
        <v>2.5590000000000002</v>
      </c>
    </row>
    <row r="1476" spans="38:41">
      <c r="AL1476" s="279">
        <v>10</v>
      </c>
      <c r="AM1476" s="279">
        <v>2018</v>
      </c>
      <c r="AN1476" s="281">
        <v>43381</v>
      </c>
      <c r="AO1476" s="279">
        <v>2.585</v>
      </c>
    </row>
    <row r="1477" spans="38:41">
      <c r="AL1477" s="279">
        <v>10</v>
      </c>
      <c r="AM1477" s="279">
        <v>2018</v>
      </c>
      <c r="AN1477" s="281">
        <v>43378</v>
      </c>
      <c r="AO1477" s="279">
        <v>2.585</v>
      </c>
    </row>
    <row r="1478" spans="38:41">
      <c r="AL1478" s="279">
        <v>10</v>
      </c>
      <c r="AM1478" s="279">
        <v>2018</v>
      </c>
      <c r="AN1478" s="281">
        <v>43377</v>
      </c>
      <c r="AO1478" s="279">
        <v>2.5419999999999998</v>
      </c>
    </row>
    <row r="1479" spans="38:41">
      <c r="AL1479" s="279">
        <v>10</v>
      </c>
      <c r="AM1479" s="279">
        <v>2018</v>
      </c>
      <c r="AN1479" s="281">
        <v>43376</v>
      </c>
      <c r="AO1479" s="279">
        <v>2.536</v>
      </c>
    </row>
    <row r="1480" spans="38:41">
      <c r="AL1480" s="279">
        <v>10</v>
      </c>
      <c r="AM1480" s="279">
        <v>2018</v>
      </c>
      <c r="AN1480" s="281">
        <v>43375</v>
      </c>
      <c r="AO1480" s="279">
        <v>2.452</v>
      </c>
    </row>
    <row r="1481" spans="38:41">
      <c r="AL1481" s="279">
        <v>10</v>
      </c>
      <c r="AM1481" s="279">
        <v>2018</v>
      </c>
      <c r="AN1481" s="281">
        <v>43374</v>
      </c>
      <c r="AO1481" s="279">
        <v>2.484</v>
      </c>
    </row>
    <row r="1482" spans="38:41">
      <c r="AL1482" s="279">
        <v>9</v>
      </c>
      <c r="AM1482" s="279">
        <v>2018</v>
      </c>
      <c r="AN1482" s="281">
        <v>43371</v>
      </c>
      <c r="AO1482" s="279">
        <v>2.4220000000000002</v>
      </c>
    </row>
    <row r="1483" spans="38:41">
      <c r="AL1483" s="279">
        <v>9</v>
      </c>
      <c r="AM1483" s="279">
        <v>2018</v>
      </c>
      <c r="AN1483" s="281">
        <v>43370</v>
      </c>
      <c r="AO1483" s="279">
        <v>2.4209999999999998</v>
      </c>
    </row>
    <row r="1484" spans="38:41">
      <c r="AL1484" s="279">
        <v>9</v>
      </c>
      <c r="AM1484" s="279">
        <v>2018</v>
      </c>
      <c r="AN1484" s="281">
        <v>43369</v>
      </c>
      <c r="AO1484" s="279">
        <v>2.4180000000000001</v>
      </c>
    </row>
    <row r="1485" spans="38:41">
      <c r="AL1485" s="279">
        <v>9</v>
      </c>
      <c r="AM1485" s="279">
        <v>2018</v>
      </c>
      <c r="AN1485" s="281">
        <v>43368</v>
      </c>
      <c r="AO1485" s="279">
        <v>2.4670000000000001</v>
      </c>
    </row>
    <row r="1486" spans="38:41">
      <c r="AL1486" s="279">
        <v>9</v>
      </c>
      <c r="AM1486" s="279">
        <v>2018</v>
      </c>
      <c r="AN1486" s="281">
        <v>43367</v>
      </c>
      <c r="AO1486" s="279">
        <v>2.4569999999999999</v>
      </c>
    </row>
    <row r="1487" spans="38:41">
      <c r="AL1487" s="279">
        <v>9</v>
      </c>
      <c r="AM1487" s="279">
        <v>2018</v>
      </c>
      <c r="AN1487" s="281">
        <v>43364</v>
      </c>
      <c r="AO1487" s="279">
        <v>2.44</v>
      </c>
    </row>
    <row r="1488" spans="38:41">
      <c r="AL1488" s="279">
        <v>9</v>
      </c>
      <c r="AM1488" s="279">
        <v>2018</v>
      </c>
      <c r="AN1488" s="281">
        <v>43363</v>
      </c>
      <c r="AO1488" s="279">
        <v>2.427</v>
      </c>
    </row>
    <row r="1489" spans="38:41">
      <c r="AL1489" s="279">
        <v>9</v>
      </c>
      <c r="AM1489" s="279">
        <v>2018</v>
      </c>
      <c r="AN1489" s="281">
        <v>43362</v>
      </c>
      <c r="AO1489" s="279">
        <v>2.4300000000000002</v>
      </c>
    </row>
    <row r="1490" spans="38:41">
      <c r="AL1490" s="279">
        <v>9</v>
      </c>
      <c r="AM1490" s="279">
        <v>2018</v>
      </c>
      <c r="AN1490" s="281">
        <v>43361</v>
      </c>
      <c r="AO1490" s="279">
        <v>2.4060000000000001</v>
      </c>
    </row>
    <row r="1491" spans="38:41">
      <c r="AL1491" s="279">
        <v>9</v>
      </c>
      <c r="AM1491" s="279">
        <v>2018</v>
      </c>
      <c r="AN1491" s="281">
        <v>43360</v>
      </c>
      <c r="AO1491" s="279">
        <v>2.3559999999999999</v>
      </c>
    </row>
    <row r="1492" spans="38:41">
      <c r="AL1492" s="279">
        <v>9</v>
      </c>
      <c r="AM1492" s="279">
        <v>2018</v>
      </c>
      <c r="AN1492" s="281">
        <v>43357</v>
      </c>
      <c r="AO1492" s="279">
        <v>2.3610000000000002</v>
      </c>
    </row>
    <row r="1493" spans="38:41">
      <c r="AL1493" s="279">
        <v>9</v>
      </c>
      <c r="AM1493" s="279">
        <v>2018</v>
      </c>
      <c r="AN1493" s="281">
        <v>43356</v>
      </c>
      <c r="AO1493" s="279">
        <v>2.347</v>
      </c>
    </row>
    <row r="1494" spans="38:41">
      <c r="AL1494" s="279">
        <v>9</v>
      </c>
      <c r="AM1494" s="279">
        <v>2018</v>
      </c>
      <c r="AN1494" s="281">
        <v>43355</v>
      </c>
      <c r="AO1494" s="279">
        <v>2.3519999999999999</v>
      </c>
    </row>
    <row r="1495" spans="38:41">
      <c r="AL1495" s="279">
        <v>9</v>
      </c>
      <c r="AM1495" s="279">
        <v>2018</v>
      </c>
      <c r="AN1495" s="281">
        <v>43354</v>
      </c>
      <c r="AO1495" s="279">
        <v>2.351</v>
      </c>
    </row>
    <row r="1496" spans="38:41">
      <c r="AL1496" s="279">
        <v>9</v>
      </c>
      <c r="AM1496" s="279">
        <v>2018</v>
      </c>
      <c r="AN1496" s="281">
        <v>43353</v>
      </c>
      <c r="AO1496" s="279">
        <v>2.2999999999999998</v>
      </c>
    </row>
    <row r="1497" spans="38:41">
      <c r="AL1497" s="279">
        <v>9</v>
      </c>
      <c r="AM1497" s="279">
        <v>2018</v>
      </c>
      <c r="AN1497" s="281">
        <v>43350</v>
      </c>
      <c r="AO1497" s="279">
        <v>2.2989999999999999</v>
      </c>
    </row>
    <row r="1498" spans="38:41">
      <c r="AL1498" s="279">
        <v>9</v>
      </c>
      <c r="AM1498" s="279">
        <v>2018</v>
      </c>
      <c r="AN1498" s="281">
        <v>43349</v>
      </c>
      <c r="AO1498" s="279">
        <v>2.25</v>
      </c>
    </row>
    <row r="1499" spans="38:41">
      <c r="AL1499" s="279">
        <v>9</v>
      </c>
      <c r="AM1499" s="279">
        <v>2018</v>
      </c>
      <c r="AN1499" s="281">
        <v>43348</v>
      </c>
      <c r="AO1499" s="279">
        <v>2.2589999999999999</v>
      </c>
    </row>
    <row r="1500" spans="38:41">
      <c r="AL1500" s="279">
        <v>9</v>
      </c>
      <c r="AM1500" s="279">
        <v>2018</v>
      </c>
      <c r="AN1500" s="281">
        <v>43347</v>
      </c>
      <c r="AO1500" s="279">
        <v>2.2559999999999998</v>
      </c>
    </row>
    <row r="1501" spans="38:41">
      <c r="AL1501" s="279">
        <v>9</v>
      </c>
      <c r="AM1501" s="279">
        <v>2018</v>
      </c>
      <c r="AN1501" s="281">
        <v>43346</v>
      </c>
      <c r="AO1501" s="279">
        <v>2.2519999999999998</v>
      </c>
    </row>
    <row r="1502" spans="38:41">
      <c r="AL1502" s="279">
        <v>8</v>
      </c>
      <c r="AM1502" s="279">
        <v>2018</v>
      </c>
      <c r="AN1502" s="281">
        <v>43343</v>
      </c>
      <c r="AO1502" s="279">
        <v>2.2519999999999998</v>
      </c>
    </row>
    <row r="1503" spans="38:41">
      <c r="AL1503" s="279">
        <v>8</v>
      </c>
      <c r="AM1503" s="279">
        <v>2018</v>
      </c>
      <c r="AN1503" s="281">
        <v>43342</v>
      </c>
      <c r="AO1503" s="279">
        <v>2.2930000000000001</v>
      </c>
    </row>
    <row r="1504" spans="38:41">
      <c r="AL1504" s="279">
        <v>8</v>
      </c>
      <c r="AM1504" s="279">
        <v>2018</v>
      </c>
      <c r="AN1504" s="281">
        <v>43341</v>
      </c>
      <c r="AO1504" s="279">
        <v>2.323</v>
      </c>
    </row>
    <row r="1505" spans="38:41">
      <c r="AL1505" s="279">
        <v>8</v>
      </c>
      <c r="AM1505" s="279">
        <v>2018</v>
      </c>
      <c r="AN1505" s="281">
        <v>43340</v>
      </c>
      <c r="AO1505" s="279">
        <v>2.3199999999999998</v>
      </c>
    </row>
    <row r="1506" spans="38:41">
      <c r="AL1506" s="279">
        <v>8</v>
      </c>
      <c r="AM1506" s="279">
        <v>2018</v>
      </c>
      <c r="AN1506" s="281">
        <v>43339</v>
      </c>
      <c r="AO1506" s="279">
        <v>2.2949999999999999</v>
      </c>
    </row>
    <row r="1507" spans="38:41">
      <c r="AL1507" s="279">
        <v>8</v>
      </c>
      <c r="AM1507" s="279">
        <v>2018</v>
      </c>
      <c r="AN1507" s="281">
        <v>43336</v>
      </c>
      <c r="AO1507" s="279">
        <v>2.258</v>
      </c>
    </row>
    <row r="1508" spans="38:41">
      <c r="AL1508" s="279">
        <v>8</v>
      </c>
      <c r="AM1508" s="279">
        <v>2018</v>
      </c>
      <c r="AN1508" s="281">
        <v>43335</v>
      </c>
      <c r="AO1508" s="279">
        <v>2.2639999999999998</v>
      </c>
    </row>
    <row r="1509" spans="38:41">
      <c r="AL1509" s="279">
        <v>8</v>
      </c>
      <c r="AM1509" s="279">
        <v>2018</v>
      </c>
      <c r="AN1509" s="281">
        <v>43334</v>
      </c>
      <c r="AO1509" s="279">
        <v>2.2610000000000001</v>
      </c>
    </row>
    <row r="1510" spans="38:41">
      <c r="AL1510" s="279">
        <v>8</v>
      </c>
      <c r="AM1510" s="279">
        <v>2018</v>
      </c>
      <c r="AN1510" s="281">
        <v>43333</v>
      </c>
      <c r="AO1510" s="279">
        <v>2.266</v>
      </c>
    </row>
    <row r="1511" spans="38:41">
      <c r="AL1511" s="279">
        <v>8</v>
      </c>
      <c r="AM1511" s="279">
        <v>2018</v>
      </c>
      <c r="AN1511" s="281">
        <v>43332</v>
      </c>
      <c r="AO1511" s="279">
        <v>2.258</v>
      </c>
    </row>
    <row r="1512" spans="38:41">
      <c r="AL1512" s="279">
        <v>8</v>
      </c>
      <c r="AM1512" s="279">
        <v>2018</v>
      </c>
      <c r="AN1512" s="281">
        <v>43329</v>
      </c>
      <c r="AO1512" s="279">
        <v>2.2770000000000001</v>
      </c>
    </row>
    <row r="1513" spans="38:41">
      <c r="AL1513" s="279">
        <v>8</v>
      </c>
      <c r="AM1513" s="279">
        <v>2018</v>
      </c>
      <c r="AN1513" s="281">
        <v>43328</v>
      </c>
      <c r="AO1513" s="279">
        <v>2.2709999999999999</v>
      </c>
    </row>
    <row r="1514" spans="38:41">
      <c r="AL1514" s="279">
        <v>8</v>
      </c>
      <c r="AM1514" s="279">
        <v>2018</v>
      </c>
      <c r="AN1514" s="281">
        <v>43327</v>
      </c>
      <c r="AO1514" s="279">
        <v>2.286</v>
      </c>
    </row>
    <row r="1515" spans="38:41">
      <c r="AL1515" s="279">
        <v>8</v>
      </c>
      <c r="AM1515" s="279">
        <v>2018</v>
      </c>
      <c r="AN1515" s="281">
        <v>43326</v>
      </c>
      <c r="AO1515" s="279">
        <v>2.3439999999999999</v>
      </c>
    </row>
    <row r="1516" spans="38:41">
      <c r="AL1516" s="279">
        <v>8</v>
      </c>
      <c r="AM1516" s="279">
        <v>2018</v>
      </c>
      <c r="AN1516" s="281">
        <v>43325</v>
      </c>
      <c r="AO1516" s="279">
        <v>2.3220000000000001</v>
      </c>
    </row>
    <row r="1517" spans="38:41">
      <c r="AL1517" s="279">
        <v>8</v>
      </c>
      <c r="AM1517" s="279">
        <v>2018</v>
      </c>
      <c r="AN1517" s="281">
        <v>43322</v>
      </c>
      <c r="AO1517" s="279">
        <v>2.3170000000000002</v>
      </c>
    </row>
    <row r="1518" spans="38:41">
      <c r="AL1518" s="279">
        <v>8</v>
      </c>
      <c r="AM1518" s="279">
        <v>2018</v>
      </c>
      <c r="AN1518" s="281">
        <v>43321</v>
      </c>
      <c r="AO1518" s="279">
        <v>2.3479999999999999</v>
      </c>
    </row>
    <row r="1519" spans="38:41">
      <c r="AL1519" s="279">
        <v>8</v>
      </c>
      <c r="AM1519" s="279">
        <v>2018</v>
      </c>
      <c r="AN1519" s="281">
        <v>43320</v>
      </c>
      <c r="AO1519" s="279">
        <v>2.371</v>
      </c>
    </row>
    <row r="1520" spans="38:41">
      <c r="AL1520" s="279">
        <v>8</v>
      </c>
      <c r="AM1520" s="279">
        <v>2018</v>
      </c>
      <c r="AN1520" s="281">
        <v>43319</v>
      </c>
      <c r="AO1520" s="279">
        <v>2.3839999999999999</v>
      </c>
    </row>
    <row r="1521" spans="38:41">
      <c r="AL1521" s="279">
        <v>8</v>
      </c>
      <c r="AM1521" s="279">
        <v>2018</v>
      </c>
      <c r="AN1521" s="281">
        <v>43318</v>
      </c>
      <c r="AO1521" s="279">
        <v>2.3650000000000002</v>
      </c>
    </row>
    <row r="1522" spans="38:41">
      <c r="AL1522" s="279">
        <v>8</v>
      </c>
      <c r="AM1522" s="279">
        <v>2018</v>
      </c>
      <c r="AN1522" s="281">
        <v>43315</v>
      </c>
      <c r="AO1522" s="279">
        <v>2.3650000000000002</v>
      </c>
    </row>
    <row r="1523" spans="38:41">
      <c r="AL1523" s="279">
        <v>8</v>
      </c>
      <c r="AM1523" s="279">
        <v>2018</v>
      </c>
      <c r="AN1523" s="281">
        <v>43314</v>
      </c>
      <c r="AO1523" s="279">
        <v>2.3820000000000001</v>
      </c>
    </row>
    <row r="1524" spans="38:41">
      <c r="AL1524" s="279">
        <v>8</v>
      </c>
      <c r="AM1524" s="279">
        <v>2018</v>
      </c>
      <c r="AN1524" s="281">
        <v>43313</v>
      </c>
      <c r="AO1524" s="279">
        <v>2.3780000000000001</v>
      </c>
    </row>
    <row r="1525" spans="38:41">
      <c r="AL1525" s="279">
        <v>7</v>
      </c>
      <c r="AM1525" s="279">
        <v>2018</v>
      </c>
      <c r="AN1525" s="281">
        <v>43312</v>
      </c>
      <c r="AO1525" s="279">
        <v>2.3290000000000002</v>
      </c>
    </row>
    <row r="1526" spans="38:41">
      <c r="AL1526" s="279">
        <v>7</v>
      </c>
      <c r="AM1526" s="279">
        <v>2018</v>
      </c>
      <c r="AN1526" s="281">
        <v>43311</v>
      </c>
      <c r="AO1526" s="279">
        <v>2.339</v>
      </c>
    </row>
    <row r="1527" spans="38:41">
      <c r="AL1527" s="279">
        <v>7</v>
      </c>
      <c r="AM1527" s="279">
        <v>2018</v>
      </c>
      <c r="AN1527" s="281">
        <v>43308</v>
      </c>
      <c r="AO1527" s="279">
        <v>2.3319999999999999</v>
      </c>
    </row>
    <row r="1528" spans="38:41">
      <c r="AL1528" s="279">
        <v>7</v>
      </c>
      <c r="AM1528" s="279">
        <v>2018</v>
      </c>
      <c r="AN1528" s="281">
        <v>43307</v>
      </c>
      <c r="AO1528" s="279">
        <v>2.327</v>
      </c>
    </row>
    <row r="1529" spans="38:41">
      <c r="AL1529" s="279">
        <v>7</v>
      </c>
      <c r="AM1529" s="279">
        <v>2018</v>
      </c>
      <c r="AN1529" s="281">
        <v>43306</v>
      </c>
      <c r="AO1529" s="279">
        <v>2.3199999999999998</v>
      </c>
    </row>
    <row r="1530" spans="38:41">
      <c r="AL1530" s="279">
        <v>7</v>
      </c>
      <c r="AM1530" s="279">
        <v>2018</v>
      </c>
      <c r="AN1530" s="281">
        <v>43305</v>
      </c>
      <c r="AO1530" s="279">
        <v>2.2650000000000001</v>
      </c>
    </row>
    <row r="1531" spans="38:41">
      <c r="AL1531" s="279">
        <v>7</v>
      </c>
      <c r="AM1531" s="279">
        <v>2018</v>
      </c>
      <c r="AN1531" s="281">
        <v>43304</v>
      </c>
      <c r="AO1531" s="279">
        <v>2.266</v>
      </c>
    </row>
    <row r="1532" spans="38:41">
      <c r="AL1532" s="279">
        <v>7</v>
      </c>
      <c r="AM1532" s="279">
        <v>2018</v>
      </c>
      <c r="AN1532" s="281">
        <v>43301</v>
      </c>
      <c r="AO1532" s="279">
        <v>2.2189999999999999</v>
      </c>
    </row>
    <row r="1533" spans="38:41">
      <c r="AL1533" s="279">
        <v>7</v>
      </c>
      <c r="AM1533" s="279">
        <v>2018</v>
      </c>
      <c r="AN1533" s="281">
        <v>43300</v>
      </c>
      <c r="AO1533" s="279">
        <v>2.1640000000000001</v>
      </c>
    </row>
    <row r="1534" spans="38:41">
      <c r="AL1534" s="279">
        <v>7</v>
      </c>
      <c r="AM1534" s="279">
        <v>2018</v>
      </c>
      <c r="AN1534" s="281">
        <v>43299</v>
      </c>
      <c r="AO1534" s="279">
        <v>2.198</v>
      </c>
    </row>
    <row r="1535" spans="38:41">
      <c r="AL1535" s="279">
        <v>7</v>
      </c>
      <c r="AM1535" s="279">
        <v>2018</v>
      </c>
      <c r="AN1535" s="281">
        <v>43298</v>
      </c>
      <c r="AO1535" s="279">
        <v>2.173</v>
      </c>
    </row>
    <row r="1536" spans="38:41">
      <c r="AL1536" s="279">
        <v>7</v>
      </c>
      <c r="AM1536" s="279">
        <v>2018</v>
      </c>
      <c r="AN1536" s="281">
        <v>43297</v>
      </c>
      <c r="AO1536" s="279">
        <v>2.1890000000000001</v>
      </c>
    </row>
    <row r="1537" spans="38:41">
      <c r="AL1537" s="279">
        <v>7</v>
      </c>
      <c r="AM1537" s="279">
        <v>2018</v>
      </c>
      <c r="AN1537" s="281">
        <v>43294</v>
      </c>
      <c r="AO1537" s="279">
        <v>2.19</v>
      </c>
    </row>
    <row r="1538" spans="38:41">
      <c r="AL1538" s="279">
        <v>7</v>
      </c>
      <c r="AM1538" s="279">
        <v>2018</v>
      </c>
      <c r="AN1538" s="281">
        <v>43293</v>
      </c>
      <c r="AO1538" s="279">
        <v>2.2010000000000001</v>
      </c>
    </row>
    <row r="1539" spans="38:41">
      <c r="AL1539" s="279">
        <v>7</v>
      </c>
      <c r="AM1539" s="279">
        <v>2018</v>
      </c>
      <c r="AN1539" s="281">
        <v>43292</v>
      </c>
      <c r="AO1539" s="279">
        <v>2.1909999999999998</v>
      </c>
    </row>
    <row r="1540" spans="38:41">
      <c r="AL1540" s="279">
        <v>7</v>
      </c>
      <c r="AM1540" s="279">
        <v>2018</v>
      </c>
      <c r="AN1540" s="281">
        <v>43291</v>
      </c>
      <c r="AO1540" s="279">
        <v>2.2029999999999998</v>
      </c>
    </row>
    <row r="1541" spans="38:41">
      <c r="AL1541" s="279">
        <v>7</v>
      </c>
      <c r="AM1541" s="279">
        <v>2018</v>
      </c>
      <c r="AN1541" s="281">
        <v>43290</v>
      </c>
      <c r="AO1541" s="279">
        <v>2.218</v>
      </c>
    </row>
    <row r="1542" spans="38:41">
      <c r="AL1542" s="279">
        <v>7</v>
      </c>
      <c r="AM1542" s="279">
        <v>2018</v>
      </c>
      <c r="AN1542" s="281">
        <v>43287</v>
      </c>
      <c r="AO1542" s="279">
        <v>2.1680000000000001</v>
      </c>
    </row>
    <row r="1543" spans="38:41">
      <c r="AL1543" s="279">
        <v>7</v>
      </c>
      <c r="AM1543" s="279">
        <v>2018</v>
      </c>
      <c r="AN1543" s="281">
        <v>43286</v>
      </c>
      <c r="AO1543" s="279">
        <v>2.1869999999999998</v>
      </c>
    </row>
    <row r="1544" spans="38:41">
      <c r="AL1544" s="279">
        <v>7</v>
      </c>
      <c r="AM1544" s="279">
        <v>2018</v>
      </c>
      <c r="AN1544" s="281">
        <v>43285</v>
      </c>
      <c r="AO1544" s="279">
        <v>2.2029999999999998</v>
      </c>
    </row>
    <row r="1545" spans="38:41">
      <c r="AL1545" s="279">
        <v>7</v>
      </c>
      <c r="AM1545" s="279">
        <v>2018</v>
      </c>
      <c r="AN1545" s="281">
        <v>43284</v>
      </c>
      <c r="AO1545" s="279">
        <v>2.1829999999999998</v>
      </c>
    </row>
    <row r="1546" spans="38:41">
      <c r="AL1546" s="279">
        <v>7</v>
      </c>
      <c r="AM1546" s="279">
        <v>2018</v>
      </c>
      <c r="AN1546" s="281">
        <v>43283</v>
      </c>
      <c r="AO1546" s="279">
        <v>2.2050000000000001</v>
      </c>
    </row>
    <row r="1547" spans="38:41">
      <c r="AL1547" s="279">
        <v>6</v>
      </c>
      <c r="AM1547" s="279">
        <v>2018</v>
      </c>
      <c r="AN1547" s="281">
        <v>43280</v>
      </c>
      <c r="AO1547" s="279">
        <v>2.2050000000000001</v>
      </c>
    </row>
    <row r="1548" spans="38:41">
      <c r="AL1548" s="279">
        <v>6</v>
      </c>
      <c r="AM1548" s="279">
        <v>2018</v>
      </c>
      <c r="AN1548" s="281">
        <v>43279</v>
      </c>
      <c r="AO1548" s="279">
        <v>2.2050000000000001</v>
      </c>
    </row>
    <row r="1549" spans="38:41">
      <c r="AL1549" s="279">
        <v>6</v>
      </c>
      <c r="AM1549" s="279">
        <v>2018</v>
      </c>
      <c r="AN1549" s="281">
        <v>43278</v>
      </c>
      <c r="AO1549" s="279">
        <v>2.1789999999999998</v>
      </c>
    </row>
    <row r="1550" spans="38:41">
      <c r="AL1550" s="279">
        <v>6</v>
      </c>
      <c r="AM1550" s="279">
        <v>2018</v>
      </c>
      <c r="AN1550" s="281">
        <v>43277</v>
      </c>
      <c r="AO1550" s="279">
        <v>2.1869999999999998</v>
      </c>
    </row>
    <row r="1551" spans="38:41">
      <c r="AL1551" s="279">
        <v>6</v>
      </c>
      <c r="AM1551" s="279">
        <v>2018</v>
      </c>
      <c r="AN1551" s="281">
        <v>43276</v>
      </c>
      <c r="AO1551" s="279">
        <v>2.1819999999999999</v>
      </c>
    </row>
    <row r="1552" spans="38:41">
      <c r="AL1552" s="279">
        <v>6</v>
      </c>
      <c r="AM1552" s="279">
        <v>2018</v>
      </c>
      <c r="AN1552" s="281">
        <v>43273</v>
      </c>
      <c r="AO1552" s="279">
        <v>2.206</v>
      </c>
    </row>
    <row r="1553" spans="38:41">
      <c r="AL1553" s="279">
        <v>6</v>
      </c>
      <c r="AM1553" s="279">
        <v>2018</v>
      </c>
      <c r="AN1553" s="281">
        <v>43272</v>
      </c>
      <c r="AO1553" s="279">
        <v>2.2029999999999998</v>
      </c>
    </row>
    <row r="1554" spans="38:41">
      <c r="AL1554" s="279">
        <v>6</v>
      </c>
      <c r="AM1554" s="279">
        <v>2018</v>
      </c>
      <c r="AN1554" s="281">
        <v>43271</v>
      </c>
      <c r="AO1554" s="279">
        <v>2.2280000000000002</v>
      </c>
    </row>
    <row r="1555" spans="38:41">
      <c r="AL1555" s="279">
        <v>6</v>
      </c>
      <c r="AM1555" s="279">
        <v>2018</v>
      </c>
      <c r="AN1555" s="281">
        <v>43270</v>
      </c>
      <c r="AO1555" s="279">
        <v>2.2010000000000001</v>
      </c>
    </row>
    <row r="1556" spans="38:41">
      <c r="AL1556" s="279">
        <v>6</v>
      </c>
      <c r="AM1556" s="279">
        <v>2018</v>
      </c>
      <c r="AN1556" s="281">
        <v>43269</v>
      </c>
      <c r="AO1556" s="279">
        <v>2.2400000000000002</v>
      </c>
    </row>
    <row r="1557" spans="38:41">
      <c r="AL1557" s="279">
        <v>6</v>
      </c>
      <c r="AM1557" s="279">
        <v>2018</v>
      </c>
      <c r="AN1557" s="281">
        <v>43266</v>
      </c>
      <c r="AO1557" s="279">
        <v>2.2450000000000001</v>
      </c>
    </row>
    <row r="1558" spans="38:41">
      <c r="AL1558" s="279">
        <v>6</v>
      </c>
      <c r="AM1558" s="279">
        <v>2018</v>
      </c>
      <c r="AN1558" s="281">
        <v>43265</v>
      </c>
      <c r="AO1558" s="279">
        <v>2.29</v>
      </c>
    </row>
    <row r="1559" spans="38:41">
      <c r="AL1559" s="279">
        <v>6</v>
      </c>
      <c r="AM1559" s="279">
        <v>2018</v>
      </c>
      <c r="AN1559" s="281">
        <v>43264</v>
      </c>
      <c r="AO1559" s="279">
        <v>2.3279999999999998</v>
      </c>
    </row>
    <row r="1560" spans="38:41">
      <c r="AL1560" s="279">
        <v>6</v>
      </c>
      <c r="AM1560" s="279">
        <v>2018</v>
      </c>
      <c r="AN1560" s="281">
        <v>43263</v>
      </c>
      <c r="AO1560" s="279">
        <v>2.335</v>
      </c>
    </row>
    <row r="1561" spans="38:41">
      <c r="AL1561" s="279">
        <v>6</v>
      </c>
      <c r="AM1561" s="279">
        <v>2018</v>
      </c>
      <c r="AN1561" s="281">
        <v>43262</v>
      </c>
      <c r="AO1561" s="279">
        <v>2.3540000000000001</v>
      </c>
    </row>
    <row r="1562" spans="38:41">
      <c r="AL1562" s="279">
        <v>6</v>
      </c>
      <c r="AM1562" s="279">
        <v>2018</v>
      </c>
      <c r="AN1562" s="281">
        <v>43259</v>
      </c>
      <c r="AO1562" s="279">
        <v>2.3639999999999999</v>
      </c>
    </row>
    <row r="1563" spans="38:41">
      <c r="AL1563" s="279">
        <v>6</v>
      </c>
      <c r="AM1563" s="279">
        <v>2018</v>
      </c>
      <c r="AN1563" s="281">
        <v>43258</v>
      </c>
      <c r="AO1563" s="279">
        <v>2.335</v>
      </c>
    </row>
    <row r="1564" spans="38:41">
      <c r="AL1564" s="279">
        <v>6</v>
      </c>
      <c r="AM1564" s="279">
        <v>2018</v>
      </c>
      <c r="AN1564" s="281">
        <v>43257</v>
      </c>
      <c r="AO1564" s="279">
        <v>2.3559999999999999</v>
      </c>
    </row>
    <row r="1565" spans="38:41">
      <c r="AL1565" s="279">
        <v>6</v>
      </c>
      <c r="AM1565" s="279">
        <v>2018</v>
      </c>
      <c r="AN1565" s="281">
        <v>43256</v>
      </c>
      <c r="AO1565" s="279">
        <v>2.3050000000000002</v>
      </c>
    </row>
    <row r="1566" spans="38:41">
      <c r="AL1566" s="279">
        <v>6</v>
      </c>
      <c r="AM1566" s="279">
        <v>2018</v>
      </c>
      <c r="AN1566" s="281">
        <v>43255</v>
      </c>
      <c r="AO1566" s="279">
        <v>2.3149999999999999</v>
      </c>
    </row>
    <row r="1567" spans="38:41">
      <c r="AL1567" s="279">
        <v>6</v>
      </c>
      <c r="AM1567" s="279">
        <v>2018</v>
      </c>
      <c r="AN1567" s="281">
        <v>43252</v>
      </c>
      <c r="AO1567" s="279">
        <v>2.2810000000000001</v>
      </c>
    </row>
    <row r="1568" spans="38:41">
      <c r="AL1568" s="279">
        <v>5</v>
      </c>
      <c r="AM1568" s="279">
        <v>2018</v>
      </c>
      <c r="AN1568" s="281">
        <v>43251</v>
      </c>
      <c r="AO1568" s="279">
        <v>2.2639999999999998</v>
      </c>
    </row>
    <row r="1569" spans="38:41">
      <c r="AL1569" s="279">
        <v>5</v>
      </c>
      <c r="AM1569" s="279">
        <v>2018</v>
      </c>
      <c r="AN1569" s="281">
        <v>43250</v>
      </c>
      <c r="AO1569" s="279">
        <v>2.2970000000000002</v>
      </c>
    </row>
    <row r="1570" spans="38:41">
      <c r="AL1570" s="279">
        <v>5</v>
      </c>
      <c r="AM1570" s="279">
        <v>2018</v>
      </c>
      <c r="AN1570" s="281">
        <v>43249</v>
      </c>
      <c r="AO1570" s="279">
        <v>2.2490000000000001</v>
      </c>
    </row>
    <row r="1571" spans="38:41">
      <c r="AL1571" s="279">
        <v>5</v>
      </c>
      <c r="AM1571" s="279">
        <v>2018</v>
      </c>
      <c r="AN1571" s="281">
        <v>43248</v>
      </c>
      <c r="AO1571" s="279">
        <v>2.3439999999999999</v>
      </c>
    </row>
    <row r="1572" spans="38:41">
      <c r="AL1572" s="279">
        <v>5</v>
      </c>
      <c r="AM1572" s="279">
        <v>2018</v>
      </c>
      <c r="AN1572" s="281">
        <v>43245</v>
      </c>
      <c r="AO1572" s="279">
        <v>2.383</v>
      </c>
    </row>
    <row r="1573" spans="38:41">
      <c r="AL1573" s="279">
        <v>5</v>
      </c>
      <c r="AM1573" s="279">
        <v>2018</v>
      </c>
      <c r="AN1573" s="281">
        <v>43244</v>
      </c>
      <c r="AO1573" s="279">
        <v>2.423</v>
      </c>
    </row>
    <row r="1574" spans="38:41">
      <c r="AL1574" s="279">
        <v>5</v>
      </c>
      <c r="AM1574" s="279">
        <v>2018</v>
      </c>
      <c r="AN1574" s="281">
        <v>43243</v>
      </c>
      <c r="AO1574" s="279">
        <v>2.4489999999999998</v>
      </c>
    </row>
    <row r="1575" spans="38:41">
      <c r="AL1575" s="279">
        <v>5</v>
      </c>
      <c r="AM1575" s="279">
        <v>2018</v>
      </c>
      <c r="AN1575" s="281">
        <v>43242</v>
      </c>
      <c r="AO1575" s="279">
        <v>2.4969999999999999</v>
      </c>
    </row>
    <row r="1576" spans="38:41">
      <c r="AL1576" s="279">
        <v>5</v>
      </c>
      <c r="AM1576" s="279">
        <v>2018</v>
      </c>
      <c r="AN1576" s="281">
        <v>43241</v>
      </c>
      <c r="AO1576" s="279">
        <v>2.496</v>
      </c>
    </row>
    <row r="1577" spans="38:41">
      <c r="AL1577" s="279">
        <v>5</v>
      </c>
      <c r="AM1577" s="279">
        <v>2018</v>
      </c>
      <c r="AN1577" s="281">
        <v>43238</v>
      </c>
      <c r="AO1577" s="279">
        <v>2.496</v>
      </c>
    </row>
    <row r="1578" spans="38:41">
      <c r="AL1578" s="279">
        <v>5</v>
      </c>
      <c r="AM1578" s="279">
        <v>2018</v>
      </c>
      <c r="AN1578" s="281">
        <v>43237</v>
      </c>
      <c r="AO1578" s="279">
        <v>2.5289999999999999</v>
      </c>
    </row>
    <row r="1579" spans="38:41">
      <c r="AL1579" s="279">
        <v>5</v>
      </c>
      <c r="AM1579" s="279">
        <v>2018</v>
      </c>
      <c r="AN1579" s="281">
        <v>43236</v>
      </c>
      <c r="AO1579" s="279">
        <v>2.5139999999999998</v>
      </c>
    </row>
    <row r="1580" spans="38:41">
      <c r="AL1580" s="279">
        <v>5</v>
      </c>
      <c r="AM1580" s="279">
        <v>2018</v>
      </c>
      <c r="AN1580" s="281">
        <v>43235</v>
      </c>
      <c r="AO1580" s="279">
        <v>2.5139999999999998</v>
      </c>
    </row>
    <row r="1581" spans="38:41">
      <c r="AL1581" s="279">
        <v>5</v>
      </c>
      <c r="AM1581" s="279">
        <v>2018</v>
      </c>
      <c r="AN1581" s="281">
        <v>43234</v>
      </c>
      <c r="AO1581" s="279">
        <v>2.46</v>
      </c>
    </row>
    <row r="1582" spans="38:41">
      <c r="AL1582" s="279">
        <v>5</v>
      </c>
      <c r="AM1582" s="279">
        <v>2018</v>
      </c>
      <c r="AN1582" s="281">
        <v>43231</v>
      </c>
      <c r="AO1582" s="279">
        <v>2.407</v>
      </c>
    </row>
    <row r="1583" spans="38:41">
      <c r="AL1583" s="279">
        <v>5</v>
      </c>
      <c r="AM1583" s="279">
        <v>2018</v>
      </c>
      <c r="AN1583" s="281">
        <v>43230</v>
      </c>
      <c r="AO1583" s="279">
        <v>2.431</v>
      </c>
    </row>
    <row r="1584" spans="38:41">
      <c r="AL1584" s="279">
        <v>5</v>
      </c>
      <c r="AM1584" s="279">
        <v>2018</v>
      </c>
      <c r="AN1584" s="281">
        <v>43229</v>
      </c>
      <c r="AO1584" s="279">
        <v>2.448</v>
      </c>
    </row>
    <row r="1585" spans="38:41">
      <c r="AL1585" s="279">
        <v>5</v>
      </c>
      <c r="AM1585" s="279">
        <v>2018</v>
      </c>
      <c r="AN1585" s="281">
        <v>43228</v>
      </c>
      <c r="AO1585" s="279">
        <v>2.4209999999999998</v>
      </c>
    </row>
    <row r="1586" spans="38:41">
      <c r="AL1586" s="279">
        <v>5</v>
      </c>
      <c r="AM1586" s="279">
        <v>2018</v>
      </c>
      <c r="AN1586" s="281">
        <v>43227</v>
      </c>
      <c r="AO1586" s="279">
        <v>2.411</v>
      </c>
    </row>
    <row r="1587" spans="38:41">
      <c r="AL1587" s="279">
        <v>5</v>
      </c>
      <c r="AM1587" s="279">
        <v>2018</v>
      </c>
      <c r="AN1587" s="281">
        <v>43224</v>
      </c>
      <c r="AO1587" s="279">
        <v>2.4079999999999999</v>
      </c>
    </row>
    <row r="1588" spans="38:41">
      <c r="AL1588" s="279">
        <v>5</v>
      </c>
      <c r="AM1588" s="279">
        <v>2018</v>
      </c>
      <c r="AN1588" s="281">
        <v>43223</v>
      </c>
      <c r="AO1588" s="279">
        <v>2.4060000000000001</v>
      </c>
    </row>
    <row r="1589" spans="38:41">
      <c r="AL1589" s="279">
        <v>5</v>
      </c>
      <c r="AM1589" s="279">
        <v>2018</v>
      </c>
      <c r="AN1589" s="281">
        <v>43222</v>
      </c>
      <c r="AO1589" s="279">
        <v>2.4329999999999998</v>
      </c>
    </row>
    <row r="1590" spans="38:41">
      <c r="AL1590" s="279">
        <v>5</v>
      </c>
      <c r="AM1590" s="279">
        <v>2018</v>
      </c>
      <c r="AN1590" s="281">
        <v>43221</v>
      </c>
      <c r="AO1590" s="279">
        <v>2.41</v>
      </c>
    </row>
    <row r="1591" spans="38:41">
      <c r="AL1591" s="279">
        <v>4</v>
      </c>
      <c r="AM1591" s="279">
        <v>2018</v>
      </c>
      <c r="AN1591" s="281">
        <v>43220</v>
      </c>
      <c r="AO1591" s="279">
        <v>2.4009999999999998</v>
      </c>
    </row>
    <row r="1592" spans="38:41">
      <c r="AL1592" s="279">
        <v>4</v>
      </c>
      <c r="AM1592" s="279">
        <v>2018</v>
      </c>
      <c r="AN1592" s="281">
        <v>43217</v>
      </c>
      <c r="AO1592" s="279">
        <v>2.4119999999999999</v>
      </c>
    </row>
    <row r="1593" spans="38:41">
      <c r="AL1593" s="279">
        <v>4</v>
      </c>
      <c r="AM1593" s="279">
        <v>2018</v>
      </c>
      <c r="AN1593" s="281">
        <v>43216</v>
      </c>
      <c r="AO1593" s="279">
        <v>2.4430000000000001</v>
      </c>
    </row>
    <row r="1594" spans="38:41">
      <c r="AL1594" s="279">
        <v>4</v>
      </c>
      <c r="AM1594" s="279">
        <v>2018</v>
      </c>
      <c r="AN1594" s="281">
        <v>43215</v>
      </c>
      <c r="AO1594" s="279">
        <v>2.4750000000000001</v>
      </c>
    </row>
    <row r="1595" spans="38:41">
      <c r="AL1595" s="279">
        <v>4</v>
      </c>
      <c r="AM1595" s="279">
        <v>2018</v>
      </c>
      <c r="AN1595" s="281">
        <v>43214</v>
      </c>
      <c r="AO1595" s="279">
        <v>2.4510000000000001</v>
      </c>
    </row>
    <row r="1596" spans="38:41">
      <c r="AL1596" s="279">
        <v>4</v>
      </c>
      <c r="AM1596" s="279">
        <v>2018</v>
      </c>
      <c r="AN1596" s="281">
        <v>43213</v>
      </c>
      <c r="AO1596" s="279">
        <v>2.444</v>
      </c>
    </row>
    <row r="1597" spans="38:41">
      <c r="AL1597" s="279">
        <v>4</v>
      </c>
      <c r="AM1597" s="279">
        <v>2018</v>
      </c>
      <c r="AN1597" s="281">
        <v>43210</v>
      </c>
      <c r="AO1597" s="279">
        <v>2.4449999999999998</v>
      </c>
    </row>
    <row r="1598" spans="38:41">
      <c r="AL1598" s="279">
        <v>4</v>
      </c>
      <c r="AM1598" s="279">
        <v>2018</v>
      </c>
      <c r="AN1598" s="281">
        <v>43209</v>
      </c>
      <c r="AO1598" s="279">
        <v>2.4260000000000002</v>
      </c>
    </row>
    <row r="1599" spans="38:41">
      <c r="AL1599" s="279">
        <v>4</v>
      </c>
      <c r="AM1599" s="279">
        <v>2018</v>
      </c>
      <c r="AN1599" s="281">
        <v>43208</v>
      </c>
      <c r="AO1599" s="279">
        <v>2.3879999999999999</v>
      </c>
    </row>
    <row r="1600" spans="38:41">
      <c r="AL1600" s="279">
        <v>4</v>
      </c>
      <c r="AM1600" s="279">
        <v>2018</v>
      </c>
      <c r="AN1600" s="281">
        <v>43207</v>
      </c>
      <c r="AO1600" s="279">
        <v>2.3450000000000002</v>
      </c>
    </row>
    <row r="1601" spans="38:41">
      <c r="AL1601" s="279">
        <v>4</v>
      </c>
      <c r="AM1601" s="279">
        <v>2018</v>
      </c>
      <c r="AN1601" s="281">
        <v>43206</v>
      </c>
      <c r="AO1601" s="279">
        <v>2.3740000000000001</v>
      </c>
    </row>
    <row r="1602" spans="38:41">
      <c r="AL1602" s="279">
        <v>4</v>
      </c>
      <c r="AM1602" s="279">
        <v>2018</v>
      </c>
      <c r="AN1602" s="281">
        <v>43203</v>
      </c>
      <c r="AO1602" s="279">
        <v>2.35</v>
      </c>
    </row>
    <row r="1603" spans="38:41">
      <c r="AL1603" s="279">
        <v>4</v>
      </c>
      <c r="AM1603" s="279">
        <v>2018</v>
      </c>
      <c r="AN1603" s="281">
        <v>43202</v>
      </c>
      <c r="AO1603" s="279">
        <v>2.3919999999999999</v>
      </c>
    </row>
    <row r="1604" spans="38:41">
      <c r="AL1604" s="279">
        <v>4</v>
      </c>
      <c r="AM1604" s="279">
        <v>2018</v>
      </c>
      <c r="AN1604" s="281">
        <v>43201</v>
      </c>
      <c r="AO1604" s="279">
        <v>2.3210000000000002</v>
      </c>
    </row>
    <row r="1605" spans="38:41">
      <c r="AL1605" s="279">
        <v>4</v>
      </c>
      <c r="AM1605" s="279">
        <v>2018</v>
      </c>
      <c r="AN1605" s="281">
        <v>43200</v>
      </c>
      <c r="AO1605" s="279">
        <v>2.3180000000000001</v>
      </c>
    </row>
    <row r="1606" spans="38:41">
      <c r="AL1606" s="279">
        <v>4</v>
      </c>
      <c r="AM1606" s="279">
        <v>2018</v>
      </c>
      <c r="AN1606" s="281">
        <v>43199</v>
      </c>
      <c r="AO1606" s="279">
        <v>2.2909999999999999</v>
      </c>
    </row>
    <row r="1607" spans="38:41">
      <c r="AL1607" s="279">
        <v>4</v>
      </c>
      <c r="AM1607" s="279">
        <v>2018</v>
      </c>
      <c r="AN1607" s="281">
        <v>43196</v>
      </c>
      <c r="AO1607" s="279">
        <v>2.3069999999999999</v>
      </c>
    </row>
    <row r="1608" spans="38:41">
      <c r="AL1608" s="279">
        <v>4</v>
      </c>
      <c r="AM1608" s="279">
        <v>2018</v>
      </c>
      <c r="AN1608" s="281">
        <v>43195</v>
      </c>
      <c r="AO1608" s="279">
        <v>2.3410000000000002</v>
      </c>
    </row>
    <row r="1609" spans="38:41">
      <c r="AL1609" s="279">
        <v>4</v>
      </c>
      <c r="AM1609" s="279">
        <v>2018</v>
      </c>
      <c r="AN1609" s="281">
        <v>43194</v>
      </c>
      <c r="AO1609" s="279">
        <v>2.3290000000000002</v>
      </c>
    </row>
    <row r="1610" spans="38:41">
      <c r="AL1610" s="279">
        <v>4</v>
      </c>
      <c r="AM1610" s="279">
        <v>2018</v>
      </c>
      <c r="AN1610" s="281">
        <v>43193</v>
      </c>
      <c r="AO1610" s="279">
        <v>2.2930000000000001</v>
      </c>
    </row>
    <row r="1611" spans="38:41">
      <c r="AL1611" s="279">
        <v>4</v>
      </c>
      <c r="AM1611" s="279">
        <v>2018</v>
      </c>
      <c r="AN1611" s="281">
        <v>43192</v>
      </c>
      <c r="AO1611" s="279">
        <v>2.25</v>
      </c>
    </row>
    <row r="1612" spans="38:41">
      <c r="AL1612" s="279">
        <v>3</v>
      </c>
      <c r="AM1612" s="279">
        <v>2018</v>
      </c>
      <c r="AN1612" s="281">
        <v>43189</v>
      </c>
      <c r="AO1612" s="279">
        <v>2.2280000000000002</v>
      </c>
    </row>
    <row r="1613" spans="38:41">
      <c r="AL1613" s="279">
        <v>3</v>
      </c>
      <c r="AM1613" s="279">
        <v>2018</v>
      </c>
      <c r="AN1613" s="281">
        <v>43188</v>
      </c>
      <c r="AO1613" s="279">
        <v>2.2280000000000002</v>
      </c>
    </row>
    <row r="1614" spans="38:41">
      <c r="AL1614" s="279">
        <v>3</v>
      </c>
      <c r="AM1614" s="279">
        <v>2018</v>
      </c>
      <c r="AN1614" s="281">
        <v>43187</v>
      </c>
      <c r="AO1614" s="279">
        <v>2.2570000000000001</v>
      </c>
    </row>
    <row r="1615" spans="38:41">
      <c r="AL1615" s="279">
        <v>3</v>
      </c>
      <c r="AM1615" s="279">
        <v>2018</v>
      </c>
      <c r="AN1615" s="281">
        <v>43186</v>
      </c>
      <c r="AO1615" s="279">
        <v>2.2850000000000001</v>
      </c>
    </row>
    <row r="1616" spans="38:41">
      <c r="AL1616" s="279">
        <v>3</v>
      </c>
      <c r="AM1616" s="279">
        <v>2018</v>
      </c>
      <c r="AN1616" s="281">
        <v>43185</v>
      </c>
      <c r="AO1616" s="279">
        <v>2.3490000000000002</v>
      </c>
    </row>
    <row r="1617" spans="38:41">
      <c r="AL1617" s="279">
        <v>3</v>
      </c>
      <c r="AM1617" s="279">
        <v>2018</v>
      </c>
      <c r="AN1617" s="281">
        <v>43182</v>
      </c>
      <c r="AO1617" s="279">
        <v>2.3130000000000002</v>
      </c>
    </row>
    <row r="1618" spans="38:41">
      <c r="AL1618" s="279">
        <v>3</v>
      </c>
      <c r="AM1618" s="279">
        <v>2018</v>
      </c>
      <c r="AN1618" s="281">
        <v>43181</v>
      </c>
      <c r="AO1618" s="279">
        <v>2.2989999999999999</v>
      </c>
    </row>
    <row r="1619" spans="38:41">
      <c r="AL1619" s="279">
        <v>3</v>
      </c>
      <c r="AM1619" s="279">
        <v>2018</v>
      </c>
      <c r="AN1619" s="281">
        <v>43180</v>
      </c>
      <c r="AO1619" s="279">
        <v>2.3719999999999999</v>
      </c>
    </row>
    <row r="1620" spans="38:41">
      <c r="AL1620" s="279">
        <v>3</v>
      </c>
      <c r="AM1620" s="279">
        <v>2018</v>
      </c>
      <c r="AN1620" s="281">
        <v>43179</v>
      </c>
      <c r="AO1620" s="279">
        <v>2.3410000000000002</v>
      </c>
    </row>
    <row r="1621" spans="38:41">
      <c r="AL1621" s="279">
        <v>3</v>
      </c>
      <c r="AM1621" s="279">
        <v>2018</v>
      </c>
      <c r="AN1621" s="281">
        <v>43178</v>
      </c>
      <c r="AO1621" s="279">
        <v>2.3050000000000002</v>
      </c>
    </row>
    <row r="1622" spans="38:41">
      <c r="AL1622" s="279">
        <v>3</v>
      </c>
      <c r="AM1622" s="279">
        <v>2018</v>
      </c>
      <c r="AN1622" s="281">
        <v>43175</v>
      </c>
      <c r="AO1622" s="279">
        <v>2.2869999999999999</v>
      </c>
    </row>
    <row r="1623" spans="38:41">
      <c r="AL1623" s="279">
        <v>3</v>
      </c>
      <c r="AM1623" s="279">
        <v>2018</v>
      </c>
      <c r="AN1623" s="281">
        <v>43174</v>
      </c>
      <c r="AO1623" s="279">
        <v>2.2949999999999999</v>
      </c>
    </row>
    <row r="1624" spans="38:41">
      <c r="AL1624" s="279">
        <v>3</v>
      </c>
      <c r="AM1624" s="279">
        <v>2018</v>
      </c>
      <c r="AN1624" s="281">
        <v>43173</v>
      </c>
      <c r="AO1624" s="279">
        <v>2.3239999999999998</v>
      </c>
    </row>
    <row r="1625" spans="38:41">
      <c r="AL1625" s="279">
        <v>3</v>
      </c>
      <c r="AM1625" s="279">
        <v>2018</v>
      </c>
      <c r="AN1625" s="281">
        <v>43172</v>
      </c>
      <c r="AO1625" s="279">
        <v>2.3839999999999999</v>
      </c>
    </row>
    <row r="1626" spans="38:41">
      <c r="AL1626" s="279">
        <v>3</v>
      </c>
      <c r="AM1626" s="279">
        <v>2018</v>
      </c>
      <c r="AN1626" s="281">
        <v>43171</v>
      </c>
      <c r="AO1626" s="279">
        <v>2.4129999999999998</v>
      </c>
    </row>
    <row r="1627" spans="38:41">
      <c r="AL1627" s="279">
        <v>3</v>
      </c>
      <c r="AM1627" s="279">
        <v>2018</v>
      </c>
      <c r="AN1627" s="281">
        <v>43168</v>
      </c>
      <c r="AO1627" s="279">
        <v>2.4430000000000001</v>
      </c>
    </row>
    <row r="1628" spans="38:41">
      <c r="AL1628" s="279">
        <v>3</v>
      </c>
      <c r="AM1628" s="279">
        <v>2018</v>
      </c>
      <c r="AN1628" s="281">
        <v>43167</v>
      </c>
      <c r="AO1628" s="279">
        <v>2.4009999999999998</v>
      </c>
    </row>
    <row r="1629" spans="38:41">
      <c r="AL1629" s="279">
        <v>3</v>
      </c>
      <c r="AM1629" s="279">
        <v>2018</v>
      </c>
      <c r="AN1629" s="281">
        <v>43166</v>
      </c>
      <c r="AO1629" s="279">
        <v>2.4129999999999998</v>
      </c>
    </row>
    <row r="1630" spans="38:41">
      <c r="AL1630" s="279">
        <v>3</v>
      </c>
      <c r="AM1630" s="279">
        <v>2018</v>
      </c>
      <c r="AN1630" s="281">
        <v>43165</v>
      </c>
      <c r="AO1630" s="279">
        <v>2.3959999999999999</v>
      </c>
    </row>
    <row r="1631" spans="38:41">
      <c r="AL1631" s="279">
        <v>3</v>
      </c>
      <c r="AM1631" s="279">
        <v>2018</v>
      </c>
      <c r="AN1631" s="281">
        <v>43164</v>
      </c>
      <c r="AO1631" s="279">
        <v>2.3730000000000002</v>
      </c>
    </row>
    <row r="1632" spans="38:41">
      <c r="AL1632" s="279">
        <v>3</v>
      </c>
      <c r="AM1632" s="279">
        <v>2018</v>
      </c>
      <c r="AN1632" s="281">
        <v>43161</v>
      </c>
      <c r="AO1632" s="279">
        <v>2.3620000000000001</v>
      </c>
    </row>
    <row r="1633" spans="38:41">
      <c r="AL1633" s="279">
        <v>3</v>
      </c>
      <c r="AM1633" s="279">
        <v>2018</v>
      </c>
      <c r="AN1633" s="281">
        <v>43160</v>
      </c>
      <c r="AO1633" s="279">
        <v>2.33</v>
      </c>
    </row>
    <row r="1634" spans="38:41">
      <c r="AL1634" s="279">
        <v>2</v>
      </c>
      <c r="AM1634" s="279">
        <v>2018</v>
      </c>
      <c r="AN1634" s="281">
        <v>43159</v>
      </c>
      <c r="AO1634" s="279">
        <v>2.375</v>
      </c>
    </row>
    <row r="1635" spans="38:41">
      <c r="AL1635" s="279">
        <v>2</v>
      </c>
      <c r="AM1635" s="279">
        <v>2018</v>
      </c>
      <c r="AN1635" s="281">
        <v>43158</v>
      </c>
      <c r="AO1635" s="279">
        <v>2.4340000000000002</v>
      </c>
    </row>
    <row r="1636" spans="38:41">
      <c r="AL1636" s="279">
        <v>2</v>
      </c>
      <c r="AM1636" s="279">
        <v>2018</v>
      </c>
      <c r="AN1636" s="281">
        <v>43157</v>
      </c>
      <c r="AO1636" s="279">
        <v>2.41</v>
      </c>
    </row>
    <row r="1637" spans="38:41">
      <c r="AL1637" s="279">
        <v>2</v>
      </c>
      <c r="AM1637" s="279">
        <v>2018</v>
      </c>
      <c r="AN1637" s="281">
        <v>43154</v>
      </c>
      <c r="AO1637" s="279">
        <v>2.399</v>
      </c>
    </row>
    <row r="1638" spans="38:41">
      <c r="AL1638" s="279">
        <v>2</v>
      </c>
      <c r="AM1638" s="279">
        <v>2018</v>
      </c>
      <c r="AN1638" s="281">
        <v>43153</v>
      </c>
      <c r="AO1638" s="279">
        <v>2.4529999999999998</v>
      </c>
    </row>
    <row r="1639" spans="38:41">
      <c r="AL1639" s="279">
        <v>2</v>
      </c>
      <c r="AM1639" s="279">
        <v>2018</v>
      </c>
      <c r="AN1639" s="281">
        <v>43152</v>
      </c>
      <c r="AO1639" s="279">
        <v>2.4910000000000001</v>
      </c>
    </row>
    <row r="1640" spans="38:41">
      <c r="AL1640" s="279">
        <v>2</v>
      </c>
      <c r="AM1640" s="279">
        <v>2018</v>
      </c>
      <c r="AN1640" s="281">
        <v>43151</v>
      </c>
      <c r="AO1640" s="279">
        <v>2.4630000000000001</v>
      </c>
    </row>
    <row r="1641" spans="38:41">
      <c r="AL1641" s="279">
        <v>2</v>
      </c>
      <c r="AM1641" s="279">
        <v>2018</v>
      </c>
      <c r="AN1641" s="281">
        <v>43150</v>
      </c>
      <c r="AO1641" s="279">
        <v>2.464</v>
      </c>
    </row>
    <row r="1642" spans="38:41">
      <c r="AL1642" s="279">
        <v>2</v>
      </c>
      <c r="AM1642" s="279">
        <v>2018</v>
      </c>
      <c r="AN1642" s="281">
        <v>43147</v>
      </c>
      <c r="AO1642" s="279">
        <v>2.464</v>
      </c>
    </row>
    <row r="1643" spans="38:41">
      <c r="AL1643" s="279">
        <v>2</v>
      </c>
      <c r="AM1643" s="279">
        <v>2018</v>
      </c>
      <c r="AN1643" s="281">
        <v>43146</v>
      </c>
      <c r="AO1643" s="279">
        <v>2.5070000000000001</v>
      </c>
    </row>
    <row r="1644" spans="38:41">
      <c r="AL1644" s="279">
        <v>2</v>
      </c>
      <c r="AM1644" s="279">
        <v>2018</v>
      </c>
      <c r="AN1644" s="281">
        <v>43145</v>
      </c>
      <c r="AO1644" s="279">
        <v>2.5070000000000001</v>
      </c>
    </row>
    <row r="1645" spans="38:41">
      <c r="AL1645" s="279">
        <v>2</v>
      </c>
      <c r="AM1645" s="279">
        <v>2018</v>
      </c>
      <c r="AN1645" s="281">
        <v>43144</v>
      </c>
      <c r="AO1645" s="279">
        <v>2.476</v>
      </c>
    </row>
    <row r="1646" spans="38:41">
      <c r="AL1646" s="279">
        <v>2</v>
      </c>
      <c r="AM1646" s="279">
        <v>2018</v>
      </c>
      <c r="AN1646" s="281">
        <v>43143</v>
      </c>
      <c r="AO1646" s="279">
        <v>2.4889999999999999</v>
      </c>
    </row>
    <row r="1647" spans="38:41">
      <c r="AL1647" s="279">
        <v>2</v>
      </c>
      <c r="AM1647" s="279">
        <v>2018</v>
      </c>
      <c r="AN1647" s="281">
        <v>43140</v>
      </c>
      <c r="AO1647" s="279">
        <v>2.4990000000000001</v>
      </c>
    </row>
    <row r="1648" spans="38:41">
      <c r="AL1648" s="279">
        <v>2</v>
      </c>
      <c r="AM1648" s="279">
        <v>2018</v>
      </c>
      <c r="AN1648" s="281">
        <v>43139</v>
      </c>
      <c r="AO1648" s="279">
        <v>2.4969999999999999</v>
      </c>
    </row>
    <row r="1649" spans="38:41">
      <c r="AL1649" s="279">
        <v>2</v>
      </c>
      <c r="AM1649" s="279">
        <v>2018</v>
      </c>
      <c r="AN1649" s="281">
        <v>43138</v>
      </c>
      <c r="AO1649" s="279">
        <v>2.4750000000000001</v>
      </c>
    </row>
    <row r="1650" spans="38:41">
      <c r="AL1650" s="279">
        <v>2</v>
      </c>
      <c r="AM1650" s="279">
        <v>2018</v>
      </c>
      <c r="AN1650" s="281">
        <v>43137</v>
      </c>
      <c r="AO1650" s="279">
        <v>2.46</v>
      </c>
    </row>
    <row r="1651" spans="38:41">
      <c r="AL1651" s="279">
        <v>2</v>
      </c>
      <c r="AM1651" s="279">
        <v>2018</v>
      </c>
      <c r="AN1651" s="281">
        <v>43136</v>
      </c>
      <c r="AO1651" s="279">
        <v>2.4169999999999998</v>
      </c>
    </row>
    <row r="1652" spans="38:41">
      <c r="AL1652" s="279">
        <v>2</v>
      </c>
      <c r="AM1652" s="279">
        <v>2018</v>
      </c>
      <c r="AN1652" s="281">
        <v>43133</v>
      </c>
      <c r="AO1652" s="279">
        <v>2.4380000000000002</v>
      </c>
    </row>
    <row r="1653" spans="38:41">
      <c r="AL1653" s="279">
        <v>2</v>
      </c>
      <c r="AM1653" s="279">
        <v>2018</v>
      </c>
      <c r="AN1653" s="281">
        <v>43132</v>
      </c>
      <c r="AO1653" s="279">
        <v>2.4159999999999999</v>
      </c>
    </row>
    <row r="1654" spans="38:41">
      <c r="AL1654" s="279">
        <v>1</v>
      </c>
      <c r="AM1654" s="279">
        <v>2018</v>
      </c>
      <c r="AN1654" s="281">
        <v>43131</v>
      </c>
      <c r="AO1654" s="279">
        <v>2.36</v>
      </c>
    </row>
    <row r="1655" spans="38:41">
      <c r="AL1655" s="279">
        <v>1</v>
      </c>
      <c r="AM1655" s="279">
        <v>2018</v>
      </c>
      <c r="AN1655" s="281">
        <v>43130</v>
      </c>
      <c r="AO1655" s="279">
        <v>2.3759999999999999</v>
      </c>
    </row>
    <row r="1656" spans="38:41">
      <c r="AL1656" s="279">
        <v>1</v>
      </c>
      <c r="AM1656" s="279">
        <v>2018</v>
      </c>
      <c r="AN1656" s="281">
        <v>43129</v>
      </c>
      <c r="AO1656" s="279">
        <v>2.343</v>
      </c>
    </row>
    <row r="1657" spans="38:41">
      <c r="AL1657" s="279">
        <v>1</v>
      </c>
      <c r="AM1657" s="279">
        <v>2018</v>
      </c>
      <c r="AN1657" s="281">
        <v>43126</v>
      </c>
      <c r="AO1657" s="279">
        <v>2.33</v>
      </c>
    </row>
    <row r="1658" spans="38:41">
      <c r="AL1658" s="279">
        <v>1</v>
      </c>
      <c r="AM1658" s="279">
        <v>2018</v>
      </c>
      <c r="AN1658" s="281">
        <v>43125</v>
      </c>
      <c r="AO1658" s="279">
        <v>2.3420000000000001</v>
      </c>
    </row>
    <row r="1659" spans="38:41">
      <c r="AL1659" s="279">
        <v>1</v>
      </c>
      <c r="AM1659" s="279">
        <v>2018</v>
      </c>
      <c r="AN1659" s="281">
        <v>43124</v>
      </c>
      <c r="AO1659" s="279">
        <v>2.3719999999999999</v>
      </c>
    </row>
    <row r="1660" spans="38:41">
      <c r="AL1660" s="279">
        <v>1</v>
      </c>
      <c r="AM1660" s="279">
        <v>2018</v>
      </c>
      <c r="AN1660" s="281">
        <v>43123</v>
      </c>
      <c r="AO1660" s="279">
        <v>2.3530000000000002</v>
      </c>
    </row>
    <row r="1661" spans="38:41">
      <c r="AL1661" s="279">
        <v>1</v>
      </c>
      <c r="AM1661" s="279">
        <v>2018</v>
      </c>
      <c r="AN1661" s="281">
        <v>43122</v>
      </c>
      <c r="AO1661" s="279">
        <v>2.3660000000000001</v>
      </c>
    </row>
    <row r="1662" spans="38:41">
      <c r="AL1662" s="279">
        <v>1</v>
      </c>
      <c r="AM1662" s="279">
        <v>2018</v>
      </c>
      <c r="AN1662" s="281">
        <v>43119</v>
      </c>
      <c r="AO1662" s="279">
        <v>2.375</v>
      </c>
    </row>
    <row r="1663" spans="38:41">
      <c r="AL1663" s="279">
        <v>1</v>
      </c>
      <c r="AM1663" s="279">
        <v>2018</v>
      </c>
      <c r="AN1663" s="281">
        <v>43118</v>
      </c>
      <c r="AO1663" s="279">
        <v>2.35</v>
      </c>
    </row>
    <row r="1664" spans="38:41">
      <c r="AL1664" s="279">
        <v>1</v>
      </c>
      <c r="AM1664" s="279">
        <v>2018</v>
      </c>
      <c r="AN1664" s="281">
        <v>43117</v>
      </c>
      <c r="AO1664" s="279">
        <v>2.347</v>
      </c>
    </row>
    <row r="1665" spans="38:41">
      <c r="AL1665" s="279">
        <v>1</v>
      </c>
      <c r="AM1665" s="279">
        <v>2018</v>
      </c>
      <c r="AN1665" s="281">
        <v>43116</v>
      </c>
      <c r="AO1665" s="279">
        <v>2.3439999999999999</v>
      </c>
    </row>
    <row r="1666" spans="38:41">
      <c r="AL1666" s="279">
        <v>1</v>
      </c>
      <c r="AM1666" s="279">
        <v>2018</v>
      </c>
      <c r="AN1666" s="281">
        <v>43115</v>
      </c>
      <c r="AO1666" s="279">
        <v>2.371</v>
      </c>
    </row>
    <row r="1667" spans="38:41">
      <c r="AL1667" s="279">
        <v>1</v>
      </c>
      <c r="AM1667" s="279">
        <v>2018</v>
      </c>
      <c r="AN1667" s="281">
        <v>43112</v>
      </c>
      <c r="AO1667" s="279">
        <v>2.37</v>
      </c>
    </row>
    <row r="1668" spans="38:41">
      <c r="AL1668" s="279">
        <v>1</v>
      </c>
      <c r="AM1668" s="279">
        <v>2018</v>
      </c>
      <c r="AN1668" s="281">
        <v>43111</v>
      </c>
      <c r="AO1668" s="279">
        <v>2.3769999999999998</v>
      </c>
    </row>
    <row r="1669" spans="38:41">
      <c r="AL1669" s="279">
        <v>1</v>
      </c>
      <c r="AM1669" s="279">
        <v>2018</v>
      </c>
      <c r="AN1669" s="281">
        <v>43110</v>
      </c>
      <c r="AO1669" s="279">
        <v>2.39</v>
      </c>
    </row>
    <row r="1670" spans="38:41">
      <c r="AL1670" s="279">
        <v>1</v>
      </c>
      <c r="AM1670" s="279">
        <v>2018</v>
      </c>
      <c r="AN1670" s="281">
        <v>43109</v>
      </c>
      <c r="AO1670" s="279">
        <v>2.41</v>
      </c>
    </row>
    <row r="1671" spans="38:41">
      <c r="AL1671" s="279">
        <v>1</v>
      </c>
      <c r="AM1671" s="279">
        <v>2018</v>
      </c>
      <c r="AN1671" s="281">
        <v>43108</v>
      </c>
      <c r="AO1671" s="279">
        <v>2.3540000000000001</v>
      </c>
    </row>
    <row r="1672" spans="38:41">
      <c r="AL1672" s="279">
        <v>1</v>
      </c>
      <c r="AM1672" s="279">
        <v>2018</v>
      </c>
      <c r="AN1672" s="281">
        <v>43105</v>
      </c>
      <c r="AO1672" s="279">
        <v>2.359</v>
      </c>
    </row>
    <row r="1673" spans="38:41">
      <c r="AL1673" s="279">
        <v>1</v>
      </c>
      <c r="AM1673" s="279">
        <v>2018</v>
      </c>
      <c r="AN1673" s="281">
        <v>43104</v>
      </c>
      <c r="AO1673" s="279">
        <v>2.3199999999999998</v>
      </c>
    </row>
    <row r="1674" spans="38:41">
      <c r="AL1674" s="279">
        <v>1</v>
      </c>
      <c r="AM1674" s="279">
        <v>2018</v>
      </c>
      <c r="AN1674" s="281">
        <v>43103</v>
      </c>
      <c r="AO1674" s="279">
        <v>2.294</v>
      </c>
    </row>
    <row r="1675" spans="38:41">
      <c r="AL1675" s="279">
        <v>1</v>
      </c>
      <c r="AM1675" s="279">
        <v>2018</v>
      </c>
      <c r="AN1675" s="281">
        <v>43102</v>
      </c>
      <c r="AO1675" s="279">
        <v>2.3180000000000001</v>
      </c>
    </row>
    <row r="1676" spans="38:41">
      <c r="AL1676" s="279">
        <v>1</v>
      </c>
      <c r="AM1676" s="279">
        <v>2018</v>
      </c>
      <c r="AN1676" s="281">
        <v>43101</v>
      </c>
      <c r="AO1676" s="279">
        <v>2.266</v>
      </c>
    </row>
    <row r="1677" spans="38:41">
      <c r="AL1677" s="279">
        <v>12</v>
      </c>
      <c r="AM1677" s="279">
        <v>2017</v>
      </c>
      <c r="AN1677" s="281">
        <v>43098</v>
      </c>
      <c r="AO1677" s="279">
        <v>2.266</v>
      </c>
    </row>
    <row r="1678" spans="38:41">
      <c r="AL1678" s="279">
        <v>12</v>
      </c>
      <c r="AM1678" s="279">
        <v>2017</v>
      </c>
      <c r="AN1678" s="281">
        <v>43097</v>
      </c>
      <c r="AO1678" s="279">
        <v>2.2389999999999999</v>
      </c>
    </row>
    <row r="1679" spans="38:41">
      <c r="AL1679" s="279">
        <v>12</v>
      </c>
      <c r="AM1679" s="279">
        <v>2017</v>
      </c>
      <c r="AN1679" s="281">
        <v>43096</v>
      </c>
      <c r="AO1679" s="279">
        <v>2.1960000000000002</v>
      </c>
    </row>
    <row r="1680" spans="38:41">
      <c r="AL1680" s="279">
        <v>12</v>
      </c>
      <c r="AM1680" s="279">
        <v>2017</v>
      </c>
      <c r="AN1680" s="281">
        <v>43095</v>
      </c>
      <c r="AO1680" s="279">
        <v>2.2480000000000002</v>
      </c>
    </row>
    <row r="1681" spans="38:41">
      <c r="AL1681" s="279">
        <v>12</v>
      </c>
      <c r="AM1681" s="279">
        <v>2017</v>
      </c>
      <c r="AN1681" s="281">
        <v>43094</v>
      </c>
      <c r="AO1681" s="279">
        <v>2.2480000000000002</v>
      </c>
    </row>
    <row r="1682" spans="38:41">
      <c r="AL1682" s="279">
        <v>12</v>
      </c>
      <c r="AM1682" s="279">
        <v>2017</v>
      </c>
      <c r="AN1682" s="281">
        <v>43091</v>
      </c>
      <c r="AO1682" s="279">
        <v>2.2480000000000002</v>
      </c>
    </row>
    <row r="1683" spans="38:41">
      <c r="AL1683" s="279">
        <v>12</v>
      </c>
      <c r="AM1683" s="279">
        <v>2017</v>
      </c>
      <c r="AN1683" s="281">
        <v>43090</v>
      </c>
      <c r="AO1683" s="279">
        <v>2.25</v>
      </c>
    </row>
    <row r="1684" spans="38:41">
      <c r="AL1684" s="279">
        <v>12</v>
      </c>
      <c r="AM1684" s="279">
        <v>2017</v>
      </c>
      <c r="AN1684" s="281">
        <v>43089</v>
      </c>
      <c r="AO1684" s="279">
        <v>2.2480000000000002</v>
      </c>
    </row>
    <row r="1685" spans="38:41">
      <c r="AL1685" s="279">
        <v>12</v>
      </c>
      <c r="AM1685" s="279">
        <v>2017</v>
      </c>
      <c r="AN1685" s="281">
        <v>43088</v>
      </c>
      <c r="AO1685" s="279">
        <v>2.198</v>
      </c>
    </row>
    <row r="1686" spans="38:41">
      <c r="AL1686" s="279">
        <v>12</v>
      </c>
      <c r="AM1686" s="279">
        <v>2017</v>
      </c>
      <c r="AN1686" s="281">
        <v>43087</v>
      </c>
      <c r="AO1686" s="279">
        <v>2.1349999999999998</v>
      </c>
    </row>
    <row r="1687" spans="38:41">
      <c r="AL1687" s="279">
        <v>12</v>
      </c>
      <c r="AM1687" s="279">
        <v>2017</v>
      </c>
      <c r="AN1687" s="281">
        <v>43084</v>
      </c>
      <c r="AO1687" s="279">
        <v>2.1139999999999999</v>
      </c>
    </row>
    <row r="1688" spans="38:41">
      <c r="AL1688" s="279">
        <v>12</v>
      </c>
      <c r="AM1688" s="279">
        <v>2017</v>
      </c>
      <c r="AN1688" s="281">
        <v>43083</v>
      </c>
      <c r="AO1688" s="279">
        <v>2.1480000000000001</v>
      </c>
    </row>
    <row r="1689" spans="38:41">
      <c r="AL1689" s="279">
        <v>12</v>
      </c>
      <c r="AM1689" s="279">
        <v>2017</v>
      </c>
      <c r="AN1689" s="281">
        <v>43082</v>
      </c>
      <c r="AO1689" s="279">
        <v>2.1549999999999998</v>
      </c>
    </row>
    <row r="1690" spans="38:41">
      <c r="AL1690" s="279">
        <v>12</v>
      </c>
      <c r="AM1690" s="279">
        <v>2017</v>
      </c>
      <c r="AN1690" s="281">
        <v>43081</v>
      </c>
      <c r="AO1690" s="279">
        <v>2.1669999999999998</v>
      </c>
    </row>
    <row r="1691" spans="38:41">
      <c r="AL1691" s="279">
        <v>12</v>
      </c>
      <c r="AM1691" s="279">
        <v>2017</v>
      </c>
      <c r="AN1691" s="281">
        <v>43080</v>
      </c>
      <c r="AO1691" s="279">
        <v>2.1619999999999999</v>
      </c>
    </row>
    <row r="1692" spans="38:41">
      <c r="AL1692" s="279">
        <v>12</v>
      </c>
      <c r="AM1692" s="279">
        <v>2017</v>
      </c>
      <c r="AN1692" s="281">
        <v>43077</v>
      </c>
      <c r="AO1692" s="279">
        <v>2.1669999999999998</v>
      </c>
    </row>
    <row r="1693" spans="38:41">
      <c r="AL1693" s="279">
        <v>12</v>
      </c>
      <c r="AM1693" s="279">
        <v>2017</v>
      </c>
      <c r="AN1693" s="281">
        <v>43076</v>
      </c>
      <c r="AO1693" s="279">
        <v>2.1680000000000001</v>
      </c>
    </row>
    <row r="1694" spans="38:41">
      <c r="AL1694" s="279">
        <v>12</v>
      </c>
      <c r="AM1694" s="279">
        <v>2017</v>
      </c>
      <c r="AN1694" s="281">
        <v>43075</v>
      </c>
      <c r="AO1694" s="279">
        <v>2.1659999999999999</v>
      </c>
    </row>
    <row r="1695" spans="38:41">
      <c r="AL1695" s="279">
        <v>12</v>
      </c>
      <c r="AM1695" s="279">
        <v>2017</v>
      </c>
      <c r="AN1695" s="281">
        <v>43074</v>
      </c>
      <c r="AO1695" s="279">
        <v>2.19</v>
      </c>
    </row>
    <row r="1696" spans="38:41">
      <c r="AL1696" s="279">
        <v>12</v>
      </c>
      <c r="AM1696" s="279">
        <v>2017</v>
      </c>
      <c r="AN1696" s="281">
        <v>43073</v>
      </c>
      <c r="AO1696" s="279">
        <v>2.2160000000000002</v>
      </c>
    </row>
    <row r="1697" spans="38:41">
      <c r="AL1697" s="279">
        <v>12</v>
      </c>
      <c r="AM1697" s="279">
        <v>2017</v>
      </c>
      <c r="AN1697" s="281">
        <v>43070</v>
      </c>
      <c r="AO1697" s="279">
        <v>2.2050000000000001</v>
      </c>
    </row>
    <row r="1698" spans="38:41">
      <c r="AL1698" s="279">
        <v>11</v>
      </c>
      <c r="AM1698" s="279">
        <v>2017</v>
      </c>
      <c r="AN1698" s="281">
        <v>43069</v>
      </c>
      <c r="AO1698" s="279">
        <v>2.23</v>
      </c>
    </row>
    <row r="1699" spans="38:41">
      <c r="AL1699" s="279">
        <v>11</v>
      </c>
      <c r="AM1699" s="279">
        <v>2017</v>
      </c>
      <c r="AN1699" s="281">
        <v>43068</v>
      </c>
      <c r="AO1699" s="279">
        <v>2.2349999999999999</v>
      </c>
    </row>
    <row r="1700" spans="38:41">
      <c r="AL1700" s="279">
        <v>11</v>
      </c>
      <c r="AM1700" s="279">
        <v>2017</v>
      </c>
      <c r="AN1700" s="281">
        <v>43067</v>
      </c>
      <c r="AO1700" s="279">
        <v>2.2029999999999998</v>
      </c>
    </row>
    <row r="1701" spans="38:41">
      <c r="AL1701" s="279">
        <v>11</v>
      </c>
      <c r="AM1701" s="279">
        <v>2017</v>
      </c>
      <c r="AN1701" s="281">
        <v>43066</v>
      </c>
      <c r="AO1701" s="279">
        <v>2.2240000000000002</v>
      </c>
    </row>
    <row r="1702" spans="38:41">
      <c r="AL1702" s="279">
        <v>11</v>
      </c>
      <c r="AM1702" s="279">
        <v>2017</v>
      </c>
      <c r="AN1702" s="281">
        <v>43063</v>
      </c>
      <c r="AO1702" s="279">
        <v>2.2330000000000001</v>
      </c>
    </row>
    <row r="1703" spans="38:41">
      <c r="AL1703" s="279">
        <v>11</v>
      </c>
      <c r="AM1703" s="279">
        <v>2017</v>
      </c>
      <c r="AN1703" s="281">
        <v>43062</v>
      </c>
      <c r="AO1703" s="279">
        <v>2.2389999999999999</v>
      </c>
    </row>
    <row r="1704" spans="38:41">
      <c r="AL1704" s="279">
        <v>11</v>
      </c>
      <c r="AM1704" s="279">
        <v>2017</v>
      </c>
      <c r="AN1704" s="281">
        <v>43061</v>
      </c>
      <c r="AO1704" s="279">
        <v>2.25</v>
      </c>
    </row>
    <row r="1705" spans="38:41">
      <c r="AL1705" s="279">
        <v>11</v>
      </c>
      <c r="AM1705" s="279">
        <v>2017</v>
      </c>
      <c r="AN1705" s="281">
        <v>43060</v>
      </c>
      <c r="AO1705" s="279">
        <v>2.262</v>
      </c>
    </row>
    <row r="1706" spans="38:41">
      <c r="AL1706" s="279">
        <v>11</v>
      </c>
      <c r="AM1706" s="279">
        <v>2017</v>
      </c>
      <c r="AN1706" s="281">
        <v>43059</v>
      </c>
      <c r="AO1706" s="279">
        <v>2.294</v>
      </c>
    </row>
    <row r="1707" spans="38:41">
      <c r="AL1707" s="279">
        <v>11</v>
      </c>
      <c r="AM1707" s="279">
        <v>2017</v>
      </c>
      <c r="AN1707" s="281">
        <v>43056</v>
      </c>
      <c r="AO1707" s="279">
        <v>2.2759999999999998</v>
      </c>
    </row>
    <row r="1708" spans="38:41">
      <c r="AL1708" s="279">
        <v>11</v>
      </c>
      <c r="AM1708" s="279">
        <v>2017</v>
      </c>
      <c r="AN1708" s="281">
        <v>43055</v>
      </c>
      <c r="AO1708" s="279">
        <v>2.2959999999999998</v>
      </c>
    </row>
    <row r="1709" spans="38:41">
      <c r="AL1709" s="279">
        <v>11</v>
      </c>
      <c r="AM1709" s="279">
        <v>2017</v>
      </c>
      <c r="AN1709" s="281">
        <v>43054</v>
      </c>
      <c r="AO1709" s="279">
        <v>2.246</v>
      </c>
    </row>
    <row r="1710" spans="38:41">
      <c r="AL1710" s="279">
        <v>11</v>
      </c>
      <c r="AM1710" s="279">
        <v>2017</v>
      </c>
      <c r="AN1710" s="281">
        <v>43053</v>
      </c>
      <c r="AO1710" s="279">
        <v>2.278</v>
      </c>
    </row>
    <row r="1711" spans="38:41">
      <c r="AL1711" s="279">
        <v>11</v>
      </c>
      <c r="AM1711" s="279">
        <v>2017</v>
      </c>
      <c r="AN1711" s="281">
        <v>43052</v>
      </c>
      <c r="AO1711" s="279">
        <v>2.3069999999999999</v>
      </c>
    </row>
    <row r="1712" spans="38:41">
      <c r="AL1712" s="279">
        <v>11</v>
      </c>
      <c r="AM1712" s="279">
        <v>2017</v>
      </c>
      <c r="AN1712" s="281">
        <v>43049</v>
      </c>
      <c r="AO1712" s="279">
        <v>2.3069999999999999</v>
      </c>
    </row>
    <row r="1713" spans="38:41">
      <c r="AL1713" s="279">
        <v>11</v>
      </c>
      <c r="AM1713" s="279">
        <v>2017</v>
      </c>
      <c r="AN1713" s="281">
        <v>43048</v>
      </c>
      <c r="AO1713" s="279">
        <v>2.2709999999999999</v>
      </c>
    </row>
    <row r="1714" spans="38:41">
      <c r="AL1714" s="279">
        <v>11</v>
      </c>
      <c r="AM1714" s="279">
        <v>2017</v>
      </c>
      <c r="AN1714" s="281">
        <v>43047</v>
      </c>
      <c r="AO1714" s="279">
        <v>2.254</v>
      </c>
    </row>
    <row r="1715" spans="38:41">
      <c r="AL1715" s="279">
        <v>11</v>
      </c>
      <c r="AM1715" s="279">
        <v>2017</v>
      </c>
      <c r="AN1715" s="281">
        <v>43046</v>
      </c>
      <c r="AO1715" s="279">
        <v>2.2240000000000002</v>
      </c>
    </row>
    <row r="1716" spans="38:41">
      <c r="AL1716" s="279">
        <v>11</v>
      </c>
      <c r="AM1716" s="279">
        <v>2017</v>
      </c>
      <c r="AN1716" s="281">
        <v>43045</v>
      </c>
      <c r="AO1716" s="279">
        <v>2.246</v>
      </c>
    </row>
    <row r="1717" spans="38:41">
      <c r="AL1717" s="279">
        <v>11</v>
      </c>
      <c r="AM1717" s="279">
        <v>2017</v>
      </c>
      <c r="AN1717" s="281">
        <v>43042</v>
      </c>
      <c r="AO1717" s="279">
        <v>2.2690000000000001</v>
      </c>
    </row>
    <row r="1718" spans="38:41">
      <c r="AL1718" s="279">
        <v>11</v>
      </c>
      <c r="AM1718" s="279">
        <v>2017</v>
      </c>
      <c r="AN1718" s="281">
        <v>43041</v>
      </c>
      <c r="AO1718" s="279">
        <v>2.286</v>
      </c>
    </row>
    <row r="1719" spans="38:41">
      <c r="AL1719" s="279">
        <v>11</v>
      </c>
      <c r="AM1719" s="279">
        <v>2017</v>
      </c>
      <c r="AN1719" s="281">
        <v>43040</v>
      </c>
      <c r="AO1719" s="279">
        <v>2.302</v>
      </c>
    </row>
    <row r="1720" spans="38:41">
      <c r="AL1720" s="279">
        <v>10</v>
      </c>
      <c r="AM1720" s="279">
        <v>2017</v>
      </c>
      <c r="AN1720" s="281">
        <v>43039</v>
      </c>
      <c r="AO1720" s="279">
        <v>2.302</v>
      </c>
    </row>
    <row r="1721" spans="38:41">
      <c r="AL1721" s="279">
        <v>10</v>
      </c>
      <c r="AM1721" s="279">
        <v>2017</v>
      </c>
      <c r="AN1721" s="281">
        <v>43038</v>
      </c>
      <c r="AO1721" s="279">
        <v>2.3140000000000001</v>
      </c>
    </row>
    <row r="1722" spans="38:41">
      <c r="AL1722" s="279">
        <v>10</v>
      </c>
      <c r="AM1722" s="279">
        <v>2017</v>
      </c>
      <c r="AN1722" s="281">
        <v>43035</v>
      </c>
      <c r="AO1722" s="279">
        <v>2.339</v>
      </c>
    </row>
    <row r="1723" spans="38:41">
      <c r="AL1723" s="279">
        <v>10</v>
      </c>
      <c r="AM1723" s="279">
        <v>2017</v>
      </c>
      <c r="AN1723" s="281">
        <v>43034</v>
      </c>
      <c r="AO1723" s="279">
        <v>2.379</v>
      </c>
    </row>
    <row r="1724" spans="38:41">
      <c r="AL1724" s="279">
        <v>10</v>
      </c>
      <c r="AM1724" s="279">
        <v>2017</v>
      </c>
      <c r="AN1724" s="281">
        <v>43033</v>
      </c>
      <c r="AO1724" s="279">
        <v>2.39</v>
      </c>
    </row>
    <row r="1725" spans="38:41">
      <c r="AL1725" s="279">
        <v>10</v>
      </c>
      <c r="AM1725" s="279">
        <v>2017</v>
      </c>
      <c r="AN1725" s="281">
        <v>43032</v>
      </c>
      <c r="AO1725" s="279">
        <v>2.3959999999999999</v>
      </c>
    </row>
    <row r="1726" spans="38:41">
      <c r="AL1726" s="279">
        <v>10</v>
      </c>
      <c r="AM1726" s="279">
        <v>2017</v>
      </c>
      <c r="AN1726" s="281">
        <v>43031</v>
      </c>
      <c r="AO1726" s="279">
        <v>2.37</v>
      </c>
    </row>
    <row r="1727" spans="38:41">
      <c r="AL1727" s="279">
        <v>10</v>
      </c>
      <c r="AM1727" s="279">
        <v>2017</v>
      </c>
      <c r="AN1727" s="281">
        <v>43028</v>
      </c>
      <c r="AO1727" s="279">
        <v>2.3730000000000002</v>
      </c>
    </row>
    <row r="1728" spans="38:41">
      <c r="AL1728" s="279">
        <v>10</v>
      </c>
      <c r="AM1728" s="279">
        <v>2017</v>
      </c>
      <c r="AN1728" s="281">
        <v>43027</v>
      </c>
      <c r="AO1728" s="279">
        <v>2.3519999999999999</v>
      </c>
    </row>
    <row r="1729" spans="38:41">
      <c r="AL1729" s="279">
        <v>10</v>
      </c>
      <c r="AM1729" s="279">
        <v>2017</v>
      </c>
      <c r="AN1729" s="281">
        <v>43026</v>
      </c>
      <c r="AO1729" s="279">
        <v>2.3719999999999999</v>
      </c>
    </row>
    <row r="1730" spans="38:41">
      <c r="AL1730" s="279">
        <v>10</v>
      </c>
      <c r="AM1730" s="279">
        <v>2017</v>
      </c>
      <c r="AN1730" s="281">
        <v>43025</v>
      </c>
      <c r="AO1730" s="279">
        <v>2.3580000000000001</v>
      </c>
    </row>
    <row r="1731" spans="38:41">
      <c r="AL1731" s="279">
        <v>10</v>
      </c>
      <c r="AM1731" s="279">
        <v>2017</v>
      </c>
      <c r="AN1731" s="281">
        <v>43024</v>
      </c>
      <c r="AO1731" s="279">
        <v>2.383</v>
      </c>
    </row>
    <row r="1732" spans="38:41">
      <c r="AL1732" s="279">
        <v>10</v>
      </c>
      <c r="AM1732" s="279">
        <v>2017</v>
      </c>
      <c r="AN1732" s="281">
        <v>43021</v>
      </c>
      <c r="AO1732" s="279">
        <v>2.3919999999999999</v>
      </c>
    </row>
    <row r="1733" spans="38:41">
      <c r="AL1733" s="279">
        <v>10</v>
      </c>
      <c r="AM1733" s="279">
        <v>2017</v>
      </c>
      <c r="AN1733" s="281">
        <v>43020</v>
      </c>
      <c r="AO1733" s="279">
        <v>2.4340000000000002</v>
      </c>
    </row>
    <row r="1734" spans="38:41">
      <c r="AL1734" s="279">
        <v>10</v>
      </c>
      <c r="AM1734" s="279">
        <v>2017</v>
      </c>
      <c r="AN1734" s="281">
        <v>43019</v>
      </c>
      <c r="AO1734" s="279">
        <v>2.4609999999999999</v>
      </c>
    </row>
    <row r="1735" spans="38:41">
      <c r="AL1735" s="279">
        <v>10</v>
      </c>
      <c r="AM1735" s="279">
        <v>2017</v>
      </c>
      <c r="AN1735" s="281">
        <v>43018</v>
      </c>
      <c r="AO1735" s="279">
        <v>2.4820000000000002</v>
      </c>
    </row>
    <row r="1736" spans="38:41">
      <c r="AL1736" s="279">
        <v>10</v>
      </c>
      <c r="AM1736" s="279">
        <v>2017</v>
      </c>
      <c r="AN1736" s="281">
        <v>43017</v>
      </c>
      <c r="AO1736" s="279">
        <v>2.4940000000000002</v>
      </c>
    </row>
    <row r="1737" spans="38:41">
      <c r="AL1737" s="279">
        <v>10</v>
      </c>
      <c r="AM1737" s="279">
        <v>2017</v>
      </c>
      <c r="AN1737" s="281">
        <v>43014</v>
      </c>
      <c r="AO1737" s="279">
        <v>2.4940000000000002</v>
      </c>
    </row>
    <row r="1738" spans="38:41">
      <c r="AL1738" s="279">
        <v>10</v>
      </c>
      <c r="AM1738" s="279">
        <v>2017</v>
      </c>
      <c r="AN1738" s="281">
        <v>43013</v>
      </c>
      <c r="AO1738" s="279">
        <v>2.4790000000000001</v>
      </c>
    </row>
    <row r="1739" spans="38:41">
      <c r="AL1739" s="279">
        <v>10</v>
      </c>
      <c r="AM1739" s="279">
        <v>2017</v>
      </c>
      <c r="AN1739" s="281">
        <v>43012</v>
      </c>
      <c r="AO1739" s="279">
        <v>2.488</v>
      </c>
    </row>
    <row r="1740" spans="38:41">
      <c r="AL1740" s="279">
        <v>10</v>
      </c>
      <c r="AM1740" s="279">
        <v>2017</v>
      </c>
      <c r="AN1740" s="281">
        <v>43011</v>
      </c>
      <c r="AO1740" s="279">
        <v>2.4929999999999999</v>
      </c>
    </row>
    <row r="1741" spans="38:41">
      <c r="AL1741" s="279">
        <v>10</v>
      </c>
      <c r="AM1741" s="279">
        <v>2017</v>
      </c>
      <c r="AN1741" s="281">
        <v>43010</v>
      </c>
      <c r="AO1741" s="279">
        <v>2.5</v>
      </c>
    </row>
    <row r="1742" spans="38:41">
      <c r="AL1742" s="279">
        <v>9</v>
      </c>
      <c r="AM1742" s="279">
        <v>2017</v>
      </c>
      <c r="AN1742" s="281">
        <v>43007</v>
      </c>
      <c r="AO1742" s="279">
        <v>2.472</v>
      </c>
    </row>
    <row r="1743" spans="38:41">
      <c r="AL1743" s="279">
        <v>9</v>
      </c>
      <c r="AM1743" s="279">
        <v>2017</v>
      </c>
      <c r="AN1743" s="281">
        <v>43006</v>
      </c>
      <c r="AO1743" s="279">
        <v>2.504</v>
      </c>
    </row>
    <row r="1744" spans="38:41">
      <c r="AL1744" s="279">
        <v>9</v>
      </c>
      <c r="AM1744" s="279">
        <v>2017</v>
      </c>
      <c r="AN1744" s="281">
        <v>43005</v>
      </c>
      <c r="AO1744" s="279">
        <v>2.4969999999999999</v>
      </c>
    </row>
    <row r="1745" spans="38:41">
      <c r="AL1745" s="279">
        <v>9</v>
      </c>
      <c r="AM1745" s="279">
        <v>2017</v>
      </c>
      <c r="AN1745" s="281">
        <v>43004</v>
      </c>
      <c r="AO1745" s="279">
        <v>2.452</v>
      </c>
    </row>
    <row r="1746" spans="38:41">
      <c r="AL1746" s="279">
        <v>9</v>
      </c>
      <c r="AM1746" s="279">
        <v>2017</v>
      </c>
      <c r="AN1746" s="281">
        <v>43003</v>
      </c>
      <c r="AO1746" s="279">
        <v>2.4350000000000001</v>
      </c>
    </row>
    <row r="1747" spans="38:41">
      <c r="AL1747" s="279">
        <v>9</v>
      </c>
      <c r="AM1747" s="279">
        <v>2017</v>
      </c>
      <c r="AN1747" s="281">
        <v>43000</v>
      </c>
      <c r="AO1747" s="279">
        <v>2.4510000000000001</v>
      </c>
    </row>
    <row r="1748" spans="38:41">
      <c r="AL1748" s="279">
        <v>9</v>
      </c>
      <c r="AM1748" s="279">
        <v>2017</v>
      </c>
      <c r="AN1748" s="281">
        <v>42999</v>
      </c>
      <c r="AO1748" s="279">
        <v>2.4590000000000001</v>
      </c>
    </row>
    <row r="1749" spans="38:41">
      <c r="AL1749" s="279">
        <v>9</v>
      </c>
      <c r="AM1749" s="279">
        <v>2017</v>
      </c>
      <c r="AN1749" s="281">
        <v>42998</v>
      </c>
      <c r="AO1749" s="279">
        <v>2.4489999999999998</v>
      </c>
    </row>
    <row r="1750" spans="38:41">
      <c r="AL1750" s="279">
        <v>9</v>
      </c>
      <c r="AM1750" s="279">
        <v>2017</v>
      </c>
      <c r="AN1750" s="281">
        <v>42997</v>
      </c>
      <c r="AO1750" s="279">
        <v>2.448</v>
      </c>
    </row>
    <row r="1751" spans="38:41">
      <c r="AL1751" s="279">
        <v>9</v>
      </c>
      <c r="AM1751" s="279">
        <v>2017</v>
      </c>
      <c r="AN1751" s="281">
        <v>42996</v>
      </c>
      <c r="AO1751" s="279">
        <v>2.4350000000000001</v>
      </c>
    </row>
    <row r="1752" spans="38:41">
      <c r="AL1752" s="279">
        <v>9</v>
      </c>
      <c r="AM1752" s="279">
        <v>2017</v>
      </c>
      <c r="AN1752" s="281">
        <v>42993</v>
      </c>
      <c r="AO1752" s="279">
        <v>2.4369999999999998</v>
      </c>
    </row>
    <row r="1753" spans="38:41">
      <c r="AL1753" s="279">
        <v>9</v>
      </c>
      <c r="AM1753" s="279">
        <v>2017</v>
      </c>
      <c r="AN1753" s="281">
        <v>42992</v>
      </c>
      <c r="AO1753" s="279">
        <v>2.4129999999999998</v>
      </c>
    </row>
    <row r="1754" spans="38:41">
      <c r="AL1754" s="279">
        <v>9</v>
      </c>
      <c r="AM1754" s="279">
        <v>2017</v>
      </c>
      <c r="AN1754" s="281">
        <v>42991</v>
      </c>
      <c r="AO1754" s="279">
        <v>2.42</v>
      </c>
    </row>
    <row r="1755" spans="38:41">
      <c r="AL1755" s="279">
        <v>9</v>
      </c>
      <c r="AM1755" s="279">
        <v>2017</v>
      </c>
      <c r="AN1755" s="281">
        <v>42990</v>
      </c>
      <c r="AO1755" s="279">
        <v>2.3980000000000001</v>
      </c>
    </row>
    <row r="1756" spans="38:41">
      <c r="AL1756" s="279">
        <v>9</v>
      </c>
      <c r="AM1756" s="279">
        <v>2017</v>
      </c>
      <c r="AN1756" s="281">
        <v>42989</v>
      </c>
      <c r="AO1756" s="279">
        <v>2.3769999999999998</v>
      </c>
    </row>
    <row r="1757" spans="38:41">
      <c r="AL1757" s="279">
        <v>9</v>
      </c>
      <c r="AM1757" s="279">
        <v>2017</v>
      </c>
      <c r="AN1757" s="281">
        <v>42986</v>
      </c>
      <c r="AO1757" s="279">
        <v>2.3439999999999999</v>
      </c>
    </row>
    <row r="1758" spans="38:41">
      <c r="AL1758" s="279">
        <v>9</v>
      </c>
      <c r="AM1758" s="279">
        <v>2017</v>
      </c>
      <c r="AN1758" s="281">
        <v>42985</v>
      </c>
      <c r="AO1758" s="279">
        <v>2.327</v>
      </c>
    </row>
    <row r="1759" spans="38:41">
      <c r="AL1759" s="279">
        <v>9</v>
      </c>
      <c r="AM1759" s="279">
        <v>2017</v>
      </c>
      <c r="AN1759" s="281">
        <v>42984</v>
      </c>
      <c r="AO1759" s="279">
        <v>2.34</v>
      </c>
    </row>
    <row r="1760" spans="38:41">
      <c r="AL1760" s="279">
        <v>9</v>
      </c>
      <c r="AM1760" s="279">
        <v>2017</v>
      </c>
      <c r="AN1760" s="281">
        <v>42983</v>
      </c>
      <c r="AO1760" s="279">
        <v>2.2749999999999999</v>
      </c>
    </row>
    <row r="1761" spans="38:41">
      <c r="AL1761" s="279">
        <v>9</v>
      </c>
      <c r="AM1761" s="279">
        <v>2017</v>
      </c>
      <c r="AN1761" s="281">
        <v>42982</v>
      </c>
      <c r="AO1761" s="279">
        <v>2.3039999999999998</v>
      </c>
    </row>
    <row r="1762" spans="38:41">
      <c r="AL1762" s="279">
        <v>9</v>
      </c>
      <c r="AM1762" s="279">
        <v>2017</v>
      </c>
      <c r="AN1762" s="281">
        <v>42979</v>
      </c>
      <c r="AO1762" s="279">
        <v>2.3039999999999998</v>
      </c>
    </row>
    <row r="1763" spans="38:41">
      <c r="AL1763" s="279">
        <v>8</v>
      </c>
      <c r="AM1763" s="279">
        <v>2017</v>
      </c>
      <c r="AN1763" s="281">
        <v>42978</v>
      </c>
      <c r="AO1763" s="279">
        <v>2.2629999999999999</v>
      </c>
    </row>
    <row r="1764" spans="38:41">
      <c r="AL1764" s="279">
        <v>8</v>
      </c>
      <c r="AM1764" s="279">
        <v>2017</v>
      </c>
      <c r="AN1764" s="281">
        <v>42977</v>
      </c>
      <c r="AO1764" s="279">
        <v>2.2690000000000001</v>
      </c>
    </row>
    <row r="1765" spans="38:41">
      <c r="AL1765" s="279">
        <v>8</v>
      </c>
      <c r="AM1765" s="279">
        <v>2017</v>
      </c>
      <c r="AN1765" s="281">
        <v>42976</v>
      </c>
      <c r="AO1765" s="279">
        <v>2.2759999999999998</v>
      </c>
    </row>
    <row r="1766" spans="38:41">
      <c r="AL1766" s="279">
        <v>8</v>
      </c>
      <c r="AM1766" s="279">
        <v>2017</v>
      </c>
      <c r="AN1766" s="281">
        <v>42975</v>
      </c>
      <c r="AO1766" s="279">
        <v>2.3029999999999999</v>
      </c>
    </row>
    <row r="1767" spans="38:41">
      <c r="AL1767" s="279">
        <v>8</v>
      </c>
      <c r="AM1767" s="279">
        <v>2017</v>
      </c>
      <c r="AN1767" s="281">
        <v>42972</v>
      </c>
      <c r="AO1767" s="279">
        <v>2.298</v>
      </c>
    </row>
    <row r="1768" spans="38:41">
      <c r="AL1768" s="279">
        <v>8</v>
      </c>
      <c r="AM1768" s="279">
        <v>2017</v>
      </c>
      <c r="AN1768" s="281">
        <v>42971</v>
      </c>
      <c r="AO1768" s="279">
        <v>2.3069999999999999</v>
      </c>
    </row>
    <row r="1769" spans="38:41">
      <c r="AL1769" s="279">
        <v>8</v>
      </c>
      <c r="AM1769" s="279">
        <v>2017</v>
      </c>
      <c r="AN1769" s="281">
        <v>42970</v>
      </c>
      <c r="AO1769" s="279">
        <v>2.2930000000000001</v>
      </c>
    </row>
    <row r="1770" spans="38:41">
      <c r="AL1770" s="279">
        <v>8</v>
      </c>
      <c r="AM1770" s="279">
        <v>2017</v>
      </c>
      <c r="AN1770" s="281">
        <v>42969</v>
      </c>
      <c r="AO1770" s="279">
        <v>2.319</v>
      </c>
    </row>
    <row r="1771" spans="38:41">
      <c r="AL1771" s="279">
        <v>8</v>
      </c>
      <c r="AM1771" s="279">
        <v>2017</v>
      </c>
      <c r="AN1771" s="281">
        <v>42968</v>
      </c>
      <c r="AO1771" s="279">
        <v>2.2970000000000002</v>
      </c>
    </row>
    <row r="1772" spans="38:41">
      <c r="AL1772" s="279">
        <v>8</v>
      </c>
      <c r="AM1772" s="279">
        <v>2017</v>
      </c>
      <c r="AN1772" s="281">
        <v>42965</v>
      </c>
      <c r="AO1772" s="279">
        <v>2.2879999999999998</v>
      </c>
    </row>
    <row r="1773" spans="38:41">
      <c r="AL1773" s="279">
        <v>8</v>
      </c>
      <c r="AM1773" s="279">
        <v>2017</v>
      </c>
      <c r="AN1773" s="281">
        <v>42964</v>
      </c>
      <c r="AO1773" s="279">
        <v>2.29</v>
      </c>
    </row>
    <row r="1774" spans="38:41">
      <c r="AL1774" s="279">
        <v>8</v>
      </c>
      <c r="AM1774" s="279">
        <v>2017</v>
      </c>
      <c r="AN1774" s="281">
        <v>42963</v>
      </c>
      <c r="AO1774" s="279">
        <v>2.3109999999999999</v>
      </c>
    </row>
    <row r="1775" spans="38:41">
      <c r="AL1775" s="279">
        <v>8</v>
      </c>
      <c r="AM1775" s="279">
        <v>2017</v>
      </c>
      <c r="AN1775" s="281">
        <v>42962</v>
      </c>
      <c r="AO1775" s="279">
        <v>2.3490000000000002</v>
      </c>
    </row>
    <row r="1776" spans="38:41">
      <c r="AL1776" s="279">
        <v>8</v>
      </c>
      <c r="AM1776" s="279">
        <v>2017</v>
      </c>
      <c r="AN1776" s="281">
        <v>42961</v>
      </c>
      <c r="AO1776" s="279">
        <v>2.319</v>
      </c>
    </row>
    <row r="1777" spans="38:41">
      <c r="AL1777" s="279">
        <v>8</v>
      </c>
      <c r="AM1777" s="279">
        <v>2017</v>
      </c>
      <c r="AN1777" s="281">
        <v>42958</v>
      </c>
      <c r="AO1777" s="279">
        <v>2.2949999999999999</v>
      </c>
    </row>
    <row r="1778" spans="38:41">
      <c r="AL1778" s="279">
        <v>8</v>
      </c>
      <c r="AM1778" s="279">
        <v>2017</v>
      </c>
      <c r="AN1778" s="281">
        <v>42957</v>
      </c>
      <c r="AO1778" s="279">
        <v>2.294</v>
      </c>
    </row>
    <row r="1779" spans="38:41">
      <c r="AL1779" s="279">
        <v>8</v>
      </c>
      <c r="AM1779" s="279">
        <v>2017</v>
      </c>
      <c r="AN1779" s="281">
        <v>42956</v>
      </c>
      <c r="AO1779" s="279">
        <v>2.3420000000000001</v>
      </c>
    </row>
    <row r="1780" spans="38:41">
      <c r="AL1780" s="279">
        <v>8</v>
      </c>
      <c r="AM1780" s="279">
        <v>2017</v>
      </c>
      <c r="AN1780" s="281">
        <v>42955</v>
      </c>
      <c r="AO1780" s="279">
        <v>2.3650000000000002</v>
      </c>
    </row>
    <row r="1781" spans="38:41">
      <c r="AL1781" s="279">
        <v>8</v>
      </c>
      <c r="AM1781" s="279">
        <v>2017</v>
      </c>
      <c r="AN1781" s="281">
        <v>42954</v>
      </c>
      <c r="AO1781" s="279">
        <v>2.351</v>
      </c>
    </row>
    <row r="1782" spans="38:41">
      <c r="AL1782" s="279">
        <v>8</v>
      </c>
      <c r="AM1782" s="279">
        <v>2017</v>
      </c>
      <c r="AN1782" s="281">
        <v>42951</v>
      </c>
      <c r="AO1782" s="279">
        <v>2.3519999999999999</v>
      </c>
    </row>
    <row r="1783" spans="38:41">
      <c r="AL1783" s="279">
        <v>8</v>
      </c>
      <c r="AM1783" s="279">
        <v>2017</v>
      </c>
      <c r="AN1783" s="281">
        <v>42950</v>
      </c>
      <c r="AO1783" s="279">
        <v>2.3239999999999998</v>
      </c>
    </row>
    <row r="1784" spans="38:41">
      <c r="AL1784" s="279">
        <v>8</v>
      </c>
      <c r="AM1784" s="279">
        <v>2017</v>
      </c>
      <c r="AN1784" s="281">
        <v>42949</v>
      </c>
      <c r="AO1784" s="279">
        <v>2.3660000000000001</v>
      </c>
    </row>
    <row r="1785" spans="38:41">
      <c r="AL1785" s="279">
        <v>8</v>
      </c>
      <c r="AM1785" s="279">
        <v>2017</v>
      </c>
      <c r="AN1785" s="281">
        <v>42948</v>
      </c>
      <c r="AO1785" s="279">
        <v>2.3780000000000001</v>
      </c>
    </row>
    <row r="1786" spans="38:41">
      <c r="AL1786" s="279">
        <v>7</v>
      </c>
      <c r="AM1786" s="279">
        <v>2017</v>
      </c>
      <c r="AN1786" s="281">
        <v>42947</v>
      </c>
      <c r="AO1786" s="279">
        <v>2.4649999999999999</v>
      </c>
    </row>
    <row r="1787" spans="38:41">
      <c r="AL1787" s="279">
        <v>7</v>
      </c>
      <c r="AM1787" s="279">
        <v>2017</v>
      </c>
      <c r="AN1787" s="281">
        <v>42944</v>
      </c>
      <c r="AO1787" s="279">
        <v>2.4510000000000001</v>
      </c>
    </row>
    <row r="1788" spans="38:41">
      <c r="AL1788" s="279">
        <v>7</v>
      </c>
      <c r="AM1788" s="279">
        <v>2017</v>
      </c>
      <c r="AN1788" s="281">
        <v>42943</v>
      </c>
      <c r="AO1788" s="279">
        <v>2.42</v>
      </c>
    </row>
    <row r="1789" spans="38:41">
      <c r="AL1789" s="279">
        <v>7</v>
      </c>
      <c r="AM1789" s="279">
        <v>2017</v>
      </c>
      <c r="AN1789" s="281">
        <v>42942</v>
      </c>
      <c r="AO1789" s="279">
        <v>2.3530000000000002</v>
      </c>
    </row>
    <row r="1790" spans="38:41">
      <c r="AL1790" s="279">
        <v>7</v>
      </c>
      <c r="AM1790" s="279">
        <v>2017</v>
      </c>
      <c r="AN1790" s="281">
        <v>42941</v>
      </c>
      <c r="AO1790" s="279">
        <v>2.3610000000000002</v>
      </c>
    </row>
    <row r="1791" spans="38:41">
      <c r="AL1791" s="279">
        <v>7</v>
      </c>
      <c r="AM1791" s="279">
        <v>2017</v>
      </c>
      <c r="AN1791" s="281">
        <v>42940</v>
      </c>
      <c r="AO1791" s="279">
        <v>2.2709999999999999</v>
      </c>
    </row>
    <row r="1792" spans="38:41">
      <c r="AL1792" s="279">
        <v>7</v>
      </c>
      <c r="AM1792" s="279">
        <v>2017</v>
      </c>
      <c r="AN1792" s="281">
        <v>42937</v>
      </c>
      <c r="AO1792" s="279">
        <v>2.25</v>
      </c>
    </row>
    <row r="1793" spans="38:41">
      <c r="AL1793" s="279">
        <v>7</v>
      </c>
      <c r="AM1793" s="279">
        <v>2017</v>
      </c>
      <c r="AN1793" s="281">
        <v>42936</v>
      </c>
      <c r="AO1793" s="279">
        <v>2.2480000000000002</v>
      </c>
    </row>
    <row r="1794" spans="38:41">
      <c r="AL1794" s="279">
        <v>7</v>
      </c>
      <c r="AM1794" s="279">
        <v>2017</v>
      </c>
      <c r="AN1794" s="281">
        <v>42935</v>
      </c>
      <c r="AO1794" s="279">
        <v>2.2629999999999999</v>
      </c>
    </row>
    <row r="1795" spans="38:41">
      <c r="AL1795" s="279">
        <v>7</v>
      </c>
      <c r="AM1795" s="279">
        <v>2017</v>
      </c>
      <c r="AN1795" s="281">
        <v>42934</v>
      </c>
      <c r="AO1795" s="279">
        <v>2.2349999999999999</v>
      </c>
    </row>
    <row r="1796" spans="38:41">
      <c r="AL1796" s="279">
        <v>7</v>
      </c>
      <c r="AM1796" s="279">
        <v>2017</v>
      </c>
      <c r="AN1796" s="281">
        <v>42933</v>
      </c>
      <c r="AO1796" s="279">
        <v>2.262</v>
      </c>
    </row>
    <row r="1797" spans="38:41">
      <c r="AL1797" s="279">
        <v>7</v>
      </c>
      <c r="AM1797" s="279">
        <v>2017</v>
      </c>
      <c r="AN1797" s="281">
        <v>42930</v>
      </c>
      <c r="AO1797" s="279">
        <v>2.2400000000000002</v>
      </c>
    </row>
    <row r="1798" spans="38:41">
      <c r="AL1798" s="279">
        <v>7</v>
      </c>
      <c r="AM1798" s="279">
        <v>2017</v>
      </c>
      <c r="AN1798" s="281">
        <v>42929</v>
      </c>
      <c r="AO1798" s="279">
        <v>2.25</v>
      </c>
    </row>
    <row r="1799" spans="38:41">
      <c r="AL1799" s="279">
        <v>7</v>
      </c>
      <c r="AM1799" s="279">
        <v>2017</v>
      </c>
      <c r="AN1799" s="281">
        <v>42928</v>
      </c>
      <c r="AO1799" s="279">
        <v>2.2280000000000002</v>
      </c>
    </row>
    <row r="1800" spans="38:41">
      <c r="AL1800" s="279">
        <v>7</v>
      </c>
      <c r="AM1800" s="279">
        <v>2017</v>
      </c>
      <c r="AN1800" s="281">
        <v>42927</v>
      </c>
      <c r="AO1800" s="279">
        <v>2.242</v>
      </c>
    </row>
    <row r="1801" spans="38:41">
      <c r="AL1801" s="279">
        <v>7</v>
      </c>
      <c r="AM1801" s="279">
        <v>2017</v>
      </c>
      <c r="AN1801" s="281">
        <v>42926</v>
      </c>
      <c r="AO1801" s="279">
        <v>2.2650000000000001</v>
      </c>
    </row>
    <row r="1802" spans="38:41">
      <c r="AL1802" s="279">
        <v>7</v>
      </c>
      <c r="AM1802" s="279">
        <v>2017</v>
      </c>
      <c r="AN1802" s="281">
        <v>42923</v>
      </c>
      <c r="AO1802" s="279">
        <v>2.258</v>
      </c>
    </row>
    <row r="1803" spans="38:41">
      <c r="AL1803" s="279">
        <v>7</v>
      </c>
      <c r="AM1803" s="279">
        <v>2017</v>
      </c>
      <c r="AN1803" s="281">
        <v>42922</v>
      </c>
      <c r="AO1803" s="279">
        <v>2.2109999999999999</v>
      </c>
    </row>
    <row r="1804" spans="38:41">
      <c r="AL1804" s="279">
        <v>7</v>
      </c>
      <c r="AM1804" s="279">
        <v>2017</v>
      </c>
      <c r="AN1804" s="281">
        <v>42921</v>
      </c>
      <c r="AO1804" s="279">
        <v>2.1539999999999999</v>
      </c>
    </row>
    <row r="1805" spans="38:41">
      <c r="AL1805" s="279">
        <v>7</v>
      </c>
      <c r="AM1805" s="279">
        <v>2017</v>
      </c>
      <c r="AN1805" s="281">
        <v>42920</v>
      </c>
      <c r="AO1805" s="279">
        <v>2.1930000000000001</v>
      </c>
    </row>
    <row r="1806" spans="38:41">
      <c r="AL1806" s="279">
        <v>7</v>
      </c>
      <c r="AM1806" s="279">
        <v>2017</v>
      </c>
      <c r="AN1806" s="281">
        <v>42919</v>
      </c>
      <c r="AO1806" s="279">
        <v>2.1480000000000001</v>
      </c>
    </row>
    <row r="1807" spans="38:41">
      <c r="AL1807" s="279">
        <v>6</v>
      </c>
      <c r="AM1807" s="279">
        <v>2017</v>
      </c>
      <c r="AN1807" s="281">
        <v>42916</v>
      </c>
      <c r="AO1807" s="279">
        <v>2.1480000000000001</v>
      </c>
    </row>
    <row r="1808" spans="38:41">
      <c r="AL1808" s="279">
        <v>6</v>
      </c>
      <c r="AM1808" s="279">
        <v>2017</v>
      </c>
      <c r="AN1808" s="281">
        <v>42915</v>
      </c>
      <c r="AO1808" s="279">
        <v>2.1179999999999999</v>
      </c>
    </row>
    <row r="1809" spans="38:41">
      <c r="AL1809" s="279">
        <v>6</v>
      </c>
      <c r="AM1809" s="279">
        <v>2017</v>
      </c>
      <c r="AN1809" s="281">
        <v>42914</v>
      </c>
      <c r="AO1809" s="279">
        <v>2.0649999999999999</v>
      </c>
    </row>
    <row r="1810" spans="38:41">
      <c r="AL1810" s="279">
        <v>6</v>
      </c>
      <c r="AM1810" s="279">
        <v>2017</v>
      </c>
      <c r="AN1810" s="281">
        <v>42913</v>
      </c>
      <c r="AO1810" s="279">
        <v>2.0310000000000001</v>
      </c>
    </row>
    <row r="1811" spans="38:41">
      <c r="AL1811" s="279">
        <v>6</v>
      </c>
      <c r="AM1811" s="279">
        <v>2017</v>
      </c>
      <c r="AN1811" s="281">
        <v>42912</v>
      </c>
      <c r="AO1811" s="279">
        <v>1.9570000000000001</v>
      </c>
    </row>
    <row r="1812" spans="38:41">
      <c r="AL1812" s="279">
        <v>6</v>
      </c>
      <c r="AM1812" s="279">
        <v>2017</v>
      </c>
      <c r="AN1812" s="281">
        <v>42909</v>
      </c>
      <c r="AO1812" s="279">
        <v>1.9750000000000001</v>
      </c>
    </row>
    <row r="1813" spans="38:41">
      <c r="AL1813" s="279">
        <v>6</v>
      </c>
      <c r="AM1813" s="279">
        <v>2017</v>
      </c>
      <c r="AN1813" s="281">
        <v>42908</v>
      </c>
      <c r="AO1813" s="279">
        <v>1.9930000000000001</v>
      </c>
    </row>
    <row r="1814" spans="38:41">
      <c r="AL1814" s="279">
        <v>6</v>
      </c>
      <c r="AM1814" s="279">
        <v>2017</v>
      </c>
      <c r="AN1814" s="281">
        <v>42907</v>
      </c>
      <c r="AO1814" s="279">
        <v>1.9990000000000001</v>
      </c>
    </row>
    <row r="1815" spans="38:41">
      <c r="AL1815" s="279">
        <v>6</v>
      </c>
      <c r="AM1815" s="279">
        <v>2017</v>
      </c>
      <c r="AN1815" s="281">
        <v>42906</v>
      </c>
      <c r="AO1815" s="279">
        <v>2.008</v>
      </c>
    </row>
    <row r="1816" spans="38:41">
      <c r="AL1816" s="279">
        <v>6</v>
      </c>
      <c r="AM1816" s="279">
        <v>2017</v>
      </c>
      <c r="AN1816" s="281">
        <v>42905</v>
      </c>
      <c r="AO1816" s="279">
        <v>2.0419999999999998</v>
      </c>
    </row>
    <row r="1817" spans="38:41">
      <c r="AL1817" s="279">
        <v>6</v>
      </c>
      <c r="AM1817" s="279">
        <v>2017</v>
      </c>
      <c r="AN1817" s="281">
        <v>42902</v>
      </c>
      <c r="AO1817" s="279">
        <v>2.0350000000000001</v>
      </c>
    </row>
    <row r="1818" spans="38:41">
      <c r="AL1818" s="279">
        <v>6</v>
      </c>
      <c r="AM1818" s="279">
        <v>2017</v>
      </c>
      <c r="AN1818" s="281">
        <v>42901</v>
      </c>
      <c r="AO1818" s="279">
        <v>2.0510000000000002</v>
      </c>
    </row>
    <row r="1819" spans="38:41">
      <c r="AL1819" s="279">
        <v>6</v>
      </c>
      <c r="AM1819" s="279">
        <v>2017</v>
      </c>
      <c r="AN1819" s="281">
        <v>42900</v>
      </c>
      <c r="AO1819" s="279">
        <v>2.0350000000000001</v>
      </c>
    </row>
    <row r="1820" spans="38:41">
      <c r="AL1820" s="279">
        <v>6</v>
      </c>
      <c r="AM1820" s="279">
        <v>2017</v>
      </c>
      <c r="AN1820" s="281">
        <v>42899</v>
      </c>
      <c r="AO1820" s="279">
        <v>2.1120000000000001</v>
      </c>
    </row>
    <row r="1821" spans="38:41">
      <c r="AL1821" s="279">
        <v>6</v>
      </c>
      <c r="AM1821" s="279">
        <v>2017</v>
      </c>
      <c r="AN1821" s="281">
        <v>42898</v>
      </c>
      <c r="AO1821" s="279">
        <v>2.0739999999999998</v>
      </c>
    </row>
    <row r="1822" spans="38:41">
      <c r="AL1822" s="279">
        <v>6</v>
      </c>
      <c r="AM1822" s="279">
        <v>2017</v>
      </c>
      <c r="AN1822" s="281">
        <v>42895</v>
      </c>
      <c r="AO1822" s="279">
        <v>2.0339999999999998</v>
      </c>
    </row>
    <row r="1823" spans="38:41">
      <c r="AL1823" s="279">
        <v>6</v>
      </c>
      <c r="AM1823" s="279">
        <v>2017</v>
      </c>
      <c r="AN1823" s="281">
        <v>42894</v>
      </c>
      <c r="AO1823" s="279">
        <v>2.0329999999999999</v>
      </c>
    </row>
    <row r="1824" spans="38:41">
      <c r="AL1824" s="279">
        <v>6</v>
      </c>
      <c r="AM1824" s="279">
        <v>2017</v>
      </c>
      <c r="AN1824" s="281">
        <v>42893</v>
      </c>
      <c r="AO1824" s="279">
        <v>2.02</v>
      </c>
    </row>
    <row r="1825" spans="38:41">
      <c r="AL1825" s="279">
        <v>6</v>
      </c>
      <c r="AM1825" s="279">
        <v>2017</v>
      </c>
      <c r="AN1825" s="281">
        <v>42892</v>
      </c>
      <c r="AO1825" s="279">
        <v>1.9990000000000001</v>
      </c>
    </row>
    <row r="1826" spans="38:41">
      <c r="AL1826" s="279">
        <v>6</v>
      </c>
      <c r="AM1826" s="279">
        <v>2017</v>
      </c>
      <c r="AN1826" s="281">
        <v>42891</v>
      </c>
      <c r="AO1826" s="279">
        <v>2.024</v>
      </c>
    </row>
    <row r="1827" spans="38:41">
      <c r="AL1827" s="279">
        <v>6</v>
      </c>
      <c r="AM1827" s="279">
        <v>2017</v>
      </c>
      <c r="AN1827" s="281">
        <v>42888</v>
      </c>
      <c r="AO1827" s="279">
        <v>2.0150000000000001</v>
      </c>
    </row>
    <row r="1828" spans="38:41">
      <c r="AL1828" s="279">
        <v>6</v>
      </c>
      <c r="AM1828" s="279">
        <v>2017</v>
      </c>
      <c r="AN1828" s="281">
        <v>42887</v>
      </c>
      <c r="AO1828" s="279">
        <v>2.0499999999999998</v>
      </c>
    </row>
    <row r="1829" spans="38:41">
      <c r="AL1829" s="279">
        <v>5</v>
      </c>
      <c r="AM1829" s="279">
        <v>2017</v>
      </c>
      <c r="AN1829" s="281">
        <v>42886</v>
      </c>
      <c r="AO1829" s="279">
        <v>2.052</v>
      </c>
    </row>
    <row r="1830" spans="38:41">
      <c r="AL1830" s="279">
        <v>5</v>
      </c>
      <c r="AM1830" s="279">
        <v>2017</v>
      </c>
      <c r="AN1830" s="281">
        <v>42885</v>
      </c>
      <c r="AO1830" s="279">
        <v>2.06</v>
      </c>
    </row>
    <row r="1831" spans="38:41">
      <c r="AL1831" s="279">
        <v>5</v>
      </c>
      <c r="AM1831" s="279">
        <v>2017</v>
      </c>
      <c r="AN1831" s="281">
        <v>42884</v>
      </c>
      <c r="AO1831" s="279">
        <v>2.0470000000000002</v>
      </c>
    </row>
    <row r="1832" spans="38:41">
      <c r="AL1832" s="279">
        <v>5</v>
      </c>
      <c r="AM1832" s="279">
        <v>2017</v>
      </c>
      <c r="AN1832" s="281">
        <v>42881</v>
      </c>
      <c r="AO1832" s="279">
        <v>2.0790000000000002</v>
      </c>
    </row>
    <row r="1833" spans="38:41">
      <c r="AL1833" s="279">
        <v>5</v>
      </c>
      <c r="AM1833" s="279">
        <v>2017</v>
      </c>
      <c r="AN1833" s="281">
        <v>42880</v>
      </c>
      <c r="AO1833" s="279">
        <v>2.0920000000000001</v>
      </c>
    </row>
    <row r="1834" spans="38:41">
      <c r="AL1834" s="279">
        <v>5</v>
      </c>
      <c r="AM1834" s="279">
        <v>2017</v>
      </c>
      <c r="AN1834" s="281">
        <v>42879</v>
      </c>
      <c r="AO1834" s="279">
        <v>2.11</v>
      </c>
    </row>
    <row r="1835" spans="38:41">
      <c r="AL1835" s="279">
        <v>5</v>
      </c>
      <c r="AM1835" s="279">
        <v>2017</v>
      </c>
      <c r="AN1835" s="281">
        <v>42878</v>
      </c>
      <c r="AO1835" s="279">
        <v>2.14</v>
      </c>
    </row>
    <row r="1836" spans="38:41">
      <c r="AL1836" s="279">
        <v>5</v>
      </c>
      <c r="AM1836" s="279">
        <v>2017</v>
      </c>
      <c r="AN1836" s="281">
        <v>42877</v>
      </c>
      <c r="AO1836" s="279">
        <v>2.1059999999999999</v>
      </c>
    </row>
    <row r="1837" spans="38:41">
      <c r="AL1837" s="279">
        <v>5</v>
      </c>
      <c r="AM1837" s="279">
        <v>2017</v>
      </c>
      <c r="AN1837" s="281">
        <v>42874</v>
      </c>
      <c r="AO1837" s="279">
        <v>2.105</v>
      </c>
    </row>
    <row r="1838" spans="38:41">
      <c r="AL1838" s="279">
        <v>5</v>
      </c>
      <c r="AM1838" s="279">
        <v>2017</v>
      </c>
      <c r="AN1838" s="281">
        <v>42873</v>
      </c>
      <c r="AO1838" s="279">
        <v>2.0790000000000002</v>
      </c>
    </row>
    <row r="1839" spans="38:41">
      <c r="AL1839" s="279">
        <v>5</v>
      </c>
      <c r="AM1839" s="279">
        <v>2017</v>
      </c>
      <c r="AN1839" s="281">
        <v>42872</v>
      </c>
      <c r="AO1839" s="279">
        <v>2.105</v>
      </c>
    </row>
    <row r="1840" spans="38:41">
      <c r="AL1840" s="279">
        <v>5</v>
      </c>
      <c r="AM1840" s="279">
        <v>2017</v>
      </c>
      <c r="AN1840" s="281">
        <v>42871</v>
      </c>
      <c r="AO1840" s="279">
        <v>2.2240000000000002</v>
      </c>
    </row>
    <row r="1841" spans="38:41">
      <c r="AL1841" s="279">
        <v>5</v>
      </c>
      <c r="AM1841" s="279">
        <v>2017</v>
      </c>
      <c r="AN1841" s="281">
        <v>42870</v>
      </c>
      <c r="AO1841" s="279">
        <v>2.2490000000000001</v>
      </c>
    </row>
    <row r="1842" spans="38:41">
      <c r="AL1842" s="279">
        <v>5</v>
      </c>
      <c r="AM1842" s="279">
        <v>2017</v>
      </c>
      <c r="AN1842" s="281">
        <v>42867</v>
      </c>
      <c r="AO1842" s="279">
        <v>2.234</v>
      </c>
    </row>
    <row r="1843" spans="38:41">
      <c r="AL1843" s="279">
        <v>5</v>
      </c>
      <c r="AM1843" s="279">
        <v>2017</v>
      </c>
      <c r="AN1843" s="281">
        <v>42866</v>
      </c>
      <c r="AO1843" s="279">
        <v>2.246</v>
      </c>
    </row>
    <row r="1844" spans="38:41">
      <c r="AL1844" s="279">
        <v>5</v>
      </c>
      <c r="AM1844" s="279">
        <v>2017</v>
      </c>
      <c r="AN1844" s="281">
        <v>42865</v>
      </c>
      <c r="AO1844" s="279">
        <v>2.2650000000000001</v>
      </c>
    </row>
    <row r="1845" spans="38:41">
      <c r="AL1845" s="279">
        <v>5</v>
      </c>
      <c r="AM1845" s="279">
        <v>2017</v>
      </c>
      <c r="AN1845" s="281">
        <v>42864</v>
      </c>
      <c r="AO1845" s="279">
        <v>2.2410000000000001</v>
      </c>
    </row>
    <row r="1846" spans="38:41">
      <c r="AL1846" s="279">
        <v>5</v>
      </c>
      <c r="AM1846" s="279">
        <v>2017</v>
      </c>
      <c r="AN1846" s="281">
        <v>42863</v>
      </c>
      <c r="AO1846" s="279">
        <v>2.2050000000000001</v>
      </c>
    </row>
    <row r="1847" spans="38:41">
      <c r="AL1847" s="279">
        <v>5</v>
      </c>
      <c r="AM1847" s="279">
        <v>2017</v>
      </c>
      <c r="AN1847" s="281">
        <v>42860</v>
      </c>
      <c r="AO1847" s="279">
        <v>2.1520000000000001</v>
      </c>
    </row>
    <row r="1848" spans="38:41">
      <c r="AL1848" s="279">
        <v>5</v>
      </c>
      <c r="AM1848" s="279">
        <v>2017</v>
      </c>
      <c r="AN1848" s="281">
        <v>42859</v>
      </c>
      <c r="AO1848" s="279">
        <v>2.1459999999999999</v>
      </c>
    </row>
    <row r="1849" spans="38:41">
      <c r="AL1849" s="279">
        <v>5</v>
      </c>
      <c r="AM1849" s="279">
        <v>2017</v>
      </c>
      <c r="AN1849" s="281">
        <v>42858</v>
      </c>
      <c r="AO1849" s="279">
        <v>2.145</v>
      </c>
    </row>
    <row r="1850" spans="38:41">
      <c r="AL1850" s="279">
        <v>5</v>
      </c>
      <c r="AM1850" s="279">
        <v>2017</v>
      </c>
      <c r="AN1850" s="281">
        <v>42857</v>
      </c>
      <c r="AO1850" s="279">
        <v>2.1360000000000001</v>
      </c>
    </row>
    <row r="1851" spans="38:41">
      <c r="AL1851" s="279">
        <v>5</v>
      </c>
      <c r="AM1851" s="279">
        <v>2017</v>
      </c>
      <c r="AN1851" s="281">
        <v>42856</v>
      </c>
      <c r="AO1851" s="279">
        <v>2.1869999999999998</v>
      </c>
    </row>
    <row r="1852" spans="38:41">
      <c r="AL1852" s="279">
        <v>4</v>
      </c>
      <c r="AM1852" s="279">
        <v>2017</v>
      </c>
      <c r="AN1852" s="281">
        <v>42853</v>
      </c>
      <c r="AO1852" s="279">
        <v>2.1619999999999999</v>
      </c>
    </row>
    <row r="1853" spans="38:41">
      <c r="AL1853" s="279">
        <v>4</v>
      </c>
      <c r="AM1853" s="279">
        <v>2017</v>
      </c>
      <c r="AN1853" s="281">
        <v>42852</v>
      </c>
      <c r="AO1853" s="279">
        <v>2.1819999999999999</v>
      </c>
    </row>
    <row r="1854" spans="38:41">
      <c r="AL1854" s="279">
        <v>4</v>
      </c>
      <c r="AM1854" s="279">
        <v>2017</v>
      </c>
      <c r="AN1854" s="281">
        <v>42851</v>
      </c>
      <c r="AO1854" s="279">
        <v>2.165</v>
      </c>
    </row>
    <row r="1855" spans="38:41">
      <c r="AL1855" s="279">
        <v>4</v>
      </c>
      <c r="AM1855" s="279">
        <v>2017</v>
      </c>
      <c r="AN1855" s="281">
        <v>42850</v>
      </c>
      <c r="AO1855" s="279">
        <v>2.1920000000000002</v>
      </c>
    </row>
    <row r="1856" spans="38:41">
      <c r="AL1856" s="279">
        <v>4</v>
      </c>
      <c r="AM1856" s="279">
        <v>2017</v>
      </c>
      <c r="AN1856" s="281">
        <v>42849</v>
      </c>
      <c r="AO1856" s="279">
        <v>2.153</v>
      </c>
    </row>
    <row r="1857" spans="38:41">
      <c r="AL1857" s="279">
        <v>4</v>
      </c>
      <c r="AM1857" s="279">
        <v>2017</v>
      </c>
      <c r="AN1857" s="281">
        <v>42846</v>
      </c>
      <c r="AO1857" s="279">
        <v>2.141</v>
      </c>
    </row>
    <row r="1858" spans="38:41">
      <c r="AL1858" s="279">
        <v>4</v>
      </c>
      <c r="AM1858" s="279">
        <v>2017</v>
      </c>
      <c r="AN1858" s="281">
        <v>42845</v>
      </c>
      <c r="AO1858" s="279">
        <v>2.15</v>
      </c>
    </row>
    <row r="1859" spans="38:41">
      <c r="AL1859" s="279">
        <v>4</v>
      </c>
      <c r="AM1859" s="279">
        <v>2017</v>
      </c>
      <c r="AN1859" s="281">
        <v>42844</v>
      </c>
      <c r="AO1859" s="279">
        <v>2.1389999999999998</v>
      </c>
    </row>
    <row r="1860" spans="38:41">
      <c r="AL1860" s="279">
        <v>4</v>
      </c>
      <c r="AM1860" s="279">
        <v>2017</v>
      </c>
      <c r="AN1860" s="281">
        <v>42843</v>
      </c>
      <c r="AO1860" s="279">
        <v>2.113</v>
      </c>
    </row>
    <row r="1861" spans="38:41">
      <c r="AL1861" s="279">
        <v>4</v>
      </c>
      <c r="AM1861" s="279">
        <v>2017</v>
      </c>
      <c r="AN1861" s="281">
        <v>42842</v>
      </c>
      <c r="AO1861" s="279">
        <v>2.1819999999999999</v>
      </c>
    </row>
    <row r="1862" spans="38:41">
      <c r="AL1862" s="279">
        <v>4</v>
      </c>
      <c r="AM1862" s="279">
        <v>2017</v>
      </c>
      <c r="AN1862" s="281">
        <v>42839</v>
      </c>
      <c r="AO1862" s="279">
        <v>2.1629999999999998</v>
      </c>
    </row>
    <row r="1863" spans="38:41">
      <c r="AL1863" s="279">
        <v>4</v>
      </c>
      <c r="AM1863" s="279">
        <v>2017</v>
      </c>
      <c r="AN1863" s="281">
        <v>42838</v>
      </c>
      <c r="AO1863" s="279">
        <v>2.1629999999999998</v>
      </c>
    </row>
    <row r="1864" spans="38:41">
      <c r="AL1864" s="279">
        <v>4</v>
      </c>
      <c r="AM1864" s="279">
        <v>2017</v>
      </c>
      <c r="AN1864" s="281">
        <v>42837</v>
      </c>
      <c r="AO1864" s="279">
        <v>2.1829999999999998</v>
      </c>
    </row>
    <row r="1865" spans="38:41">
      <c r="AL1865" s="279">
        <v>4</v>
      </c>
      <c r="AM1865" s="279">
        <v>2017</v>
      </c>
      <c r="AN1865" s="281">
        <v>42836</v>
      </c>
      <c r="AO1865" s="279">
        <v>2.2210000000000001</v>
      </c>
    </row>
    <row r="1866" spans="38:41">
      <c r="AL1866" s="279">
        <v>4</v>
      </c>
      <c r="AM1866" s="279">
        <v>2017</v>
      </c>
      <c r="AN1866" s="281">
        <v>42835</v>
      </c>
      <c r="AO1866" s="279">
        <v>2.2629999999999999</v>
      </c>
    </row>
    <row r="1867" spans="38:41">
      <c r="AL1867" s="279">
        <v>4</v>
      </c>
      <c r="AM1867" s="279">
        <v>2017</v>
      </c>
      <c r="AN1867" s="281">
        <v>42832</v>
      </c>
      <c r="AO1867" s="279">
        <v>2.2599999999999998</v>
      </c>
    </row>
    <row r="1868" spans="38:41">
      <c r="AL1868" s="279">
        <v>4</v>
      </c>
      <c r="AM1868" s="279">
        <v>2017</v>
      </c>
      <c r="AN1868" s="281">
        <v>42831</v>
      </c>
      <c r="AO1868" s="279">
        <v>2.2290000000000001</v>
      </c>
    </row>
    <row r="1869" spans="38:41">
      <c r="AL1869" s="279">
        <v>4</v>
      </c>
      <c r="AM1869" s="279">
        <v>2017</v>
      </c>
      <c r="AN1869" s="281">
        <v>42830</v>
      </c>
      <c r="AO1869" s="279">
        <v>2.2440000000000002</v>
      </c>
    </row>
    <row r="1870" spans="38:41">
      <c r="AL1870" s="279">
        <v>4</v>
      </c>
      <c r="AM1870" s="279">
        <v>2017</v>
      </c>
      <c r="AN1870" s="281">
        <v>42829</v>
      </c>
      <c r="AO1870" s="279">
        <v>2.2629999999999999</v>
      </c>
    </row>
    <row r="1871" spans="38:41">
      <c r="AL1871" s="279">
        <v>4</v>
      </c>
      <c r="AM1871" s="279">
        <v>2017</v>
      </c>
      <c r="AN1871" s="281">
        <v>42828</v>
      </c>
      <c r="AO1871" s="279">
        <v>2.2530000000000001</v>
      </c>
    </row>
    <row r="1872" spans="38:41">
      <c r="AL1872" s="279">
        <v>3</v>
      </c>
      <c r="AM1872" s="279">
        <v>2017</v>
      </c>
      <c r="AN1872" s="281">
        <v>42825</v>
      </c>
      <c r="AO1872" s="279">
        <v>2.302</v>
      </c>
    </row>
    <row r="1873" spans="38:41">
      <c r="AL1873" s="279">
        <v>3</v>
      </c>
      <c r="AM1873" s="279">
        <v>2017</v>
      </c>
      <c r="AN1873" s="281">
        <v>42824</v>
      </c>
      <c r="AO1873" s="279">
        <v>2.3279999999999998</v>
      </c>
    </row>
    <row r="1874" spans="38:41">
      <c r="AL1874" s="279">
        <v>3</v>
      </c>
      <c r="AM1874" s="279">
        <v>2017</v>
      </c>
      <c r="AN1874" s="281">
        <v>42823</v>
      </c>
      <c r="AO1874" s="279">
        <v>2.2850000000000001</v>
      </c>
    </row>
    <row r="1875" spans="38:41">
      <c r="AL1875" s="279">
        <v>3</v>
      </c>
      <c r="AM1875" s="279">
        <v>2017</v>
      </c>
      <c r="AN1875" s="281">
        <v>42822</v>
      </c>
      <c r="AO1875" s="279">
        <v>2.3130000000000002</v>
      </c>
    </row>
    <row r="1876" spans="38:41">
      <c r="AL1876" s="279">
        <v>3</v>
      </c>
      <c r="AM1876" s="279">
        <v>2017</v>
      </c>
      <c r="AN1876" s="281">
        <v>42821</v>
      </c>
      <c r="AO1876" s="279">
        <v>2.2839999999999998</v>
      </c>
    </row>
    <row r="1877" spans="38:41">
      <c r="AL1877" s="279">
        <v>3</v>
      </c>
      <c r="AM1877" s="279">
        <v>2017</v>
      </c>
      <c r="AN1877" s="281">
        <v>42818</v>
      </c>
      <c r="AO1877" s="279">
        <v>2.3079999999999998</v>
      </c>
    </row>
    <row r="1878" spans="38:41">
      <c r="AL1878" s="279">
        <v>3</v>
      </c>
      <c r="AM1878" s="279">
        <v>2017</v>
      </c>
      <c r="AN1878" s="281">
        <v>42817</v>
      </c>
      <c r="AO1878" s="279">
        <v>2.347</v>
      </c>
    </row>
    <row r="1879" spans="38:41">
      <c r="AL1879" s="279">
        <v>3</v>
      </c>
      <c r="AM1879" s="279">
        <v>2017</v>
      </c>
      <c r="AN1879" s="281">
        <v>42816</v>
      </c>
      <c r="AO1879" s="279">
        <v>2.3420000000000001</v>
      </c>
    </row>
    <row r="1880" spans="38:41">
      <c r="AL1880" s="279">
        <v>3</v>
      </c>
      <c r="AM1880" s="279">
        <v>2017</v>
      </c>
      <c r="AN1880" s="281">
        <v>42815</v>
      </c>
      <c r="AO1880" s="279">
        <v>2.363</v>
      </c>
    </row>
    <row r="1881" spans="38:41">
      <c r="AL1881" s="279">
        <v>3</v>
      </c>
      <c r="AM1881" s="279">
        <v>2017</v>
      </c>
      <c r="AN1881" s="281">
        <v>42814</v>
      </c>
      <c r="AO1881" s="279">
        <v>2.3889999999999998</v>
      </c>
    </row>
    <row r="1882" spans="38:41">
      <c r="AL1882" s="279">
        <v>3</v>
      </c>
      <c r="AM1882" s="279">
        <v>2017</v>
      </c>
      <c r="AN1882" s="281">
        <v>42811</v>
      </c>
      <c r="AO1882" s="279">
        <v>2.411</v>
      </c>
    </row>
    <row r="1883" spans="38:41">
      <c r="AL1883" s="279">
        <v>3</v>
      </c>
      <c r="AM1883" s="279">
        <v>2017</v>
      </c>
      <c r="AN1883" s="281">
        <v>42810</v>
      </c>
      <c r="AO1883" s="279">
        <v>2.4500000000000002</v>
      </c>
    </row>
    <row r="1884" spans="38:41">
      <c r="AL1884" s="279">
        <v>3</v>
      </c>
      <c r="AM1884" s="279">
        <v>2017</v>
      </c>
      <c r="AN1884" s="281">
        <v>42809</v>
      </c>
      <c r="AO1884" s="279">
        <v>2.4169999999999998</v>
      </c>
    </row>
    <row r="1885" spans="38:41">
      <c r="AL1885" s="279">
        <v>3</v>
      </c>
      <c r="AM1885" s="279">
        <v>2017</v>
      </c>
      <c r="AN1885" s="281">
        <v>42808</v>
      </c>
      <c r="AO1885" s="279">
        <v>2.4889999999999999</v>
      </c>
    </row>
    <row r="1886" spans="38:41">
      <c r="AL1886" s="279">
        <v>3</v>
      </c>
      <c r="AM1886" s="279">
        <v>2017</v>
      </c>
      <c r="AN1886" s="281">
        <v>42807</v>
      </c>
      <c r="AO1886" s="279">
        <v>2.524</v>
      </c>
    </row>
    <row r="1887" spans="38:41">
      <c r="AL1887" s="279">
        <v>3</v>
      </c>
      <c r="AM1887" s="279">
        <v>2017</v>
      </c>
      <c r="AN1887" s="281">
        <v>42804</v>
      </c>
      <c r="AO1887" s="279">
        <v>2.4809999999999999</v>
      </c>
    </row>
    <row r="1888" spans="38:41">
      <c r="AL1888" s="279">
        <v>3</v>
      </c>
      <c r="AM1888" s="279">
        <v>2017</v>
      </c>
      <c r="AN1888" s="281">
        <v>42803</v>
      </c>
      <c r="AO1888" s="279">
        <v>2.4929999999999999</v>
      </c>
    </row>
    <row r="1889" spans="38:41">
      <c r="AL1889" s="279">
        <v>3</v>
      </c>
      <c r="AM1889" s="279">
        <v>2017</v>
      </c>
      <c r="AN1889" s="281">
        <v>42802</v>
      </c>
      <c r="AO1889" s="279">
        <v>2.4670000000000001</v>
      </c>
    </row>
    <row r="1890" spans="38:41">
      <c r="AL1890" s="279">
        <v>3</v>
      </c>
      <c r="AM1890" s="279">
        <v>2017</v>
      </c>
      <c r="AN1890" s="281">
        <v>42801</v>
      </c>
      <c r="AO1890" s="279">
        <v>2.4300000000000002</v>
      </c>
    </row>
    <row r="1891" spans="38:41">
      <c r="AL1891" s="279">
        <v>3</v>
      </c>
      <c r="AM1891" s="279">
        <v>2017</v>
      </c>
      <c r="AN1891" s="281">
        <v>42800</v>
      </c>
      <c r="AO1891" s="279">
        <v>2.415</v>
      </c>
    </row>
    <row r="1892" spans="38:41">
      <c r="AL1892" s="279">
        <v>3</v>
      </c>
      <c r="AM1892" s="279">
        <v>2017</v>
      </c>
      <c r="AN1892" s="281">
        <v>42797</v>
      </c>
      <c r="AO1892" s="279">
        <v>2.407</v>
      </c>
    </row>
    <row r="1893" spans="38:41">
      <c r="AL1893" s="279">
        <v>3</v>
      </c>
      <c r="AM1893" s="279">
        <v>2017</v>
      </c>
      <c r="AN1893" s="281">
        <v>42796</v>
      </c>
      <c r="AO1893" s="279">
        <v>2.3980000000000001</v>
      </c>
    </row>
    <row r="1894" spans="38:41">
      <c r="AL1894" s="279">
        <v>3</v>
      </c>
      <c r="AM1894" s="279">
        <v>2017</v>
      </c>
      <c r="AN1894" s="281">
        <v>42795</v>
      </c>
      <c r="AO1894" s="279">
        <v>2.3940000000000001</v>
      </c>
    </row>
    <row r="1895" spans="38:41">
      <c r="AL1895" s="279">
        <v>2</v>
      </c>
      <c r="AM1895" s="279">
        <v>2017</v>
      </c>
      <c r="AN1895" s="281">
        <v>42794</v>
      </c>
      <c r="AO1895" s="279">
        <v>2.3420000000000001</v>
      </c>
    </row>
    <row r="1896" spans="38:41">
      <c r="AL1896" s="279">
        <v>2</v>
      </c>
      <c r="AM1896" s="279">
        <v>2017</v>
      </c>
      <c r="AN1896" s="281">
        <v>42793</v>
      </c>
      <c r="AO1896" s="279">
        <v>2.3639999999999999</v>
      </c>
    </row>
    <row r="1897" spans="38:41">
      <c r="AL1897" s="279">
        <v>2</v>
      </c>
      <c r="AM1897" s="279">
        <v>2017</v>
      </c>
      <c r="AN1897" s="281">
        <v>42790</v>
      </c>
      <c r="AO1897" s="279">
        <v>2.3279999999999998</v>
      </c>
    </row>
    <row r="1898" spans="38:41">
      <c r="AL1898" s="279">
        <v>2</v>
      </c>
      <c r="AM1898" s="279">
        <v>2017</v>
      </c>
      <c r="AN1898" s="281">
        <v>42789</v>
      </c>
      <c r="AO1898" s="279">
        <v>2.3929999999999998</v>
      </c>
    </row>
    <row r="1899" spans="38:41">
      <c r="AL1899" s="279">
        <v>2</v>
      </c>
      <c r="AM1899" s="279">
        <v>2017</v>
      </c>
      <c r="AN1899" s="281">
        <v>42788</v>
      </c>
      <c r="AO1899" s="279">
        <v>2.4300000000000002</v>
      </c>
    </row>
    <row r="1900" spans="38:41">
      <c r="AL1900" s="279">
        <v>2</v>
      </c>
      <c r="AM1900" s="279">
        <v>2017</v>
      </c>
      <c r="AN1900" s="281">
        <v>42787</v>
      </c>
      <c r="AO1900" s="279">
        <v>2.4239999999999999</v>
      </c>
    </row>
    <row r="1901" spans="38:41">
      <c r="AL1901" s="279">
        <v>2</v>
      </c>
      <c r="AM1901" s="279">
        <v>2017</v>
      </c>
      <c r="AN1901" s="281">
        <v>42786</v>
      </c>
      <c r="AO1901" s="279">
        <v>2.4089999999999998</v>
      </c>
    </row>
    <row r="1902" spans="38:41">
      <c r="AL1902" s="279">
        <v>2</v>
      </c>
      <c r="AM1902" s="279">
        <v>2017</v>
      </c>
      <c r="AN1902" s="281">
        <v>42783</v>
      </c>
      <c r="AO1902" s="279">
        <v>2.4089999999999998</v>
      </c>
    </row>
    <row r="1903" spans="38:41">
      <c r="AL1903" s="279">
        <v>2</v>
      </c>
      <c r="AM1903" s="279">
        <v>2017</v>
      </c>
      <c r="AN1903" s="281">
        <v>42782</v>
      </c>
      <c r="AO1903" s="279">
        <v>2.4350000000000001</v>
      </c>
    </row>
    <row r="1904" spans="38:41">
      <c r="AL1904" s="279">
        <v>2</v>
      </c>
      <c r="AM1904" s="279">
        <v>2017</v>
      </c>
      <c r="AN1904" s="281">
        <v>42781</v>
      </c>
      <c r="AO1904" s="279">
        <v>2.4609999999999999</v>
      </c>
    </row>
    <row r="1905" spans="38:41">
      <c r="AL1905" s="279">
        <v>2</v>
      </c>
      <c r="AM1905" s="279">
        <v>2017</v>
      </c>
      <c r="AN1905" s="281">
        <v>42780</v>
      </c>
      <c r="AO1905" s="279">
        <v>2.4329999999999998</v>
      </c>
    </row>
    <row r="1906" spans="38:41">
      <c r="AL1906" s="279">
        <v>2</v>
      </c>
      <c r="AM1906" s="279">
        <v>2017</v>
      </c>
      <c r="AN1906" s="281">
        <v>42779</v>
      </c>
      <c r="AO1906" s="279">
        <v>2.4079999999999999</v>
      </c>
    </row>
    <row r="1907" spans="38:41">
      <c r="AL1907" s="279">
        <v>2</v>
      </c>
      <c r="AM1907" s="279">
        <v>2017</v>
      </c>
      <c r="AN1907" s="281">
        <v>42776</v>
      </c>
      <c r="AO1907" s="279">
        <v>2.367</v>
      </c>
    </row>
    <row r="1908" spans="38:41">
      <c r="AL1908" s="279">
        <v>2</v>
      </c>
      <c r="AM1908" s="279">
        <v>2017</v>
      </c>
      <c r="AN1908" s="281">
        <v>42775</v>
      </c>
      <c r="AO1908" s="279">
        <v>2.351</v>
      </c>
    </row>
    <row r="1909" spans="38:41">
      <c r="AL1909" s="279">
        <v>2</v>
      </c>
      <c r="AM1909" s="279">
        <v>2017</v>
      </c>
      <c r="AN1909" s="281">
        <v>42774</v>
      </c>
      <c r="AO1909" s="279">
        <v>2.2930000000000001</v>
      </c>
    </row>
    <row r="1910" spans="38:41">
      <c r="AL1910" s="279">
        <v>2</v>
      </c>
      <c r="AM1910" s="279">
        <v>2017</v>
      </c>
      <c r="AN1910" s="281">
        <v>42773</v>
      </c>
      <c r="AO1910" s="279">
        <v>2.3580000000000001</v>
      </c>
    </row>
    <row r="1911" spans="38:41">
      <c r="AL1911" s="279">
        <v>2</v>
      </c>
      <c r="AM1911" s="279">
        <v>2017</v>
      </c>
      <c r="AN1911" s="281">
        <v>42772</v>
      </c>
      <c r="AO1911" s="279">
        <v>2.3769999999999998</v>
      </c>
    </row>
    <row r="1912" spans="38:41">
      <c r="AL1912" s="279">
        <v>2</v>
      </c>
      <c r="AM1912" s="279">
        <v>2017</v>
      </c>
      <c r="AN1912" s="281">
        <v>42769</v>
      </c>
      <c r="AO1912" s="279">
        <v>2.4209999999999998</v>
      </c>
    </row>
    <row r="1913" spans="38:41">
      <c r="AL1913" s="279">
        <v>2</v>
      </c>
      <c r="AM1913" s="279">
        <v>2017</v>
      </c>
      <c r="AN1913" s="281">
        <v>42768</v>
      </c>
      <c r="AO1913" s="279">
        <v>2.411</v>
      </c>
    </row>
    <row r="1914" spans="38:41">
      <c r="AL1914" s="279">
        <v>2</v>
      </c>
      <c r="AM1914" s="279">
        <v>2017</v>
      </c>
      <c r="AN1914" s="281">
        <v>42767</v>
      </c>
      <c r="AO1914" s="279">
        <v>2.4049999999999998</v>
      </c>
    </row>
    <row r="1915" spans="38:41">
      <c r="AL1915" s="279">
        <v>1</v>
      </c>
      <c r="AM1915" s="279">
        <v>2017</v>
      </c>
      <c r="AN1915" s="281">
        <v>42766</v>
      </c>
      <c r="AO1915" s="279">
        <v>2.4079999999999999</v>
      </c>
    </row>
    <row r="1916" spans="38:41">
      <c r="AL1916" s="279">
        <v>1</v>
      </c>
      <c r="AM1916" s="279">
        <v>2017</v>
      </c>
      <c r="AN1916" s="281">
        <v>42765</v>
      </c>
      <c r="AO1916" s="279">
        <v>2.4350000000000001</v>
      </c>
    </row>
    <row r="1917" spans="38:41">
      <c r="AL1917" s="279">
        <v>1</v>
      </c>
      <c r="AM1917" s="279">
        <v>2017</v>
      </c>
      <c r="AN1917" s="281">
        <v>42762</v>
      </c>
      <c r="AO1917" s="279">
        <v>2.4279999999999999</v>
      </c>
    </row>
    <row r="1918" spans="38:41">
      <c r="AL1918" s="279">
        <v>1</v>
      </c>
      <c r="AM1918" s="279">
        <v>2017</v>
      </c>
      <c r="AN1918" s="281">
        <v>42761</v>
      </c>
      <c r="AO1918" s="279">
        <v>2.4590000000000001</v>
      </c>
    </row>
    <row r="1919" spans="38:41">
      <c r="AL1919" s="279">
        <v>1</v>
      </c>
      <c r="AM1919" s="279">
        <v>2017</v>
      </c>
      <c r="AN1919" s="281">
        <v>42760</v>
      </c>
      <c r="AO1919" s="279">
        <v>2.4569999999999999</v>
      </c>
    </row>
    <row r="1920" spans="38:41">
      <c r="AL1920" s="279">
        <v>1</v>
      </c>
      <c r="AM1920" s="279">
        <v>2017</v>
      </c>
      <c r="AN1920" s="281">
        <v>42759</v>
      </c>
      <c r="AO1920" s="279">
        <v>2.3929999999999998</v>
      </c>
    </row>
    <row r="1921" spans="38:41">
      <c r="AL1921" s="279">
        <v>1</v>
      </c>
      <c r="AM1921" s="279">
        <v>2017</v>
      </c>
      <c r="AN1921" s="281">
        <v>42758</v>
      </c>
      <c r="AO1921" s="279">
        <v>2.327</v>
      </c>
    </row>
    <row r="1922" spans="38:41">
      <c r="AL1922" s="279">
        <v>1</v>
      </c>
      <c r="AM1922" s="279">
        <v>2017</v>
      </c>
      <c r="AN1922" s="281">
        <v>42755</v>
      </c>
      <c r="AO1922" s="279">
        <v>2.383</v>
      </c>
    </row>
    <row r="1923" spans="38:41">
      <c r="AL1923" s="279">
        <v>1</v>
      </c>
      <c r="AM1923" s="279">
        <v>2017</v>
      </c>
      <c r="AN1923" s="281">
        <v>42754</v>
      </c>
      <c r="AO1923" s="279">
        <v>2.3719999999999999</v>
      </c>
    </row>
    <row r="1924" spans="38:41">
      <c r="AL1924" s="279">
        <v>1</v>
      </c>
      <c r="AM1924" s="279">
        <v>2017</v>
      </c>
      <c r="AN1924" s="281">
        <v>42753</v>
      </c>
      <c r="AO1924" s="279">
        <v>2.3210000000000002</v>
      </c>
    </row>
    <row r="1925" spans="38:41">
      <c r="AL1925" s="279">
        <v>1</v>
      </c>
      <c r="AM1925" s="279">
        <v>2017</v>
      </c>
      <c r="AN1925" s="281">
        <v>42752</v>
      </c>
      <c r="AO1925" s="279">
        <v>2.286</v>
      </c>
    </row>
    <row r="1926" spans="38:41">
      <c r="AL1926" s="279">
        <v>1</v>
      </c>
      <c r="AM1926" s="279">
        <v>2017</v>
      </c>
      <c r="AN1926" s="281">
        <v>42751</v>
      </c>
      <c r="AO1926" s="279">
        <v>2.2999999999999998</v>
      </c>
    </row>
    <row r="1927" spans="38:41">
      <c r="AL1927" s="279">
        <v>1</v>
      </c>
      <c r="AM1927" s="279">
        <v>2017</v>
      </c>
      <c r="AN1927" s="281">
        <v>42748</v>
      </c>
      <c r="AO1927" s="279">
        <v>2.3159999999999998</v>
      </c>
    </row>
    <row r="1928" spans="38:41">
      <c r="AL1928" s="279">
        <v>1</v>
      </c>
      <c r="AM1928" s="279">
        <v>2017</v>
      </c>
      <c r="AN1928" s="281">
        <v>42747</v>
      </c>
      <c r="AO1928" s="279">
        <v>2.266</v>
      </c>
    </row>
    <row r="1929" spans="38:41">
      <c r="AL1929" s="279">
        <v>1</v>
      </c>
      <c r="AM1929" s="279">
        <v>2017</v>
      </c>
      <c r="AN1929" s="281">
        <v>42746</v>
      </c>
      <c r="AO1929" s="279">
        <v>2.2810000000000001</v>
      </c>
    </row>
    <row r="1930" spans="38:41">
      <c r="AL1930" s="279">
        <v>1</v>
      </c>
      <c r="AM1930" s="279">
        <v>2017</v>
      </c>
      <c r="AN1930" s="281">
        <v>42745</v>
      </c>
      <c r="AO1930" s="279">
        <v>2.282</v>
      </c>
    </row>
    <row r="1931" spans="38:41">
      <c r="AL1931" s="279">
        <v>1</v>
      </c>
      <c r="AM1931" s="279">
        <v>2017</v>
      </c>
      <c r="AN1931" s="281">
        <v>42744</v>
      </c>
      <c r="AO1931" s="279">
        <v>2.278</v>
      </c>
    </row>
    <row r="1932" spans="38:41">
      <c r="AL1932" s="279">
        <v>1</v>
      </c>
      <c r="AM1932" s="279">
        <v>2017</v>
      </c>
      <c r="AN1932" s="281">
        <v>42741</v>
      </c>
      <c r="AO1932" s="279">
        <v>2.3170000000000002</v>
      </c>
    </row>
    <row r="1933" spans="38:41">
      <c r="AL1933" s="279">
        <v>1</v>
      </c>
      <c r="AM1933" s="279">
        <v>2017</v>
      </c>
      <c r="AN1933" s="281">
        <v>42740</v>
      </c>
      <c r="AO1933" s="279">
        <v>2.2599999999999998</v>
      </c>
    </row>
    <row r="1934" spans="38:41">
      <c r="AL1934" s="279">
        <v>1</v>
      </c>
      <c r="AM1934" s="279">
        <v>2017</v>
      </c>
      <c r="AN1934" s="281">
        <v>42739</v>
      </c>
      <c r="AO1934" s="279">
        <v>2.2959999999999998</v>
      </c>
    </row>
    <row r="1935" spans="38:41">
      <c r="AL1935" s="279">
        <v>1</v>
      </c>
      <c r="AM1935" s="279">
        <v>2017</v>
      </c>
      <c r="AN1935" s="281">
        <v>42738</v>
      </c>
      <c r="AO1935" s="279">
        <v>2.3290000000000002</v>
      </c>
    </row>
    <row r="1936" spans="38:41">
      <c r="AL1936" s="279">
        <v>1</v>
      </c>
      <c r="AM1936" s="279">
        <v>2017</v>
      </c>
      <c r="AN1936" s="281">
        <v>42737</v>
      </c>
      <c r="AO1936" s="279">
        <v>2.3119999999999998</v>
      </c>
    </row>
    <row r="1937" spans="38:41">
      <c r="AL1937" s="279">
        <v>12</v>
      </c>
      <c r="AM1937" s="279">
        <v>2016</v>
      </c>
      <c r="AN1937" s="281">
        <v>42734</v>
      </c>
      <c r="AO1937" s="279">
        <v>2.3119999999999998</v>
      </c>
    </row>
    <row r="1938" spans="38:41">
      <c r="AL1938" s="279">
        <v>12</v>
      </c>
      <c r="AM1938" s="279">
        <v>2016</v>
      </c>
      <c r="AN1938" s="281">
        <v>42733</v>
      </c>
      <c r="AO1938" s="279">
        <v>2.3180000000000001</v>
      </c>
    </row>
    <row r="1939" spans="38:41">
      <c r="AL1939" s="279">
        <v>12</v>
      </c>
      <c r="AM1939" s="279">
        <v>2016</v>
      </c>
      <c r="AN1939" s="281">
        <v>42732</v>
      </c>
      <c r="AO1939" s="279">
        <v>2.3330000000000002</v>
      </c>
    </row>
    <row r="1940" spans="38:41">
      <c r="AL1940" s="279">
        <v>12</v>
      </c>
      <c r="AM1940" s="279">
        <v>2016</v>
      </c>
      <c r="AN1940" s="281">
        <v>42731</v>
      </c>
      <c r="AO1940" s="279">
        <v>2.3879999999999999</v>
      </c>
    </row>
    <row r="1941" spans="38:41">
      <c r="AL1941" s="279">
        <v>12</v>
      </c>
      <c r="AM1941" s="279">
        <v>2016</v>
      </c>
      <c r="AN1941" s="281">
        <v>42730</v>
      </c>
      <c r="AO1941" s="279">
        <v>2.3879999999999999</v>
      </c>
    </row>
    <row r="1942" spans="38:41">
      <c r="AL1942" s="279">
        <v>12</v>
      </c>
      <c r="AM1942" s="279">
        <v>2016</v>
      </c>
      <c r="AN1942" s="281">
        <v>42727</v>
      </c>
      <c r="AO1942" s="279">
        <v>2.3879999999999999</v>
      </c>
    </row>
    <row r="1943" spans="38:41">
      <c r="AL1943" s="279">
        <v>12</v>
      </c>
      <c r="AM1943" s="279">
        <v>2016</v>
      </c>
      <c r="AN1943" s="281">
        <v>42726</v>
      </c>
      <c r="AO1943" s="279">
        <v>2.4079999999999999</v>
      </c>
    </row>
    <row r="1944" spans="38:41">
      <c r="AL1944" s="279">
        <v>12</v>
      </c>
      <c r="AM1944" s="279">
        <v>2016</v>
      </c>
      <c r="AN1944" s="281">
        <v>42725</v>
      </c>
      <c r="AO1944" s="279">
        <v>2.3980000000000001</v>
      </c>
    </row>
    <row r="1945" spans="38:41">
      <c r="AL1945" s="279">
        <v>12</v>
      </c>
      <c r="AM1945" s="279">
        <v>2016</v>
      </c>
      <c r="AN1945" s="281">
        <v>42724</v>
      </c>
      <c r="AO1945" s="279">
        <v>2.399</v>
      </c>
    </row>
    <row r="1946" spans="38:41">
      <c r="AL1946" s="279">
        <v>12</v>
      </c>
      <c r="AM1946" s="279">
        <v>2016</v>
      </c>
      <c r="AN1946" s="281">
        <v>42723</v>
      </c>
      <c r="AO1946" s="279">
        <v>2.3860000000000001</v>
      </c>
    </row>
    <row r="1947" spans="38:41">
      <c r="AL1947" s="279">
        <v>12</v>
      </c>
      <c r="AM1947" s="279">
        <v>2016</v>
      </c>
      <c r="AN1947" s="281">
        <v>42720</v>
      </c>
      <c r="AO1947" s="279">
        <v>2.4249999999999998</v>
      </c>
    </row>
    <row r="1948" spans="38:41">
      <c r="AL1948" s="279">
        <v>12</v>
      </c>
      <c r="AM1948" s="279">
        <v>2016</v>
      </c>
      <c r="AN1948" s="281">
        <v>42719</v>
      </c>
      <c r="AO1948" s="279">
        <v>2.4119999999999999</v>
      </c>
    </row>
    <row r="1949" spans="38:41">
      <c r="AL1949" s="279">
        <v>12</v>
      </c>
      <c r="AM1949" s="279">
        <v>2016</v>
      </c>
      <c r="AN1949" s="281">
        <v>42718</v>
      </c>
      <c r="AO1949" s="279">
        <v>2.391</v>
      </c>
    </row>
    <row r="1950" spans="38:41">
      <c r="AL1950" s="279">
        <v>12</v>
      </c>
      <c r="AM1950" s="279">
        <v>2016</v>
      </c>
      <c r="AN1950" s="281">
        <v>42717</v>
      </c>
      <c r="AO1950" s="279">
        <v>2.3759999999999999</v>
      </c>
    </row>
    <row r="1951" spans="38:41">
      <c r="AL1951" s="279">
        <v>12</v>
      </c>
      <c r="AM1951" s="279">
        <v>2016</v>
      </c>
      <c r="AN1951" s="281">
        <v>42716</v>
      </c>
      <c r="AO1951" s="279">
        <v>2.3769999999999998</v>
      </c>
    </row>
    <row r="1952" spans="38:41">
      <c r="AL1952" s="279">
        <v>12</v>
      </c>
      <c r="AM1952" s="279">
        <v>2016</v>
      </c>
      <c r="AN1952" s="281">
        <v>42713</v>
      </c>
      <c r="AO1952" s="279">
        <v>2.3420000000000001</v>
      </c>
    </row>
    <row r="1953" spans="38:41">
      <c r="AL1953" s="279">
        <v>12</v>
      </c>
      <c r="AM1953" s="279">
        <v>2016</v>
      </c>
      <c r="AN1953" s="281">
        <v>42712</v>
      </c>
      <c r="AO1953" s="279">
        <v>2.278</v>
      </c>
    </row>
    <row r="1954" spans="38:41">
      <c r="AL1954" s="279">
        <v>12</v>
      </c>
      <c r="AM1954" s="279">
        <v>2016</v>
      </c>
      <c r="AN1954" s="281">
        <v>42711</v>
      </c>
      <c r="AO1954" s="279">
        <v>2.2069999999999999</v>
      </c>
    </row>
    <row r="1955" spans="38:41">
      <c r="AL1955" s="279">
        <v>12</v>
      </c>
      <c r="AM1955" s="279">
        <v>2016</v>
      </c>
      <c r="AN1955" s="281">
        <v>42710</v>
      </c>
      <c r="AO1955" s="279">
        <v>2.238</v>
      </c>
    </row>
    <row r="1956" spans="38:41">
      <c r="AL1956" s="279">
        <v>12</v>
      </c>
      <c r="AM1956" s="279">
        <v>2016</v>
      </c>
      <c r="AN1956" s="281">
        <v>42709</v>
      </c>
      <c r="AO1956" s="279">
        <v>2.2210000000000001</v>
      </c>
    </row>
    <row r="1957" spans="38:41">
      <c r="AL1957" s="279">
        <v>12</v>
      </c>
      <c r="AM1957" s="279">
        <v>2016</v>
      </c>
      <c r="AN1957" s="281">
        <v>42706</v>
      </c>
      <c r="AO1957" s="279">
        <v>2.2240000000000002</v>
      </c>
    </row>
    <row r="1958" spans="38:41">
      <c r="AL1958" s="279">
        <v>12</v>
      </c>
      <c r="AM1958" s="279">
        <v>2016</v>
      </c>
      <c r="AN1958" s="281">
        <v>42705</v>
      </c>
      <c r="AO1958" s="279">
        <v>2.262</v>
      </c>
    </row>
    <row r="1959" spans="38:41">
      <c r="AL1959" s="279">
        <v>11</v>
      </c>
      <c r="AM1959" s="279">
        <v>2016</v>
      </c>
      <c r="AN1959" s="281">
        <v>42704</v>
      </c>
      <c r="AO1959" s="279">
        <v>2.1659999999999999</v>
      </c>
    </row>
    <row r="1960" spans="38:41">
      <c r="AL1960" s="279">
        <v>11</v>
      </c>
      <c r="AM1960" s="279">
        <v>2016</v>
      </c>
      <c r="AN1960" s="281">
        <v>42703</v>
      </c>
      <c r="AO1960" s="279">
        <v>2.0920000000000001</v>
      </c>
    </row>
    <row r="1961" spans="38:41">
      <c r="AL1961" s="279">
        <v>11</v>
      </c>
      <c r="AM1961" s="279">
        <v>2016</v>
      </c>
      <c r="AN1961" s="281">
        <v>42702</v>
      </c>
      <c r="AO1961" s="279">
        <v>2.1150000000000002</v>
      </c>
    </row>
    <row r="1962" spans="38:41">
      <c r="AL1962" s="279">
        <v>11</v>
      </c>
      <c r="AM1962" s="279">
        <v>2016</v>
      </c>
      <c r="AN1962" s="281">
        <v>42699</v>
      </c>
      <c r="AO1962" s="279">
        <v>2.1469999999999998</v>
      </c>
    </row>
    <row r="1963" spans="38:41">
      <c r="AL1963" s="279">
        <v>11</v>
      </c>
      <c r="AM1963" s="279">
        <v>2016</v>
      </c>
      <c r="AN1963" s="281">
        <v>42698</v>
      </c>
      <c r="AO1963" s="279">
        <v>2.181</v>
      </c>
    </row>
    <row r="1964" spans="38:41">
      <c r="AL1964" s="279">
        <v>11</v>
      </c>
      <c r="AM1964" s="279">
        <v>2016</v>
      </c>
      <c r="AN1964" s="281">
        <v>42697</v>
      </c>
      <c r="AO1964" s="279">
        <v>2.1680000000000001</v>
      </c>
    </row>
    <row r="1965" spans="38:41">
      <c r="AL1965" s="279">
        <v>11</v>
      </c>
      <c r="AM1965" s="279">
        <v>2016</v>
      </c>
      <c r="AN1965" s="281">
        <v>42696</v>
      </c>
      <c r="AO1965" s="279">
        <v>2.1800000000000002</v>
      </c>
    </row>
    <row r="1966" spans="38:41">
      <c r="AL1966" s="279">
        <v>11</v>
      </c>
      <c r="AM1966" s="279">
        <v>2016</v>
      </c>
      <c r="AN1966" s="281">
        <v>42695</v>
      </c>
      <c r="AO1966" s="279">
        <v>2.202</v>
      </c>
    </row>
    <row r="1967" spans="38:41">
      <c r="AL1967" s="279">
        <v>11</v>
      </c>
      <c r="AM1967" s="279">
        <v>2016</v>
      </c>
      <c r="AN1967" s="281">
        <v>42692</v>
      </c>
      <c r="AO1967" s="279">
        <v>2.2120000000000002</v>
      </c>
    </row>
    <row r="1968" spans="38:41">
      <c r="AL1968" s="279">
        <v>11</v>
      </c>
      <c r="AM1968" s="279">
        <v>2016</v>
      </c>
      <c r="AN1968" s="281">
        <v>42691</v>
      </c>
      <c r="AO1968" s="279">
        <v>2.181</v>
      </c>
    </row>
    <row r="1969" spans="38:41">
      <c r="AL1969" s="279">
        <v>11</v>
      </c>
      <c r="AM1969" s="279">
        <v>2016</v>
      </c>
      <c r="AN1969" s="281">
        <v>42690</v>
      </c>
      <c r="AO1969" s="279">
        <v>2.1259999999999999</v>
      </c>
    </row>
    <row r="1970" spans="38:41">
      <c r="AL1970" s="279">
        <v>11</v>
      </c>
      <c r="AM1970" s="279">
        <v>2016</v>
      </c>
      <c r="AN1970" s="281">
        <v>42689</v>
      </c>
      <c r="AO1970" s="279">
        <v>2.1640000000000001</v>
      </c>
    </row>
    <row r="1971" spans="38:41">
      <c r="AL1971" s="279">
        <v>11</v>
      </c>
      <c r="AM1971" s="279">
        <v>2016</v>
      </c>
      <c r="AN1971" s="281">
        <v>42688</v>
      </c>
      <c r="AO1971" s="279">
        <v>2.194</v>
      </c>
    </row>
    <row r="1972" spans="38:41">
      <c r="AL1972" s="279">
        <v>11</v>
      </c>
      <c r="AM1972" s="279">
        <v>2016</v>
      </c>
      <c r="AN1972" s="281">
        <v>42685</v>
      </c>
      <c r="AO1972" s="279">
        <v>2.0699999999999998</v>
      </c>
    </row>
    <row r="1973" spans="38:41">
      <c r="AL1973" s="279">
        <v>11</v>
      </c>
      <c r="AM1973" s="279">
        <v>2016</v>
      </c>
      <c r="AN1973" s="281">
        <v>42684</v>
      </c>
      <c r="AO1973" s="279">
        <v>2.0699999999999998</v>
      </c>
    </row>
    <row r="1974" spans="38:41">
      <c r="AL1974" s="279">
        <v>11</v>
      </c>
      <c r="AM1974" s="279">
        <v>2016</v>
      </c>
      <c r="AN1974" s="281">
        <v>42683</v>
      </c>
      <c r="AO1974" s="279">
        <v>2.0179999999999998</v>
      </c>
    </row>
    <row r="1975" spans="38:41">
      <c r="AL1975" s="279">
        <v>11</v>
      </c>
      <c r="AM1975" s="279">
        <v>2016</v>
      </c>
      <c r="AN1975" s="281">
        <v>42682</v>
      </c>
      <c r="AO1975" s="279">
        <v>1.9119999999999999</v>
      </c>
    </row>
    <row r="1976" spans="38:41">
      <c r="AL1976" s="279">
        <v>11</v>
      </c>
      <c r="AM1976" s="279">
        <v>2016</v>
      </c>
      <c r="AN1976" s="281">
        <v>42681</v>
      </c>
      <c r="AO1976" s="279">
        <v>1.871</v>
      </c>
    </row>
    <row r="1977" spans="38:41">
      <c r="AL1977" s="279">
        <v>11</v>
      </c>
      <c r="AM1977" s="279">
        <v>2016</v>
      </c>
      <c r="AN1977" s="281">
        <v>42678</v>
      </c>
      <c r="AO1977" s="279">
        <v>1.8160000000000001</v>
      </c>
    </row>
    <row r="1978" spans="38:41">
      <c r="AL1978" s="279">
        <v>11</v>
      </c>
      <c r="AM1978" s="279">
        <v>2016</v>
      </c>
      <c r="AN1978" s="281">
        <v>42677</v>
      </c>
      <c r="AO1978" s="279">
        <v>1.847</v>
      </c>
    </row>
    <row r="1979" spans="38:41">
      <c r="AL1979" s="279">
        <v>11</v>
      </c>
      <c r="AM1979" s="279">
        <v>2016</v>
      </c>
      <c r="AN1979" s="281">
        <v>42676</v>
      </c>
      <c r="AO1979" s="279">
        <v>1.8280000000000001</v>
      </c>
    </row>
    <row r="1980" spans="38:41">
      <c r="AL1980" s="279">
        <v>11</v>
      </c>
      <c r="AM1980" s="279">
        <v>2016</v>
      </c>
      <c r="AN1980" s="281">
        <v>42675</v>
      </c>
      <c r="AO1980" s="279">
        <v>1.8520000000000001</v>
      </c>
    </row>
    <row r="1981" spans="38:41">
      <c r="AL1981" s="279">
        <v>10</v>
      </c>
      <c r="AM1981" s="279">
        <v>2016</v>
      </c>
      <c r="AN1981" s="281">
        <v>42674</v>
      </c>
      <c r="AO1981" s="279">
        <v>1.849</v>
      </c>
    </row>
    <row r="1982" spans="38:41">
      <c r="AL1982" s="279">
        <v>10</v>
      </c>
      <c r="AM1982" s="279">
        <v>2016</v>
      </c>
      <c r="AN1982" s="281">
        <v>42671</v>
      </c>
      <c r="AO1982" s="279">
        <v>1.891</v>
      </c>
    </row>
    <row r="1983" spans="38:41">
      <c r="AL1983" s="279">
        <v>10</v>
      </c>
      <c r="AM1983" s="279">
        <v>2016</v>
      </c>
      <c r="AN1983" s="281">
        <v>42670</v>
      </c>
      <c r="AO1983" s="279">
        <v>1.893</v>
      </c>
    </row>
    <row r="1984" spans="38:41">
      <c r="AL1984" s="279">
        <v>10</v>
      </c>
      <c r="AM1984" s="279">
        <v>2016</v>
      </c>
      <c r="AN1984" s="281">
        <v>42669</v>
      </c>
      <c r="AO1984" s="279">
        <v>1.829</v>
      </c>
    </row>
    <row r="1985" spans="38:41">
      <c r="AL1985" s="279">
        <v>10</v>
      </c>
      <c r="AM1985" s="279">
        <v>2016</v>
      </c>
      <c r="AN1985" s="281">
        <v>42668</v>
      </c>
      <c r="AO1985" s="279">
        <v>1.8120000000000001</v>
      </c>
    </row>
    <row r="1986" spans="38:41">
      <c r="AL1986" s="279">
        <v>10</v>
      </c>
      <c r="AM1986" s="279">
        <v>2016</v>
      </c>
      <c r="AN1986" s="281">
        <v>42667</v>
      </c>
      <c r="AO1986" s="279">
        <v>1.825</v>
      </c>
    </row>
    <row r="1987" spans="38:41">
      <c r="AL1987" s="279">
        <v>10</v>
      </c>
      <c r="AM1987" s="279">
        <v>2016</v>
      </c>
      <c r="AN1987" s="281">
        <v>42664</v>
      </c>
      <c r="AO1987" s="279">
        <v>1.7969999999999999</v>
      </c>
    </row>
    <row r="1988" spans="38:41">
      <c r="AL1988" s="279">
        <v>10</v>
      </c>
      <c r="AM1988" s="279">
        <v>2016</v>
      </c>
      <c r="AN1988" s="281">
        <v>42663</v>
      </c>
      <c r="AO1988" s="279">
        <v>1.829</v>
      </c>
    </row>
    <row r="1989" spans="38:41">
      <c r="AL1989" s="279">
        <v>10</v>
      </c>
      <c r="AM1989" s="279">
        <v>2016</v>
      </c>
      <c r="AN1989" s="281">
        <v>42662</v>
      </c>
      <c r="AO1989" s="279">
        <v>1.8460000000000001</v>
      </c>
    </row>
    <row r="1990" spans="38:41">
      <c r="AL1990" s="279">
        <v>10</v>
      </c>
      <c r="AM1990" s="279">
        <v>2016</v>
      </c>
      <c r="AN1990" s="281">
        <v>42661</v>
      </c>
      <c r="AO1990" s="279">
        <v>1.8340000000000001</v>
      </c>
    </row>
    <row r="1991" spans="38:41">
      <c r="AL1991" s="279">
        <v>10</v>
      </c>
      <c r="AM1991" s="279">
        <v>2016</v>
      </c>
      <c r="AN1991" s="281">
        <v>42660</v>
      </c>
      <c r="AO1991" s="279">
        <v>1.8460000000000001</v>
      </c>
    </row>
    <row r="1992" spans="38:41">
      <c r="AL1992" s="279">
        <v>10</v>
      </c>
      <c r="AM1992" s="279">
        <v>2016</v>
      </c>
      <c r="AN1992" s="281">
        <v>42657</v>
      </c>
      <c r="AO1992" s="279">
        <v>1.87</v>
      </c>
    </row>
    <row r="1993" spans="38:41">
      <c r="AL1993" s="279">
        <v>10</v>
      </c>
      <c r="AM1993" s="279">
        <v>2016</v>
      </c>
      <c r="AN1993" s="281">
        <v>42656</v>
      </c>
      <c r="AO1993" s="279">
        <v>1.806</v>
      </c>
    </row>
    <row r="1994" spans="38:41">
      <c r="AL1994" s="279">
        <v>10</v>
      </c>
      <c r="AM1994" s="279">
        <v>2016</v>
      </c>
      <c r="AN1994" s="281">
        <v>42655</v>
      </c>
      <c r="AO1994" s="279">
        <v>1.831</v>
      </c>
    </row>
    <row r="1995" spans="38:41">
      <c r="AL1995" s="279">
        <v>10</v>
      </c>
      <c r="AM1995" s="279">
        <v>2016</v>
      </c>
      <c r="AN1995" s="281">
        <v>42654</v>
      </c>
      <c r="AO1995" s="279">
        <v>1.835</v>
      </c>
    </row>
    <row r="1996" spans="38:41">
      <c r="AL1996" s="279">
        <v>10</v>
      </c>
      <c r="AM1996" s="279">
        <v>2016</v>
      </c>
      <c r="AN1996" s="281">
        <v>42653</v>
      </c>
      <c r="AO1996" s="279">
        <v>1.8180000000000001</v>
      </c>
    </row>
    <row r="1997" spans="38:41">
      <c r="AL1997" s="279">
        <v>10</v>
      </c>
      <c r="AM1997" s="279">
        <v>2016</v>
      </c>
      <c r="AN1997" s="281">
        <v>42650</v>
      </c>
      <c r="AO1997" s="279">
        <v>1.8180000000000001</v>
      </c>
    </row>
    <row r="1998" spans="38:41">
      <c r="AL1998" s="279">
        <v>10</v>
      </c>
      <c r="AM1998" s="279">
        <v>2016</v>
      </c>
      <c r="AN1998" s="281">
        <v>42649</v>
      </c>
      <c r="AO1998" s="279">
        <v>1.796</v>
      </c>
    </row>
    <row r="1999" spans="38:41">
      <c r="AL1999" s="279">
        <v>10</v>
      </c>
      <c r="AM1999" s="279">
        <v>2016</v>
      </c>
      <c r="AN1999" s="281">
        <v>42648</v>
      </c>
      <c r="AO1999" s="279">
        <v>1.7589999999999999</v>
      </c>
    </row>
    <row r="2000" spans="38:41">
      <c r="AL2000" s="279">
        <v>10</v>
      </c>
      <c r="AM2000" s="279">
        <v>2016</v>
      </c>
      <c r="AN2000" s="281">
        <v>42647</v>
      </c>
      <c r="AO2000" s="279">
        <v>1.7330000000000001</v>
      </c>
    </row>
    <row r="2001" spans="38:41">
      <c r="AL2001" s="279">
        <v>10</v>
      </c>
      <c r="AM2001" s="279">
        <v>2016</v>
      </c>
      <c r="AN2001" s="281">
        <v>42646</v>
      </c>
      <c r="AO2001" s="279">
        <v>1.673</v>
      </c>
    </row>
    <row r="2002" spans="38:41">
      <c r="AL2002" s="279">
        <v>9</v>
      </c>
      <c r="AM2002" s="279">
        <v>2016</v>
      </c>
      <c r="AN2002" s="281">
        <v>42643</v>
      </c>
      <c r="AO2002" s="279">
        <v>1.661</v>
      </c>
    </row>
    <row r="2003" spans="38:41">
      <c r="AL2003" s="279">
        <v>9</v>
      </c>
      <c r="AM2003" s="279">
        <v>2016</v>
      </c>
      <c r="AN2003" s="281">
        <v>42642</v>
      </c>
      <c r="AO2003" s="279">
        <v>1.625</v>
      </c>
    </row>
    <row r="2004" spans="38:41">
      <c r="AL2004" s="279">
        <v>9</v>
      </c>
      <c r="AM2004" s="279">
        <v>2016</v>
      </c>
      <c r="AN2004" s="281">
        <v>42641</v>
      </c>
      <c r="AO2004" s="279">
        <v>1.6439999999999999</v>
      </c>
    </row>
    <row r="2005" spans="38:41">
      <c r="AL2005" s="279">
        <v>9</v>
      </c>
      <c r="AM2005" s="279">
        <v>2016</v>
      </c>
      <c r="AN2005" s="281">
        <v>42640</v>
      </c>
      <c r="AO2005" s="279">
        <v>1.635</v>
      </c>
    </row>
    <row r="2006" spans="38:41">
      <c r="AL2006" s="279">
        <v>9</v>
      </c>
      <c r="AM2006" s="279">
        <v>2016</v>
      </c>
      <c r="AN2006" s="281">
        <v>42639</v>
      </c>
      <c r="AO2006" s="279">
        <v>1.66</v>
      </c>
    </row>
    <row r="2007" spans="38:41">
      <c r="AL2007" s="279">
        <v>9</v>
      </c>
      <c r="AM2007" s="279">
        <v>2016</v>
      </c>
      <c r="AN2007" s="281">
        <v>42636</v>
      </c>
      <c r="AO2007" s="279">
        <v>1.698</v>
      </c>
    </row>
    <row r="2008" spans="38:41">
      <c r="AL2008" s="279">
        <v>9</v>
      </c>
      <c r="AM2008" s="279">
        <v>2016</v>
      </c>
      <c r="AN2008" s="281">
        <v>42635</v>
      </c>
      <c r="AO2008" s="279">
        <v>1.732</v>
      </c>
    </row>
    <row r="2009" spans="38:41">
      <c r="AL2009" s="279">
        <v>9</v>
      </c>
      <c r="AM2009" s="279">
        <v>2016</v>
      </c>
      <c r="AN2009" s="281">
        <v>42634</v>
      </c>
      <c r="AO2009" s="279">
        <v>1.776</v>
      </c>
    </row>
    <row r="2010" spans="38:41">
      <c r="AL2010" s="279">
        <v>9</v>
      </c>
      <c r="AM2010" s="279">
        <v>2016</v>
      </c>
      <c r="AN2010" s="281">
        <v>42633</v>
      </c>
      <c r="AO2010" s="279">
        <v>1.788</v>
      </c>
    </row>
    <row r="2011" spans="38:41">
      <c r="AL2011" s="279">
        <v>9</v>
      </c>
      <c r="AM2011" s="279">
        <v>2016</v>
      </c>
      <c r="AN2011" s="281">
        <v>42632</v>
      </c>
      <c r="AO2011" s="279">
        <v>1.825</v>
      </c>
    </row>
    <row r="2012" spans="38:41">
      <c r="AL2012" s="279">
        <v>9</v>
      </c>
      <c r="AM2012" s="279">
        <v>2016</v>
      </c>
      <c r="AN2012" s="281">
        <v>42629</v>
      </c>
      <c r="AO2012" s="279">
        <v>1.8240000000000001</v>
      </c>
    </row>
    <row r="2013" spans="38:41">
      <c r="AL2013" s="279">
        <v>9</v>
      </c>
      <c r="AM2013" s="279">
        <v>2016</v>
      </c>
      <c r="AN2013" s="281">
        <v>42628</v>
      </c>
      <c r="AO2013" s="279">
        <v>1.839</v>
      </c>
    </row>
    <row r="2014" spans="38:41">
      <c r="AL2014" s="279">
        <v>9</v>
      </c>
      <c r="AM2014" s="279">
        <v>2016</v>
      </c>
      <c r="AN2014" s="281">
        <v>42627</v>
      </c>
      <c r="AO2014" s="279">
        <v>1.827</v>
      </c>
    </row>
    <row r="2015" spans="38:41">
      <c r="AL2015" s="279">
        <v>9</v>
      </c>
      <c r="AM2015" s="279">
        <v>2016</v>
      </c>
      <c r="AN2015" s="281">
        <v>42626</v>
      </c>
      <c r="AO2015" s="279">
        <v>1.8620000000000001</v>
      </c>
    </row>
    <row r="2016" spans="38:41">
      <c r="AL2016" s="279">
        <v>9</v>
      </c>
      <c r="AM2016" s="279">
        <v>2016</v>
      </c>
      <c r="AN2016" s="281">
        <v>42625</v>
      </c>
      <c r="AO2016" s="279">
        <v>1.786</v>
      </c>
    </row>
    <row r="2017" spans="38:41">
      <c r="AL2017" s="279">
        <v>9</v>
      </c>
      <c r="AM2017" s="279">
        <v>2016</v>
      </c>
      <c r="AN2017" s="281">
        <v>42622</v>
      </c>
      <c r="AO2017" s="279">
        <v>1.7709999999999999</v>
      </c>
    </row>
    <row r="2018" spans="38:41">
      <c r="AL2018" s="279">
        <v>9</v>
      </c>
      <c r="AM2018" s="279">
        <v>2016</v>
      </c>
      <c r="AN2018" s="281">
        <v>42621</v>
      </c>
      <c r="AO2018" s="279">
        <v>1.6970000000000001</v>
      </c>
    </row>
    <row r="2019" spans="38:41">
      <c r="AL2019" s="279">
        <v>9</v>
      </c>
      <c r="AM2019" s="279">
        <v>2016</v>
      </c>
      <c r="AN2019" s="281">
        <v>42620</v>
      </c>
      <c r="AO2019" s="279">
        <v>1.617</v>
      </c>
    </row>
    <row r="2020" spans="38:41">
      <c r="AL2020" s="279">
        <v>9</v>
      </c>
      <c r="AM2020" s="279">
        <v>2016</v>
      </c>
      <c r="AN2020" s="281">
        <v>42619</v>
      </c>
      <c r="AO2020" s="279">
        <v>1.6259999999999999</v>
      </c>
    </row>
    <row r="2021" spans="38:41">
      <c r="AL2021" s="279">
        <v>9</v>
      </c>
      <c r="AM2021" s="279">
        <v>2016</v>
      </c>
      <c r="AN2021" s="281">
        <v>42618</v>
      </c>
      <c r="AO2021" s="279">
        <v>1.6579999999999999</v>
      </c>
    </row>
    <row r="2022" spans="38:41">
      <c r="AL2022" s="279">
        <v>9</v>
      </c>
      <c r="AM2022" s="279">
        <v>2016</v>
      </c>
      <c r="AN2022" s="281">
        <v>42615</v>
      </c>
      <c r="AO2022" s="279">
        <v>1.6579999999999999</v>
      </c>
    </row>
    <row r="2023" spans="38:41">
      <c r="AL2023" s="279">
        <v>9</v>
      </c>
      <c r="AM2023" s="279">
        <v>2016</v>
      </c>
      <c r="AN2023" s="281">
        <v>42614</v>
      </c>
      <c r="AO2023" s="279">
        <v>1.62</v>
      </c>
    </row>
    <row r="2024" spans="38:41">
      <c r="AL2024" s="279">
        <v>8</v>
      </c>
      <c r="AM2024" s="279">
        <v>2016</v>
      </c>
      <c r="AN2024" s="281">
        <v>42613</v>
      </c>
      <c r="AO2024" s="279">
        <v>1.6279999999999999</v>
      </c>
    </row>
    <row r="2025" spans="38:41">
      <c r="AL2025" s="279">
        <v>8</v>
      </c>
      <c r="AM2025" s="279">
        <v>2016</v>
      </c>
      <c r="AN2025" s="281">
        <v>42612</v>
      </c>
      <c r="AO2025" s="279">
        <v>1.6279999999999999</v>
      </c>
    </row>
    <row r="2026" spans="38:41">
      <c r="AL2026" s="279">
        <v>8</v>
      </c>
      <c r="AM2026" s="279">
        <v>2016</v>
      </c>
      <c r="AN2026" s="281">
        <v>42611</v>
      </c>
      <c r="AO2026" s="279">
        <v>1.629</v>
      </c>
    </row>
    <row r="2027" spans="38:41">
      <c r="AL2027" s="279">
        <v>8</v>
      </c>
      <c r="AM2027" s="279">
        <v>2016</v>
      </c>
      <c r="AN2027" s="281">
        <v>42608</v>
      </c>
      <c r="AO2027" s="279">
        <v>1.6879999999999999</v>
      </c>
    </row>
    <row r="2028" spans="38:41">
      <c r="AL2028" s="279">
        <v>8</v>
      </c>
      <c r="AM2028" s="279">
        <v>2016</v>
      </c>
      <c r="AN2028" s="281">
        <v>42607</v>
      </c>
      <c r="AO2028" s="279">
        <v>1.6719999999999999</v>
      </c>
    </row>
    <row r="2029" spans="38:41">
      <c r="AL2029" s="279">
        <v>8</v>
      </c>
      <c r="AM2029" s="279">
        <v>2016</v>
      </c>
      <c r="AN2029" s="281">
        <v>42606</v>
      </c>
      <c r="AO2029" s="279">
        <v>1.647</v>
      </c>
    </row>
    <row r="2030" spans="38:41">
      <c r="AL2030" s="279">
        <v>8</v>
      </c>
      <c r="AM2030" s="279">
        <v>2016</v>
      </c>
      <c r="AN2030" s="281">
        <v>42605</v>
      </c>
      <c r="AO2030" s="279">
        <v>1.639</v>
      </c>
    </row>
    <row r="2031" spans="38:41">
      <c r="AL2031" s="279">
        <v>8</v>
      </c>
      <c r="AM2031" s="279">
        <v>2016</v>
      </c>
      <c r="AN2031" s="281">
        <v>42604</v>
      </c>
      <c r="AO2031" s="279">
        <v>1.639</v>
      </c>
    </row>
    <row r="2032" spans="38:41">
      <c r="AL2032" s="279">
        <v>8</v>
      </c>
      <c r="AM2032" s="279">
        <v>2016</v>
      </c>
      <c r="AN2032" s="281">
        <v>42601</v>
      </c>
      <c r="AO2032" s="279">
        <v>1.6879999999999999</v>
      </c>
    </row>
    <row r="2033" spans="38:41">
      <c r="AL2033" s="279">
        <v>8</v>
      </c>
      <c r="AM2033" s="279">
        <v>2016</v>
      </c>
      <c r="AN2033" s="281">
        <v>42600</v>
      </c>
      <c r="AO2033" s="279">
        <v>1.661</v>
      </c>
    </row>
    <row r="2034" spans="38:41">
      <c r="AL2034" s="279">
        <v>8</v>
      </c>
      <c r="AM2034" s="279">
        <v>2016</v>
      </c>
      <c r="AN2034" s="281">
        <v>42599</v>
      </c>
      <c r="AO2034" s="279">
        <v>1.6639999999999999</v>
      </c>
    </row>
    <row r="2035" spans="38:41">
      <c r="AL2035" s="279">
        <v>8</v>
      </c>
      <c r="AM2035" s="279">
        <v>2016</v>
      </c>
      <c r="AN2035" s="281">
        <v>42598</v>
      </c>
      <c r="AO2035" s="279">
        <v>1.66</v>
      </c>
    </row>
    <row r="2036" spans="38:41">
      <c r="AL2036" s="279">
        <v>8</v>
      </c>
      <c r="AM2036" s="279">
        <v>2016</v>
      </c>
      <c r="AN2036" s="281">
        <v>42597</v>
      </c>
      <c r="AO2036" s="279">
        <v>1.6459999999999999</v>
      </c>
    </row>
    <row r="2037" spans="38:41">
      <c r="AL2037" s="279">
        <v>8</v>
      </c>
      <c r="AM2037" s="279">
        <v>2016</v>
      </c>
      <c r="AN2037" s="281">
        <v>42594</v>
      </c>
      <c r="AO2037" s="279">
        <v>1.617</v>
      </c>
    </row>
    <row r="2038" spans="38:41">
      <c r="AL2038" s="279">
        <v>8</v>
      </c>
      <c r="AM2038" s="279">
        <v>2016</v>
      </c>
      <c r="AN2038" s="281">
        <v>42593</v>
      </c>
      <c r="AO2038" s="279">
        <v>1.64</v>
      </c>
    </row>
    <row r="2039" spans="38:41">
      <c r="AL2039" s="279">
        <v>8</v>
      </c>
      <c r="AM2039" s="279">
        <v>2016</v>
      </c>
      <c r="AN2039" s="281">
        <v>42592</v>
      </c>
      <c r="AO2039" s="279">
        <v>1.6080000000000001</v>
      </c>
    </row>
    <row r="2040" spans="38:41">
      <c r="AL2040" s="279">
        <v>8</v>
      </c>
      <c r="AM2040" s="279">
        <v>2016</v>
      </c>
      <c r="AN2040" s="281">
        <v>42591</v>
      </c>
      <c r="AO2040" s="279">
        <v>1.6319999999999999</v>
      </c>
    </row>
    <row r="2041" spans="38:41">
      <c r="AL2041" s="279">
        <v>8</v>
      </c>
      <c r="AM2041" s="279">
        <v>2016</v>
      </c>
      <c r="AN2041" s="281">
        <v>42590</v>
      </c>
      <c r="AO2041" s="279">
        <v>1.677</v>
      </c>
    </row>
    <row r="2042" spans="38:41">
      <c r="AL2042" s="279">
        <v>8</v>
      </c>
      <c r="AM2042" s="279">
        <v>2016</v>
      </c>
      <c r="AN2042" s="281">
        <v>42587</v>
      </c>
      <c r="AO2042" s="279">
        <v>1.6819999999999999</v>
      </c>
    </row>
    <row r="2043" spans="38:41">
      <c r="AL2043" s="279">
        <v>8</v>
      </c>
      <c r="AM2043" s="279">
        <v>2016</v>
      </c>
      <c r="AN2043" s="281">
        <v>42586</v>
      </c>
      <c r="AO2043" s="279">
        <v>1.6359999999999999</v>
      </c>
    </row>
    <row r="2044" spans="38:41">
      <c r="AL2044" s="279">
        <v>8</v>
      </c>
      <c r="AM2044" s="279">
        <v>2016</v>
      </c>
      <c r="AN2044" s="281">
        <v>42585</v>
      </c>
      <c r="AO2044" s="279">
        <v>1.6739999999999999</v>
      </c>
    </row>
    <row r="2045" spans="38:41">
      <c r="AL2045" s="279">
        <v>8</v>
      </c>
      <c r="AM2045" s="279">
        <v>2016</v>
      </c>
      <c r="AN2045" s="281">
        <v>42584</v>
      </c>
      <c r="AO2045" s="279">
        <v>1.6739999999999999</v>
      </c>
    </row>
    <row r="2046" spans="38:41">
      <c r="AL2046" s="279">
        <v>8</v>
      </c>
      <c r="AM2046" s="279">
        <v>2016</v>
      </c>
      <c r="AN2046" s="281">
        <v>42583</v>
      </c>
      <c r="AO2046" s="279">
        <v>1.641</v>
      </c>
    </row>
    <row r="2047" spans="38:41">
      <c r="AL2047" s="279">
        <v>7</v>
      </c>
      <c r="AM2047" s="279">
        <v>2016</v>
      </c>
      <c r="AN2047" s="281">
        <v>42580</v>
      </c>
      <c r="AO2047" s="279">
        <v>1.641</v>
      </c>
    </row>
    <row r="2048" spans="38:41">
      <c r="AL2048" s="279">
        <v>7</v>
      </c>
      <c r="AM2048" s="279">
        <v>2016</v>
      </c>
      <c r="AN2048" s="281">
        <v>42579</v>
      </c>
      <c r="AO2048" s="279">
        <v>1.6850000000000001</v>
      </c>
    </row>
    <row r="2049" spans="38:41">
      <c r="AL2049" s="279">
        <v>7</v>
      </c>
      <c r="AM2049" s="279">
        <v>2016</v>
      </c>
      <c r="AN2049" s="281">
        <v>42578</v>
      </c>
      <c r="AO2049" s="279">
        <v>1.6879999999999999</v>
      </c>
    </row>
    <row r="2050" spans="38:41">
      <c r="AL2050" s="279">
        <v>7</v>
      </c>
      <c r="AM2050" s="279">
        <v>2016</v>
      </c>
      <c r="AN2050" s="281">
        <v>42577</v>
      </c>
      <c r="AO2050" s="279">
        <v>1.7310000000000001</v>
      </c>
    </row>
    <row r="2051" spans="38:41">
      <c r="AL2051" s="279">
        <v>7</v>
      </c>
      <c r="AM2051" s="279">
        <v>2016</v>
      </c>
      <c r="AN2051" s="281">
        <v>42576</v>
      </c>
      <c r="AO2051" s="279">
        <v>1.7270000000000001</v>
      </c>
    </row>
    <row r="2052" spans="38:41">
      <c r="AL2052" s="279">
        <v>7</v>
      </c>
      <c r="AM2052" s="279">
        <v>2016</v>
      </c>
      <c r="AN2052" s="281">
        <v>42573</v>
      </c>
      <c r="AO2052" s="279">
        <v>1.73</v>
      </c>
    </row>
    <row r="2053" spans="38:41">
      <c r="AL2053" s="279">
        <v>7</v>
      </c>
      <c r="AM2053" s="279">
        <v>2016</v>
      </c>
      <c r="AN2053" s="281">
        <v>42572</v>
      </c>
      <c r="AO2053" s="279">
        <v>1.744</v>
      </c>
    </row>
    <row r="2054" spans="38:41">
      <c r="AL2054" s="279">
        <v>7</v>
      </c>
      <c r="AM2054" s="279">
        <v>2016</v>
      </c>
      <c r="AN2054" s="281">
        <v>42571</v>
      </c>
      <c r="AO2054" s="279">
        <v>1.7490000000000001</v>
      </c>
    </row>
    <row r="2055" spans="38:41">
      <c r="AL2055" s="279">
        <v>7</v>
      </c>
      <c r="AM2055" s="279">
        <v>2016</v>
      </c>
      <c r="AN2055" s="281">
        <v>42570</v>
      </c>
      <c r="AO2055" s="279">
        <v>1.708</v>
      </c>
    </row>
    <row r="2056" spans="38:41">
      <c r="AL2056" s="279">
        <v>7</v>
      </c>
      <c r="AM2056" s="279">
        <v>2016</v>
      </c>
      <c r="AN2056" s="281">
        <v>42569</v>
      </c>
      <c r="AO2056" s="279">
        <v>1.7330000000000001</v>
      </c>
    </row>
    <row r="2057" spans="38:41">
      <c r="AL2057" s="279">
        <v>7</v>
      </c>
      <c r="AM2057" s="279">
        <v>2016</v>
      </c>
      <c r="AN2057" s="281">
        <v>42566</v>
      </c>
      <c r="AO2057" s="279">
        <v>1.7090000000000001</v>
      </c>
    </row>
    <row r="2058" spans="38:41">
      <c r="AL2058" s="279">
        <v>7</v>
      </c>
      <c r="AM2058" s="279">
        <v>2016</v>
      </c>
      <c r="AN2058" s="281">
        <v>42565</v>
      </c>
      <c r="AO2058" s="279">
        <v>1.6779999999999999</v>
      </c>
    </row>
    <row r="2059" spans="38:41">
      <c r="AL2059" s="279">
        <v>7</v>
      </c>
      <c r="AM2059" s="279">
        <v>2016</v>
      </c>
      <c r="AN2059" s="281">
        <v>42564</v>
      </c>
      <c r="AO2059" s="279">
        <v>1.613</v>
      </c>
    </row>
    <row r="2060" spans="38:41">
      <c r="AL2060" s="279">
        <v>7</v>
      </c>
      <c r="AM2060" s="279">
        <v>2016</v>
      </c>
      <c r="AN2060" s="281">
        <v>42563</v>
      </c>
      <c r="AO2060" s="279">
        <v>1.651</v>
      </c>
    </row>
    <row r="2061" spans="38:41">
      <c r="AL2061" s="279">
        <v>7</v>
      </c>
      <c r="AM2061" s="279">
        <v>2016</v>
      </c>
      <c r="AN2061" s="281">
        <v>42562</v>
      </c>
      <c r="AO2061" s="279">
        <v>1.5589999999999999</v>
      </c>
    </row>
    <row r="2062" spans="38:41">
      <c r="AL2062" s="279">
        <v>7</v>
      </c>
      <c r="AM2062" s="279">
        <v>2016</v>
      </c>
      <c r="AN2062" s="281">
        <v>42559</v>
      </c>
      <c r="AO2062" s="279">
        <v>1.548</v>
      </c>
    </row>
    <row r="2063" spans="38:41">
      <c r="AL2063" s="279">
        <v>7</v>
      </c>
      <c r="AM2063" s="279">
        <v>2016</v>
      </c>
      <c r="AN2063" s="281">
        <v>42558</v>
      </c>
      <c r="AO2063" s="279">
        <v>1.556</v>
      </c>
    </row>
    <row r="2064" spans="38:41">
      <c r="AL2064" s="279">
        <v>7</v>
      </c>
      <c r="AM2064" s="279">
        <v>2016</v>
      </c>
      <c r="AN2064" s="281">
        <v>42557</v>
      </c>
      <c r="AO2064" s="279">
        <v>1.554</v>
      </c>
    </row>
    <row r="2065" spans="38:41">
      <c r="AL2065" s="279">
        <v>7</v>
      </c>
      <c r="AM2065" s="279">
        <v>2016</v>
      </c>
      <c r="AN2065" s="281">
        <v>42556</v>
      </c>
      <c r="AO2065" s="279">
        <v>1.601</v>
      </c>
    </row>
    <row r="2066" spans="38:41">
      <c r="AL2066" s="279">
        <v>7</v>
      </c>
      <c r="AM2066" s="279">
        <v>2016</v>
      </c>
      <c r="AN2066" s="281">
        <v>42555</v>
      </c>
      <c r="AO2066" s="279">
        <v>1.6739999999999999</v>
      </c>
    </row>
    <row r="2067" spans="38:41">
      <c r="AL2067" s="279">
        <v>7</v>
      </c>
      <c r="AM2067" s="279">
        <v>2016</v>
      </c>
      <c r="AN2067" s="281">
        <v>42552</v>
      </c>
      <c r="AO2067" s="279">
        <v>1.7150000000000001</v>
      </c>
    </row>
    <row r="2068" spans="38:41">
      <c r="AL2068" s="279">
        <v>6</v>
      </c>
      <c r="AM2068" s="279">
        <v>2016</v>
      </c>
      <c r="AN2068" s="281">
        <v>42551</v>
      </c>
      <c r="AO2068" s="279">
        <v>1.716</v>
      </c>
    </row>
    <row r="2069" spans="38:41">
      <c r="AL2069" s="279">
        <v>6</v>
      </c>
      <c r="AM2069" s="279">
        <v>2016</v>
      </c>
      <c r="AN2069" s="281">
        <v>42550</v>
      </c>
      <c r="AO2069" s="279">
        <v>1.7649999999999999</v>
      </c>
    </row>
    <row r="2070" spans="38:41">
      <c r="AL2070" s="279">
        <v>6</v>
      </c>
      <c r="AM2070" s="279">
        <v>2016</v>
      </c>
      <c r="AN2070" s="281">
        <v>42549</v>
      </c>
      <c r="AO2070" s="279">
        <v>1.728</v>
      </c>
    </row>
    <row r="2071" spans="38:41">
      <c r="AL2071" s="279">
        <v>6</v>
      </c>
      <c r="AM2071" s="279">
        <v>2016</v>
      </c>
      <c r="AN2071" s="281">
        <v>42548</v>
      </c>
      <c r="AO2071" s="279">
        <v>1.72</v>
      </c>
    </row>
    <row r="2072" spans="38:41">
      <c r="AL2072" s="279">
        <v>6</v>
      </c>
      <c r="AM2072" s="279">
        <v>2016</v>
      </c>
      <c r="AN2072" s="281">
        <v>42545</v>
      </c>
      <c r="AO2072" s="279">
        <v>1.798</v>
      </c>
    </row>
    <row r="2073" spans="38:41">
      <c r="AL2073" s="279">
        <v>6</v>
      </c>
      <c r="AM2073" s="279">
        <v>2016</v>
      </c>
      <c r="AN2073" s="281">
        <v>42544</v>
      </c>
      <c r="AO2073" s="279">
        <v>1.917</v>
      </c>
    </row>
    <row r="2074" spans="38:41">
      <c r="AL2074" s="279">
        <v>6</v>
      </c>
      <c r="AM2074" s="279">
        <v>2016</v>
      </c>
      <c r="AN2074" s="281">
        <v>42543</v>
      </c>
      <c r="AO2074" s="279">
        <v>1.8720000000000001</v>
      </c>
    </row>
    <row r="2075" spans="38:41">
      <c r="AL2075" s="279">
        <v>6</v>
      </c>
      <c r="AM2075" s="279">
        <v>2016</v>
      </c>
      <c r="AN2075" s="281">
        <v>42542</v>
      </c>
      <c r="AO2075" s="279">
        <v>1.8859999999999999</v>
      </c>
    </row>
    <row r="2076" spans="38:41">
      <c r="AL2076" s="279">
        <v>6</v>
      </c>
      <c r="AM2076" s="279">
        <v>2016</v>
      </c>
      <c r="AN2076" s="281">
        <v>42541</v>
      </c>
      <c r="AO2076" s="279">
        <v>1.8420000000000001</v>
      </c>
    </row>
    <row r="2077" spans="38:41">
      <c r="AL2077" s="279">
        <v>6</v>
      </c>
      <c r="AM2077" s="279">
        <v>2016</v>
      </c>
      <c r="AN2077" s="281">
        <v>42538</v>
      </c>
      <c r="AO2077" s="279">
        <v>1.768</v>
      </c>
    </row>
    <row r="2078" spans="38:41">
      <c r="AL2078" s="279">
        <v>6</v>
      </c>
      <c r="AM2078" s="279">
        <v>2016</v>
      </c>
      <c r="AN2078" s="281">
        <v>42537</v>
      </c>
      <c r="AO2078" s="279">
        <v>1.76</v>
      </c>
    </row>
    <row r="2079" spans="38:41">
      <c r="AL2079" s="279">
        <v>6</v>
      </c>
      <c r="AM2079" s="279">
        <v>2016</v>
      </c>
      <c r="AN2079" s="281">
        <v>42536</v>
      </c>
      <c r="AO2079" s="279">
        <v>1.7589999999999999</v>
      </c>
    </row>
    <row r="2080" spans="38:41">
      <c r="AL2080" s="279">
        <v>6</v>
      </c>
      <c r="AM2080" s="279">
        <v>2016</v>
      </c>
      <c r="AN2080" s="281">
        <v>42535</v>
      </c>
      <c r="AO2080" s="279">
        <v>1.782</v>
      </c>
    </row>
    <row r="2081" spans="38:41">
      <c r="AL2081" s="279">
        <v>6</v>
      </c>
      <c r="AM2081" s="279">
        <v>2016</v>
      </c>
      <c r="AN2081" s="281">
        <v>42534</v>
      </c>
      <c r="AO2081" s="279">
        <v>1.7849999999999999</v>
      </c>
    </row>
    <row r="2082" spans="38:41">
      <c r="AL2082" s="279">
        <v>6</v>
      </c>
      <c r="AM2082" s="279">
        <v>2016</v>
      </c>
      <c r="AN2082" s="281">
        <v>42531</v>
      </c>
      <c r="AO2082" s="279">
        <v>1.7989999999999999</v>
      </c>
    </row>
    <row r="2083" spans="38:41">
      <c r="AL2083" s="279">
        <v>6</v>
      </c>
      <c r="AM2083" s="279">
        <v>2016</v>
      </c>
      <c r="AN2083" s="281">
        <v>42530</v>
      </c>
      <c r="AO2083" s="279">
        <v>1.845</v>
      </c>
    </row>
    <row r="2084" spans="38:41">
      <c r="AL2084" s="279">
        <v>6</v>
      </c>
      <c r="AM2084" s="279">
        <v>2016</v>
      </c>
      <c r="AN2084" s="281">
        <v>42529</v>
      </c>
      <c r="AO2084" s="279">
        <v>1.867</v>
      </c>
    </row>
    <row r="2085" spans="38:41">
      <c r="AL2085" s="279">
        <v>6</v>
      </c>
      <c r="AM2085" s="279">
        <v>2016</v>
      </c>
      <c r="AN2085" s="281">
        <v>42528</v>
      </c>
      <c r="AO2085" s="279">
        <v>1.881</v>
      </c>
    </row>
    <row r="2086" spans="38:41">
      <c r="AL2086" s="279">
        <v>6</v>
      </c>
      <c r="AM2086" s="279">
        <v>2016</v>
      </c>
      <c r="AN2086" s="281">
        <v>42527</v>
      </c>
      <c r="AO2086" s="279">
        <v>1.885</v>
      </c>
    </row>
    <row r="2087" spans="38:41">
      <c r="AL2087" s="279">
        <v>6</v>
      </c>
      <c r="AM2087" s="279">
        <v>2016</v>
      </c>
      <c r="AN2087" s="281">
        <v>42524</v>
      </c>
      <c r="AO2087" s="279">
        <v>1.841</v>
      </c>
    </row>
    <row r="2088" spans="38:41">
      <c r="AL2088" s="279">
        <v>6</v>
      </c>
      <c r="AM2088" s="279">
        <v>2016</v>
      </c>
      <c r="AN2088" s="281">
        <v>42523</v>
      </c>
      <c r="AO2088" s="279">
        <v>1.895</v>
      </c>
    </row>
    <row r="2089" spans="38:41">
      <c r="AL2089" s="279">
        <v>6</v>
      </c>
      <c r="AM2089" s="279">
        <v>2016</v>
      </c>
      <c r="AN2089" s="281">
        <v>42522</v>
      </c>
      <c r="AO2089" s="279">
        <v>1.948</v>
      </c>
    </row>
    <row r="2090" spans="38:41">
      <c r="AL2090" s="279">
        <v>5</v>
      </c>
      <c r="AM2090" s="279">
        <v>2016</v>
      </c>
      <c r="AN2090" s="281">
        <v>42521</v>
      </c>
      <c r="AO2090" s="279">
        <v>1.9610000000000001</v>
      </c>
    </row>
    <row r="2091" spans="38:41">
      <c r="AL2091" s="279">
        <v>5</v>
      </c>
      <c r="AM2091" s="279">
        <v>2016</v>
      </c>
      <c r="AN2091" s="281">
        <v>42520</v>
      </c>
      <c r="AO2091" s="279">
        <v>1.982</v>
      </c>
    </row>
    <row r="2092" spans="38:41">
      <c r="AL2092" s="279">
        <v>5</v>
      </c>
      <c r="AM2092" s="279">
        <v>2016</v>
      </c>
      <c r="AN2092" s="281">
        <v>42517</v>
      </c>
      <c r="AO2092" s="279">
        <v>1.9850000000000001</v>
      </c>
    </row>
    <row r="2093" spans="38:41">
      <c r="AL2093" s="279">
        <v>5</v>
      </c>
      <c r="AM2093" s="279">
        <v>2016</v>
      </c>
      <c r="AN2093" s="281">
        <v>42516</v>
      </c>
      <c r="AO2093" s="279">
        <v>1.9770000000000001</v>
      </c>
    </row>
    <row r="2094" spans="38:41">
      <c r="AL2094" s="279">
        <v>5</v>
      </c>
      <c r="AM2094" s="279">
        <v>2016</v>
      </c>
      <c r="AN2094" s="281">
        <v>42515</v>
      </c>
      <c r="AO2094" s="279">
        <v>2.012</v>
      </c>
    </row>
    <row r="2095" spans="38:41">
      <c r="AL2095" s="279">
        <v>5</v>
      </c>
      <c r="AM2095" s="279">
        <v>2016</v>
      </c>
      <c r="AN2095" s="281">
        <v>42514</v>
      </c>
      <c r="AO2095" s="279">
        <v>2.0019999999999998</v>
      </c>
    </row>
    <row r="2096" spans="38:41">
      <c r="AL2096" s="279">
        <v>5</v>
      </c>
      <c r="AM2096" s="279">
        <v>2016</v>
      </c>
      <c r="AN2096" s="281">
        <v>42513</v>
      </c>
      <c r="AO2096" s="279">
        <v>1.9910000000000001</v>
      </c>
    </row>
    <row r="2097" spans="38:41">
      <c r="AL2097" s="279">
        <v>5</v>
      </c>
      <c r="AM2097" s="279">
        <v>2016</v>
      </c>
      <c r="AN2097" s="281">
        <v>42510</v>
      </c>
      <c r="AO2097" s="279">
        <v>1.9890000000000001</v>
      </c>
    </row>
    <row r="2098" spans="38:41">
      <c r="AL2098" s="279">
        <v>5</v>
      </c>
      <c r="AM2098" s="279">
        <v>2016</v>
      </c>
      <c r="AN2098" s="281">
        <v>42509</v>
      </c>
      <c r="AO2098" s="279">
        <v>1.984</v>
      </c>
    </row>
    <row r="2099" spans="38:41">
      <c r="AL2099" s="279">
        <v>5</v>
      </c>
      <c r="AM2099" s="279">
        <v>2016</v>
      </c>
      <c r="AN2099" s="281">
        <v>42508</v>
      </c>
      <c r="AO2099" s="279">
        <v>2.0049999999999999</v>
      </c>
    </row>
    <row r="2100" spans="38:41">
      <c r="AL2100" s="279">
        <v>5</v>
      </c>
      <c r="AM2100" s="279">
        <v>2016</v>
      </c>
      <c r="AN2100" s="281">
        <v>42507</v>
      </c>
      <c r="AO2100" s="279">
        <v>1.98</v>
      </c>
    </row>
    <row r="2101" spans="38:41">
      <c r="AL2101" s="279">
        <v>5</v>
      </c>
      <c r="AM2101" s="279">
        <v>2016</v>
      </c>
      <c r="AN2101" s="281">
        <v>42506</v>
      </c>
      <c r="AO2101" s="279">
        <v>1.988</v>
      </c>
    </row>
    <row r="2102" spans="38:41">
      <c r="AL2102" s="279">
        <v>5</v>
      </c>
      <c r="AM2102" s="279">
        <v>2016</v>
      </c>
      <c r="AN2102" s="281">
        <v>42503</v>
      </c>
      <c r="AO2102" s="279">
        <v>1.95</v>
      </c>
    </row>
    <row r="2103" spans="38:41">
      <c r="AL2103" s="279">
        <v>5</v>
      </c>
      <c r="AM2103" s="279">
        <v>2016</v>
      </c>
      <c r="AN2103" s="281">
        <v>42502</v>
      </c>
      <c r="AO2103" s="279">
        <v>1.9850000000000001</v>
      </c>
    </row>
    <row r="2104" spans="38:41">
      <c r="AL2104" s="279">
        <v>5</v>
      </c>
      <c r="AM2104" s="279">
        <v>2016</v>
      </c>
      <c r="AN2104" s="281">
        <v>42501</v>
      </c>
      <c r="AO2104" s="279">
        <v>1.966</v>
      </c>
    </row>
    <row r="2105" spans="38:41">
      <c r="AL2105" s="279">
        <v>5</v>
      </c>
      <c r="AM2105" s="279">
        <v>2016</v>
      </c>
      <c r="AN2105" s="281">
        <v>42500</v>
      </c>
      <c r="AO2105" s="279">
        <v>1.964</v>
      </c>
    </row>
    <row r="2106" spans="38:41">
      <c r="AL2106" s="279">
        <v>5</v>
      </c>
      <c r="AM2106" s="279">
        <v>2016</v>
      </c>
      <c r="AN2106" s="281">
        <v>42499</v>
      </c>
      <c r="AO2106" s="279">
        <v>1.968</v>
      </c>
    </row>
    <row r="2107" spans="38:41">
      <c r="AL2107" s="279">
        <v>5</v>
      </c>
      <c r="AM2107" s="279">
        <v>2016</v>
      </c>
      <c r="AN2107" s="281">
        <v>42496</v>
      </c>
      <c r="AO2107" s="279">
        <v>1.99</v>
      </c>
    </row>
    <row r="2108" spans="38:41">
      <c r="AL2108" s="279">
        <v>5</v>
      </c>
      <c r="AM2108" s="279">
        <v>2016</v>
      </c>
      <c r="AN2108" s="281">
        <v>42495</v>
      </c>
      <c r="AO2108" s="279">
        <v>1.988</v>
      </c>
    </row>
    <row r="2109" spans="38:41">
      <c r="AL2109" s="279">
        <v>5</v>
      </c>
      <c r="AM2109" s="279">
        <v>2016</v>
      </c>
      <c r="AN2109" s="281">
        <v>42494</v>
      </c>
      <c r="AO2109" s="279">
        <v>2.0350000000000001</v>
      </c>
    </row>
    <row r="2110" spans="38:41">
      <c r="AL2110" s="279">
        <v>5</v>
      </c>
      <c r="AM2110" s="279">
        <v>2016</v>
      </c>
      <c r="AN2110" s="281">
        <v>42493</v>
      </c>
      <c r="AO2110" s="279">
        <v>2.0720000000000001</v>
      </c>
    </row>
    <row r="2111" spans="38:41">
      <c r="AL2111" s="279">
        <v>5</v>
      </c>
      <c r="AM2111" s="279">
        <v>2016</v>
      </c>
      <c r="AN2111" s="281">
        <v>42492</v>
      </c>
      <c r="AO2111" s="279">
        <v>2.1240000000000001</v>
      </c>
    </row>
    <row r="2112" spans="38:41">
      <c r="AL2112" s="279">
        <v>4</v>
      </c>
      <c r="AM2112" s="279">
        <v>2016</v>
      </c>
      <c r="AN2112" s="281">
        <v>42489</v>
      </c>
      <c r="AO2112" s="279">
        <v>2.0840000000000001</v>
      </c>
    </row>
    <row r="2113" spans="38:41">
      <c r="AL2113" s="279">
        <v>4</v>
      </c>
      <c r="AM2113" s="279">
        <v>2016</v>
      </c>
      <c r="AN2113" s="281">
        <v>42488</v>
      </c>
      <c r="AO2113" s="279">
        <v>2.0550000000000002</v>
      </c>
    </row>
    <row r="2114" spans="38:41">
      <c r="AL2114" s="279">
        <v>4</v>
      </c>
      <c r="AM2114" s="279">
        <v>2016</v>
      </c>
      <c r="AN2114" s="281">
        <v>42487</v>
      </c>
      <c r="AO2114" s="279">
        <v>2.0590000000000002</v>
      </c>
    </row>
    <row r="2115" spans="38:41">
      <c r="AL2115" s="279">
        <v>4</v>
      </c>
      <c r="AM2115" s="279">
        <v>2016</v>
      </c>
      <c r="AN2115" s="281">
        <v>42486</v>
      </c>
      <c r="AO2115" s="279">
        <v>2.0939999999999999</v>
      </c>
    </row>
    <row r="2116" spans="38:41">
      <c r="AL2116" s="279">
        <v>4</v>
      </c>
      <c r="AM2116" s="279">
        <v>2016</v>
      </c>
      <c r="AN2116" s="281">
        <v>42485</v>
      </c>
      <c r="AO2116" s="279">
        <v>2.1</v>
      </c>
    </row>
    <row r="2117" spans="38:41">
      <c r="AL2117" s="279">
        <v>4</v>
      </c>
      <c r="AM2117" s="279">
        <v>2016</v>
      </c>
      <c r="AN2117" s="281">
        <v>42482</v>
      </c>
      <c r="AO2117" s="279">
        <v>2.08</v>
      </c>
    </row>
    <row r="2118" spans="38:41">
      <c r="AL2118" s="279">
        <v>4</v>
      </c>
      <c r="AM2118" s="279">
        <v>2016</v>
      </c>
      <c r="AN2118" s="281">
        <v>42481</v>
      </c>
      <c r="AO2118" s="279">
        <v>2.0499999999999998</v>
      </c>
    </row>
    <row r="2119" spans="38:41">
      <c r="AL2119" s="279">
        <v>4</v>
      </c>
      <c r="AM2119" s="279">
        <v>2016</v>
      </c>
      <c r="AN2119" s="281">
        <v>42480</v>
      </c>
      <c r="AO2119" s="279">
        <v>2.0329999999999999</v>
      </c>
    </row>
    <row r="2120" spans="38:41">
      <c r="AL2120" s="279">
        <v>4</v>
      </c>
      <c r="AM2120" s="279">
        <v>2016</v>
      </c>
      <c r="AN2120" s="281">
        <v>42479</v>
      </c>
      <c r="AO2120" s="279">
        <v>2.0129999999999999</v>
      </c>
    </row>
    <row r="2121" spans="38:41">
      <c r="AL2121" s="279">
        <v>4</v>
      </c>
      <c r="AM2121" s="279">
        <v>2016</v>
      </c>
      <c r="AN2121" s="281">
        <v>42478</v>
      </c>
      <c r="AO2121" s="279">
        <v>1.994</v>
      </c>
    </row>
    <row r="2122" spans="38:41">
      <c r="AL2122" s="279">
        <v>4</v>
      </c>
      <c r="AM2122" s="279">
        <v>2016</v>
      </c>
      <c r="AN2122" s="281">
        <v>42475</v>
      </c>
      <c r="AO2122" s="279">
        <v>1.9750000000000001</v>
      </c>
    </row>
    <row r="2123" spans="38:41">
      <c r="AL2123" s="279">
        <v>4</v>
      </c>
      <c r="AM2123" s="279">
        <v>2016</v>
      </c>
      <c r="AN2123" s="281">
        <v>42474</v>
      </c>
      <c r="AO2123" s="279">
        <v>1.9990000000000001</v>
      </c>
    </row>
    <row r="2124" spans="38:41">
      <c r="AL2124" s="279">
        <v>4</v>
      </c>
      <c r="AM2124" s="279">
        <v>2016</v>
      </c>
      <c r="AN2124" s="281">
        <v>42473</v>
      </c>
      <c r="AO2124" s="279">
        <v>1.9730000000000001</v>
      </c>
    </row>
    <row r="2125" spans="38:41">
      <c r="AL2125" s="279">
        <v>4</v>
      </c>
      <c r="AM2125" s="279">
        <v>2016</v>
      </c>
      <c r="AN2125" s="281">
        <v>42472</v>
      </c>
      <c r="AO2125" s="279">
        <v>1.992</v>
      </c>
    </row>
    <row r="2126" spans="38:41">
      <c r="AL2126" s="279">
        <v>4</v>
      </c>
      <c r="AM2126" s="279">
        <v>2016</v>
      </c>
      <c r="AN2126" s="281">
        <v>42471</v>
      </c>
      <c r="AO2126" s="279">
        <v>1.9550000000000001</v>
      </c>
    </row>
    <row r="2127" spans="38:41">
      <c r="AL2127" s="279">
        <v>4</v>
      </c>
      <c r="AM2127" s="279">
        <v>2016</v>
      </c>
      <c r="AN2127" s="281">
        <v>42468</v>
      </c>
      <c r="AO2127" s="279">
        <v>1.954</v>
      </c>
    </row>
    <row r="2128" spans="38:41">
      <c r="AL2128" s="279">
        <v>4</v>
      </c>
      <c r="AM2128" s="279">
        <v>2016</v>
      </c>
      <c r="AN2128" s="281">
        <v>42467</v>
      </c>
      <c r="AO2128" s="279">
        <v>1.92</v>
      </c>
    </row>
    <row r="2129" spans="38:41">
      <c r="AL2129" s="279">
        <v>4</v>
      </c>
      <c r="AM2129" s="279">
        <v>2016</v>
      </c>
      <c r="AN2129" s="281">
        <v>42466</v>
      </c>
      <c r="AO2129" s="279">
        <v>1.97</v>
      </c>
    </row>
    <row r="2130" spans="38:41">
      <c r="AL2130" s="279">
        <v>4</v>
      </c>
      <c r="AM2130" s="279">
        <v>2016</v>
      </c>
      <c r="AN2130" s="281">
        <v>42465</v>
      </c>
      <c r="AO2130" s="279">
        <v>1.9370000000000001</v>
      </c>
    </row>
    <row r="2131" spans="38:41">
      <c r="AL2131" s="279">
        <v>4</v>
      </c>
      <c r="AM2131" s="279">
        <v>2016</v>
      </c>
      <c r="AN2131" s="281">
        <v>42464</v>
      </c>
      <c r="AO2131" s="279">
        <v>1.986</v>
      </c>
    </row>
    <row r="2132" spans="38:41">
      <c r="AL2132" s="279">
        <v>4</v>
      </c>
      <c r="AM2132" s="279">
        <v>2016</v>
      </c>
      <c r="AN2132" s="281">
        <v>42461</v>
      </c>
      <c r="AO2132" s="279">
        <v>2.0070000000000001</v>
      </c>
    </row>
    <row r="2133" spans="38:41">
      <c r="AL2133" s="279">
        <v>3</v>
      </c>
      <c r="AM2133" s="279">
        <v>2016</v>
      </c>
      <c r="AN2133" s="281">
        <v>42460</v>
      </c>
      <c r="AO2133" s="279">
        <v>2.008</v>
      </c>
    </row>
    <row r="2134" spans="38:41">
      <c r="AL2134" s="279">
        <v>3</v>
      </c>
      <c r="AM2134" s="279">
        <v>2016</v>
      </c>
      <c r="AN2134" s="281">
        <v>42459</v>
      </c>
      <c r="AO2134" s="279">
        <v>2.0089999999999999</v>
      </c>
    </row>
    <row r="2135" spans="38:41">
      <c r="AL2135" s="279">
        <v>3</v>
      </c>
      <c r="AM2135" s="279">
        <v>2016</v>
      </c>
      <c r="AN2135" s="281">
        <v>42458</v>
      </c>
      <c r="AO2135" s="279">
        <v>1.976</v>
      </c>
    </row>
    <row r="2136" spans="38:41">
      <c r="AL2136" s="279">
        <v>3</v>
      </c>
      <c r="AM2136" s="279">
        <v>2016</v>
      </c>
      <c r="AN2136" s="281">
        <v>42457</v>
      </c>
      <c r="AO2136" s="279">
        <v>2.04</v>
      </c>
    </row>
    <row r="2137" spans="38:41">
      <c r="AL2137" s="279">
        <v>3</v>
      </c>
      <c r="AM2137" s="279">
        <v>2016</v>
      </c>
      <c r="AN2137" s="281">
        <v>42454</v>
      </c>
      <c r="AO2137" s="279">
        <v>2.052</v>
      </c>
    </row>
    <row r="2138" spans="38:41">
      <c r="AL2138" s="279">
        <v>3</v>
      </c>
      <c r="AM2138" s="279">
        <v>2016</v>
      </c>
      <c r="AN2138" s="281">
        <v>42453</v>
      </c>
      <c r="AO2138" s="279">
        <v>2.052</v>
      </c>
    </row>
    <row r="2139" spans="38:41">
      <c r="AL2139" s="279">
        <v>3</v>
      </c>
      <c r="AM2139" s="279">
        <v>2016</v>
      </c>
      <c r="AN2139" s="281">
        <v>42452</v>
      </c>
      <c r="AO2139" s="279">
        <v>2.0350000000000001</v>
      </c>
    </row>
    <row r="2140" spans="38:41">
      <c r="AL2140" s="279">
        <v>3</v>
      </c>
      <c r="AM2140" s="279">
        <v>2016</v>
      </c>
      <c r="AN2140" s="281">
        <v>42451</v>
      </c>
      <c r="AO2140" s="279">
        <v>2.0990000000000002</v>
      </c>
    </row>
    <row r="2141" spans="38:41">
      <c r="AL2141" s="279">
        <v>3</v>
      </c>
      <c r="AM2141" s="279">
        <v>2016</v>
      </c>
      <c r="AN2141" s="281">
        <v>42450</v>
      </c>
      <c r="AO2141" s="279">
        <v>2.0960000000000001</v>
      </c>
    </row>
    <row r="2142" spans="38:41">
      <c r="AL2142" s="279">
        <v>3</v>
      </c>
      <c r="AM2142" s="279">
        <v>2016</v>
      </c>
      <c r="AN2142" s="281">
        <v>42447</v>
      </c>
      <c r="AO2142" s="279">
        <v>2.0779999999999998</v>
      </c>
    </row>
    <row r="2143" spans="38:41">
      <c r="AL2143" s="279">
        <v>3</v>
      </c>
      <c r="AM2143" s="279">
        <v>2016</v>
      </c>
      <c r="AN2143" s="281">
        <v>42446</v>
      </c>
      <c r="AO2143" s="279">
        <v>2.0750000000000002</v>
      </c>
    </row>
    <row r="2144" spans="38:41">
      <c r="AL2144" s="279">
        <v>3</v>
      </c>
      <c r="AM2144" s="279">
        <v>2016</v>
      </c>
      <c r="AN2144" s="281">
        <v>42445</v>
      </c>
      <c r="AO2144" s="279">
        <v>2.0699999999999998</v>
      </c>
    </row>
    <row r="2145" spans="38:41">
      <c r="AL2145" s="279">
        <v>3</v>
      </c>
      <c r="AM2145" s="279">
        <v>2016</v>
      </c>
      <c r="AN2145" s="281">
        <v>42444</v>
      </c>
      <c r="AO2145" s="279">
        <v>2.085</v>
      </c>
    </row>
    <row r="2146" spans="38:41">
      <c r="AL2146" s="279">
        <v>3</v>
      </c>
      <c r="AM2146" s="279">
        <v>2016</v>
      </c>
      <c r="AN2146" s="281">
        <v>42443</v>
      </c>
      <c r="AO2146" s="279">
        <v>2.0920000000000001</v>
      </c>
    </row>
    <row r="2147" spans="38:41">
      <c r="AL2147" s="279">
        <v>3</v>
      </c>
      <c r="AM2147" s="279">
        <v>2016</v>
      </c>
      <c r="AN2147" s="281">
        <v>42440</v>
      </c>
      <c r="AO2147" s="279">
        <v>2.1160000000000001</v>
      </c>
    </row>
    <row r="2148" spans="38:41">
      <c r="AL2148" s="279">
        <v>3</v>
      </c>
      <c r="AM2148" s="279">
        <v>2016</v>
      </c>
      <c r="AN2148" s="281">
        <v>42439</v>
      </c>
      <c r="AO2148" s="279">
        <v>2.0680000000000001</v>
      </c>
    </row>
    <row r="2149" spans="38:41">
      <c r="AL2149" s="279">
        <v>3</v>
      </c>
      <c r="AM2149" s="279">
        <v>2016</v>
      </c>
      <c r="AN2149" s="281">
        <v>42438</v>
      </c>
      <c r="AO2149" s="279">
        <v>2.036</v>
      </c>
    </row>
    <row r="2150" spans="38:41">
      <c r="AL2150" s="279">
        <v>3</v>
      </c>
      <c r="AM2150" s="279">
        <v>2016</v>
      </c>
      <c r="AN2150" s="281">
        <v>42437</v>
      </c>
      <c r="AO2150" s="279">
        <v>1.992</v>
      </c>
    </row>
    <row r="2151" spans="38:41">
      <c r="AL2151" s="279">
        <v>3</v>
      </c>
      <c r="AM2151" s="279">
        <v>2016</v>
      </c>
      <c r="AN2151" s="281">
        <v>42436</v>
      </c>
      <c r="AO2151" s="279">
        <v>2.0750000000000002</v>
      </c>
    </row>
    <row r="2152" spans="38:41">
      <c r="AL2152" s="279">
        <v>3</v>
      </c>
      <c r="AM2152" s="279">
        <v>2016</v>
      </c>
      <c r="AN2152" s="281">
        <v>42433</v>
      </c>
      <c r="AO2152" s="279">
        <v>2.0659999999999998</v>
      </c>
    </row>
    <row r="2153" spans="38:41">
      <c r="AL2153" s="279">
        <v>3</v>
      </c>
      <c r="AM2153" s="279">
        <v>2016</v>
      </c>
      <c r="AN2153" s="281">
        <v>42432</v>
      </c>
      <c r="AO2153" s="279">
        <v>2.0339999999999998</v>
      </c>
    </row>
    <row r="2154" spans="38:41">
      <c r="AL2154" s="279">
        <v>3</v>
      </c>
      <c r="AM2154" s="279">
        <v>2016</v>
      </c>
      <c r="AN2154" s="281">
        <v>42431</v>
      </c>
      <c r="AO2154" s="279">
        <v>2.0459999999999998</v>
      </c>
    </row>
    <row r="2155" spans="38:41">
      <c r="AL2155" s="279">
        <v>3</v>
      </c>
      <c r="AM2155" s="279">
        <v>2016</v>
      </c>
      <c r="AN2155" s="281">
        <v>42430</v>
      </c>
      <c r="AO2155" s="279">
        <v>2.0310000000000001</v>
      </c>
    </row>
    <row r="2156" spans="38:41">
      <c r="AL2156" s="279">
        <v>2</v>
      </c>
      <c r="AM2156" s="279">
        <v>2016</v>
      </c>
      <c r="AN2156" s="281">
        <v>42429</v>
      </c>
      <c r="AO2156" s="279">
        <v>1.9750000000000001</v>
      </c>
    </row>
    <row r="2157" spans="38:41">
      <c r="AL2157" s="279">
        <v>2</v>
      </c>
      <c r="AM2157" s="279">
        <v>2016</v>
      </c>
      <c r="AN2157" s="281">
        <v>42426</v>
      </c>
      <c r="AO2157" s="279">
        <v>1.964</v>
      </c>
    </row>
    <row r="2158" spans="38:41">
      <c r="AL2158" s="279">
        <v>2</v>
      </c>
      <c r="AM2158" s="279">
        <v>2016</v>
      </c>
      <c r="AN2158" s="281">
        <v>42425</v>
      </c>
      <c r="AO2158" s="279">
        <v>1.9379999999999999</v>
      </c>
    </row>
    <row r="2159" spans="38:41">
      <c r="AL2159" s="279">
        <v>2</v>
      </c>
      <c r="AM2159" s="279">
        <v>2016</v>
      </c>
      <c r="AN2159" s="281">
        <v>42424</v>
      </c>
      <c r="AO2159" s="279">
        <v>1.9390000000000001</v>
      </c>
    </row>
    <row r="2160" spans="38:41">
      <c r="AL2160" s="279">
        <v>2</v>
      </c>
      <c r="AM2160" s="279">
        <v>2016</v>
      </c>
      <c r="AN2160" s="281">
        <v>42423</v>
      </c>
      <c r="AO2160" s="279">
        <v>1.9159999999999999</v>
      </c>
    </row>
    <row r="2161" spans="38:41">
      <c r="AL2161" s="279">
        <v>2</v>
      </c>
      <c r="AM2161" s="279">
        <v>2016</v>
      </c>
      <c r="AN2161" s="281">
        <v>42422</v>
      </c>
      <c r="AO2161" s="279">
        <v>1.921</v>
      </c>
    </row>
    <row r="2162" spans="38:41">
      <c r="AL2162" s="279">
        <v>2</v>
      </c>
      <c r="AM2162" s="279">
        <v>2016</v>
      </c>
      <c r="AN2162" s="281">
        <v>42419</v>
      </c>
      <c r="AO2162" s="279">
        <v>1.92</v>
      </c>
    </row>
    <row r="2163" spans="38:41">
      <c r="AL2163" s="279">
        <v>2</v>
      </c>
      <c r="AM2163" s="279">
        <v>2016</v>
      </c>
      <c r="AN2163" s="281">
        <v>42418</v>
      </c>
      <c r="AO2163" s="279">
        <v>1.9139999999999999</v>
      </c>
    </row>
    <row r="2164" spans="38:41">
      <c r="AL2164" s="279">
        <v>2</v>
      </c>
      <c r="AM2164" s="279">
        <v>2016</v>
      </c>
      <c r="AN2164" s="281">
        <v>42417</v>
      </c>
      <c r="AO2164" s="279">
        <v>1.974</v>
      </c>
    </row>
    <row r="2165" spans="38:41">
      <c r="AL2165" s="279">
        <v>2</v>
      </c>
      <c r="AM2165" s="279">
        <v>2016</v>
      </c>
      <c r="AN2165" s="281">
        <v>42416</v>
      </c>
      <c r="AO2165" s="279">
        <v>1.962</v>
      </c>
    </row>
    <row r="2166" spans="38:41">
      <c r="AL2166" s="279">
        <v>2</v>
      </c>
      <c r="AM2166" s="279">
        <v>2016</v>
      </c>
      <c r="AN2166" s="281">
        <v>42415</v>
      </c>
      <c r="AO2166" s="279">
        <v>1.931</v>
      </c>
    </row>
    <row r="2167" spans="38:41">
      <c r="AL2167" s="279">
        <v>2</v>
      </c>
      <c r="AM2167" s="279">
        <v>2016</v>
      </c>
      <c r="AN2167" s="281">
        <v>42412</v>
      </c>
      <c r="AO2167" s="279">
        <v>1.931</v>
      </c>
    </row>
    <row r="2168" spans="38:41">
      <c r="AL2168" s="279">
        <v>2</v>
      </c>
      <c r="AM2168" s="279">
        <v>2016</v>
      </c>
      <c r="AN2168" s="281">
        <v>42411</v>
      </c>
      <c r="AO2168" s="279">
        <v>1.8460000000000001</v>
      </c>
    </row>
    <row r="2169" spans="38:41">
      <c r="AL2169" s="279">
        <v>2</v>
      </c>
      <c r="AM2169" s="279">
        <v>2016</v>
      </c>
      <c r="AN2169" s="281">
        <v>42410</v>
      </c>
      <c r="AO2169" s="279">
        <v>1.8180000000000001</v>
      </c>
    </row>
    <row r="2170" spans="38:41">
      <c r="AL2170" s="279">
        <v>2</v>
      </c>
      <c r="AM2170" s="279">
        <v>2016</v>
      </c>
      <c r="AN2170" s="281">
        <v>42409</v>
      </c>
      <c r="AO2170" s="279">
        <v>1.86</v>
      </c>
    </row>
    <row r="2171" spans="38:41">
      <c r="AL2171" s="279">
        <v>2</v>
      </c>
      <c r="AM2171" s="279">
        <v>2016</v>
      </c>
      <c r="AN2171" s="281">
        <v>42408</v>
      </c>
      <c r="AO2171" s="279">
        <v>1.8720000000000001</v>
      </c>
    </row>
    <row r="2172" spans="38:41">
      <c r="AL2172" s="279">
        <v>2</v>
      </c>
      <c r="AM2172" s="279">
        <v>2016</v>
      </c>
      <c r="AN2172" s="281">
        <v>42405</v>
      </c>
      <c r="AO2172" s="279">
        <v>1.948</v>
      </c>
    </row>
    <row r="2173" spans="38:41">
      <c r="AL2173" s="279">
        <v>2</v>
      </c>
      <c r="AM2173" s="279">
        <v>2016</v>
      </c>
      <c r="AN2173" s="281">
        <v>42404</v>
      </c>
      <c r="AO2173" s="279">
        <v>1.966</v>
      </c>
    </row>
    <row r="2174" spans="38:41">
      <c r="AL2174" s="279">
        <v>2</v>
      </c>
      <c r="AM2174" s="279">
        <v>2016</v>
      </c>
      <c r="AN2174" s="281">
        <v>42403</v>
      </c>
      <c r="AO2174" s="279">
        <v>1.974</v>
      </c>
    </row>
    <row r="2175" spans="38:41">
      <c r="AL2175" s="279">
        <v>2</v>
      </c>
      <c r="AM2175" s="279">
        <v>2016</v>
      </c>
      <c r="AN2175" s="281">
        <v>42402</v>
      </c>
      <c r="AO2175" s="279">
        <v>1.944</v>
      </c>
    </row>
    <row r="2176" spans="38:41">
      <c r="AL2176" s="279">
        <v>2</v>
      </c>
      <c r="AM2176" s="279">
        <v>2016</v>
      </c>
      <c r="AN2176" s="281">
        <v>42401</v>
      </c>
      <c r="AO2176" s="279">
        <v>2.0459999999999998</v>
      </c>
    </row>
    <row r="2177" spans="38:41">
      <c r="AL2177" s="279">
        <v>1</v>
      </c>
      <c r="AM2177" s="279">
        <v>2016</v>
      </c>
      <c r="AN2177" s="281">
        <v>42398</v>
      </c>
      <c r="AO2177" s="279">
        <v>2.0350000000000001</v>
      </c>
    </row>
    <row r="2178" spans="38:41">
      <c r="AL2178" s="279">
        <v>1</v>
      </c>
      <c r="AM2178" s="279">
        <v>2016</v>
      </c>
      <c r="AN2178" s="281">
        <v>42397</v>
      </c>
      <c r="AO2178" s="279">
        <v>2.0470000000000002</v>
      </c>
    </row>
    <row r="2179" spans="38:41">
      <c r="AL2179" s="279">
        <v>1</v>
      </c>
      <c r="AM2179" s="279">
        <v>2016</v>
      </c>
      <c r="AN2179" s="281">
        <v>42396</v>
      </c>
      <c r="AO2179" s="279">
        <v>2.056</v>
      </c>
    </row>
    <row r="2180" spans="38:41">
      <c r="AL2180" s="279">
        <v>1</v>
      </c>
      <c r="AM2180" s="279">
        <v>2016</v>
      </c>
      <c r="AN2180" s="281">
        <v>42395</v>
      </c>
      <c r="AO2180" s="279">
        <v>2.0710000000000002</v>
      </c>
    </row>
    <row r="2181" spans="38:41">
      <c r="AL2181" s="279">
        <v>1</v>
      </c>
      <c r="AM2181" s="279">
        <v>2016</v>
      </c>
      <c r="AN2181" s="281">
        <v>42394</v>
      </c>
      <c r="AO2181" s="279">
        <v>2.0590000000000002</v>
      </c>
    </row>
    <row r="2182" spans="38:41">
      <c r="AL2182" s="279">
        <v>1</v>
      </c>
      <c r="AM2182" s="279">
        <v>2016</v>
      </c>
      <c r="AN2182" s="281">
        <v>42391</v>
      </c>
      <c r="AO2182" s="279">
        <v>2.0990000000000002</v>
      </c>
    </row>
    <row r="2183" spans="38:41">
      <c r="AL2183" s="279">
        <v>1</v>
      </c>
      <c r="AM2183" s="279">
        <v>2016</v>
      </c>
      <c r="AN2183" s="281">
        <v>42390</v>
      </c>
      <c r="AO2183" s="279">
        <v>2.0259999999999998</v>
      </c>
    </row>
    <row r="2184" spans="38:41">
      <c r="AL2184" s="279">
        <v>1</v>
      </c>
      <c r="AM2184" s="279">
        <v>2016</v>
      </c>
      <c r="AN2184" s="281">
        <v>42389</v>
      </c>
      <c r="AO2184" s="279">
        <v>1.9370000000000001</v>
      </c>
    </row>
    <row r="2185" spans="38:41">
      <c r="AL2185" s="279">
        <v>1</v>
      </c>
      <c r="AM2185" s="279">
        <v>2016</v>
      </c>
      <c r="AN2185" s="281">
        <v>42388</v>
      </c>
      <c r="AO2185" s="279">
        <v>1.9910000000000001</v>
      </c>
    </row>
    <row r="2186" spans="38:41">
      <c r="AL2186" s="279">
        <v>1</v>
      </c>
      <c r="AM2186" s="279">
        <v>2016</v>
      </c>
      <c r="AN2186" s="281">
        <v>42387</v>
      </c>
      <c r="AO2186" s="279">
        <v>1.984</v>
      </c>
    </row>
    <row r="2187" spans="38:41">
      <c r="AL2187" s="279">
        <v>1</v>
      </c>
      <c r="AM2187" s="279">
        <v>2016</v>
      </c>
      <c r="AN2187" s="281">
        <v>42384</v>
      </c>
      <c r="AO2187" s="279">
        <v>1.984</v>
      </c>
    </row>
    <row r="2188" spans="38:41">
      <c r="AL2188" s="279">
        <v>1</v>
      </c>
      <c r="AM2188" s="279">
        <v>2016</v>
      </c>
      <c r="AN2188" s="281">
        <v>42383</v>
      </c>
      <c r="AO2188" s="279">
        <v>2.0529999999999999</v>
      </c>
    </row>
    <row r="2189" spans="38:41">
      <c r="AL2189" s="279">
        <v>1</v>
      </c>
      <c r="AM2189" s="279">
        <v>2016</v>
      </c>
      <c r="AN2189" s="281">
        <v>42382</v>
      </c>
      <c r="AO2189" s="279">
        <v>2.0379999999999998</v>
      </c>
    </row>
    <row r="2190" spans="38:41">
      <c r="AL2190" s="279">
        <v>1</v>
      </c>
      <c r="AM2190" s="279">
        <v>2016</v>
      </c>
      <c r="AN2190" s="281">
        <v>42381</v>
      </c>
      <c r="AO2190" s="279">
        <v>2.044</v>
      </c>
    </row>
    <row r="2191" spans="38:41">
      <c r="AL2191" s="279">
        <v>1</v>
      </c>
      <c r="AM2191" s="279">
        <v>2016</v>
      </c>
      <c r="AN2191" s="281">
        <v>42380</v>
      </c>
      <c r="AO2191" s="279">
        <v>2.0939999999999999</v>
      </c>
    </row>
    <row r="2192" spans="38:41">
      <c r="AL2192" s="279">
        <v>1</v>
      </c>
      <c r="AM2192" s="279">
        <v>2016</v>
      </c>
      <c r="AN2192" s="281">
        <v>42377</v>
      </c>
      <c r="AO2192" s="279">
        <v>2.0609999999999999</v>
      </c>
    </row>
    <row r="2193" spans="38:41">
      <c r="AL2193" s="279">
        <v>1</v>
      </c>
      <c r="AM2193" s="279">
        <v>2016</v>
      </c>
      <c r="AN2193" s="281">
        <v>42376</v>
      </c>
      <c r="AO2193" s="279">
        <v>2.0720000000000001</v>
      </c>
    </row>
    <row r="2194" spans="38:41">
      <c r="AL2194" s="279">
        <v>1</v>
      </c>
      <c r="AM2194" s="279">
        <v>2016</v>
      </c>
      <c r="AN2194" s="281">
        <v>42375</v>
      </c>
      <c r="AO2194" s="279">
        <v>2.085</v>
      </c>
    </row>
    <row r="2195" spans="38:41">
      <c r="AL2195" s="279">
        <v>1</v>
      </c>
      <c r="AM2195" s="279">
        <v>2016</v>
      </c>
      <c r="AN2195" s="281">
        <v>42374</v>
      </c>
      <c r="AO2195" s="279">
        <v>2.1320000000000001</v>
      </c>
    </row>
    <row r="2196" spans="38:41">
      <c r="AL2196" s="279">
        <v>1</v>
      </c>
      <c r="AM2196" s="279">
        <v>2016</v>
      </c>
      <c r="AN2196" s="281">
        <v>42373</v>
      </c>
      <c r="AO2196" s="279">
        <v>2.137</v>
      </c>
    </row>
    <row r="2197" spans="38:41">
      <c r="AL2197" s="279">
        <v>1</v>
      </c>
      <c r="AM2197" s="279">
        <v>2016</v>
      </c>
      <c r="AN2197" s="281">
        <v>42370</v>
      </c>
      <c r="AO2197" s="279">
        <v>2.149</v>
      </c>
    </row>
    <row r="2198" spans="38:41">
      <c r="AL2198" s="279">
        <v>12</v>
      </c>
      <c r="AM2198" s="279">
        <v>2015</v>
      </c>
      <c r="AN2198" s="281">
        <v>42369</v>
      </c>
      <c r="AO2198" s="279">
        <v>2.149</v>
      </c>
    </row>
    <row r="2199" spans="38:41">
      <c r="AL2199" s="279">
        <v>12</v>
      </c>
      <c r="AM2199" s="279">
        <v>2015</v>
      </c>
      <c r="AN2199" s="281">
        <v>42368</v>
      </c>
      <c r="AO2199" s="279">
        <v>2.157</v>
      </c>
    </row>
    <row r="2200" spans="38:41">
      <c r="AL2200" s="279">
        <v>12</v>
      </c>
      <c r="AM2200" s="279">
        <v>2015</v>
      </c>
      <c r="AN2200" s="281">
        <v>42367</v>
      </c>
      <c r="AO2200" s="279">
        <v>2.1720000000000002</v>
      </c>
    </row>
    <row r="2201" spans="38:41">
      <c r="AL2201" s="279">
        <v>12</v>
      </c>
      <c r="AM2201" s="279">
        <v>2015</v>
      </c>
      <c r="AN2201" s="281">
        <v>42366</v>
      </c>
      <c r="AO2201" s="279">
        <v>2.1379999999999999</v>
      </c>
    </row>
    <row r="2202" spans="38:41">
      <c r="AL2202" s="279">
        <v>12</v>
      </c>
      <c r="AM2202" s="279">
        <v>2015</v>
      </c>
      <c r="AN2202" s="281">
        <v>42363</v>
      </c>
      <c r="AO2202" s="279">
        <v>2.137</v>
      </c>
    </row>
    <row r="2203" spans="38:41">
      <c r="AL2203" s="279">
        <v>12</v>
      </c>
      <c r="AM2203" s="279">
        <v>2015</v>
      </c>
      <c r="AN2203" s="281">
        <v>42362</v>
      </c>
      <c r="AO2203" s="279">
        <v>2.137</v>
      </c>
    </row>
    <row r="2204" spans="38:41">
      <c r="AL2204" s="279">
        <v>12</v>
      </c>
      <c r="AM2204" s="279">
        <v>2015</v>
      </c>
      <c r="AN2204" s="281">
        <v>42361</v>
      </c>
      <c r="AO2204" s="279">
        <v>2.1659999999999999</v>
      </c>
    </row>
    <row r="2205" spans="38:41">
      <c r="AL2205" s="279">
        <v>12</v>
      </c>
      <c r="AM2205" s="279">
        <v>2015</v>
      </c>
      <c r="AN2205" s="281">
        <v>42360</v>
      </c>
      <c r="AO2205" s="279">
        <v>2.14</v>
      </c>
    </row>
    <row r="2206" spans="38:41">
      <c r="AL2206" s="279">
        <v>12</v>
      </c>
      <c r="AM2206" s="279">
        <v>2015</v>
      </c>
      <c r="AN2206" s="281">
        <v>42359</v>
      </c>
      <c r="AO2206" s="279">
        <v>2.109</v>
      </c>
    </row>
    <row r="2207" spans="38:41">
      <c r="AL2207" s="279">
        <v>12</v>
      </c>
      <c r="AM2207" s="279">
        <v>2015</v>
      </c>
      <c r="AN2207" s="281">
        <v>42356</v>
      </c>
      <c r="AO2207" s="279">
        <v>2.1219999999999999</v>
      </c>
    </row>
    <row r="2208" spans="38:41">
      <c r="AL2208" s="279">
        <v>12</v>
      </c>
      <c r="AM2208" s="279">
        <v>2015</v>
      </c>
      <c r="AN2208" s="281">
        <v>42355</v>
      </c>
      <c r="AO2208" s="279">
        <v>2.1560000000000001</v>
      </c>
    </row>
    <row r="2209" spans="38:41">
      <c r="AL2209" s="279">
        <v>12</v>
      </c>
      <c r="AM2209" s="279">
        <v>2015</v>
      </c>
      <c r="AN2209" s="281">
        <v>42354</v>
      </c>
      <c r="AO2209" s="279">
        <v>2.2250000000000001</v>
      </c>
    </row>
    <row r="2210" spans="38:41">
      <c r="AL2210" s="279">
        <v>12</v>
      </c>
      <c r="AM2210" s="279">
        <v>2015</v>
      </c>
      <c r="AN2210" s="281">
        <v>42353</v>
      </c>
      <c r="AO2210" s="279">
        <v>2.2229999999999999</v>
      </c>
    </row>
    <row r="2211" spans="38:41">
      <c r="AL2211" s="279">
        <v>12</v>
      </c>
      <c r="AM2211" s="279">
        <v>2015</v>
      </c>
      <c r="AN2211" s="281">
        <v>42352</v>
      </c>
      <c r="AO2211" s="279">
        <v>2.2120000000000002</v>
      </c>
    </row>
    <row r="2212" spans="38:41">
      <c r="AL2212" s="279">
        <v>12</v>
      </c>
      <c r="AM2212" s="279">
        <v>2015</v>
      </c>
      <c r="AN2212" s="281">
        <v>42349</v>
      </c>
      <c r="AO2212" s="279">
        <v>2.1619999999999999</v>
      </c>
    </row>
    <row r="2213" spans="38:41">
      <c r="AL2213" s="279">
        <v>12</v>
      </c>
      <c r="AM2213" s="279">
        <v>2015</v>
      </c>
      <c r="AN2213" s="281">
        <v>42348</v>
      </c>
      <c r="AO2213" s="279">
        <v>2.2370000000000001</v>
      </c>
    </row>
    <row r="2214" spans="38:41">
      <c r="AL2214" s="279">
        <v>12</v>
      </c>
      <c r="AM2214" s="279">
        <v>2015</v>
      </c>
      <c r="AN2214" s="281">
        <v>42347</v>
      </c>
      <c r="AO2214" s="279">
        <v>2.238</v>
      </c>
    </row>
    <row r="2215" spans="38:41">
      <c r="AL2215" s="279">
        <v>12</v>
      </c>
      <c r="AM2215" s="279">
        <v>2015</v>
      </c>
      <c r="AN2215" s="281">
        <v>42346</v>
      </c>
      <c r="AO2215" s="279">
        <v>2.238</v>
      </c>
    </row>
    <row r="2216" spans="38:41">
      <c r="AL2216" s="279">
        <v>12</v>
      </c>
      <c r="AM2216" s="279">
        <v>2015</v>
      </c>
      <c r="AN2216" s="281">
        <v>42345</v>
      </c>
      <c r="AO2216" s="279">
        <v>2.238</v>
      </c>
    </row>
    <row r="2217" spans="38:41">
      <c r="AL2217" s="279">
        <v>12</v>
      </c>
      <c r="AM2217" s="279">
        <v>2015</v>
      </c>
      <c r="AN2217" s="281">
        <v>42342</v>
      </c>
      <c r="AO2217" s="279">
        <v>2.298</v>
      </c>
    </row>
    <row r="2218" spans="38:41">
      <c r="AL2218" s="279">
        <v>12</v>
      </c>
      <c r="AM2218" s="279">
        <v>2015</v>
      </c>
      <c r="AN2218" s="281">
        <v>42341</v>
      </c>
      <c r="AO2218" s="279">
        <v>2.3250000000000002</v>
      </c>
    </row>
    <row r="2219" spans="38:41">
      <c r="AL2219" s="279">
        <v>12</v>
      </c>
      <c r="AM2219" s="279">
        <v>2015</v>
      </c>
      <c r="AN2219" s="281">
        <v>42340</v>
      </c>
      <c r="AO2219" s="279">
        <v>2.2280000000000002</v>
      </c>
    </row>
    <row r="2220" spans="38:41">
      <c r="AL2220" s="279">
        <v>12</v>
      </c>
      <c r="AM2220" s="279">
        <v>2015</v>
      </c>
      <c r="AN2220" s="281">
        <v>42339</v>
      </c>
      <c r="AO2220" s="279">
        <v>2.226</v>
      </c>
    </row>
    <row r="2221" spans="38:41">
      <c r="AL2221" s="279">
        <v>11</v>
      </c>
      <c r="AM2221" s="279">
        <v>2015</v>
      </c>
      <c r="AN2221" s="281">
        <v>42338</v>
      </c>
      <c r="AO2221" s="279">
        <v>2.286</v>
      </c>
    </row>
    <row r="2222" spans="38:41">
      <c r="AL2222" s="279">
        <v>11</v>
      </c>
      <c r="AM2222" s="279">
        <v>2015</v>
      </c>
      <c r="AN2222" s="281">
        <v>42335</v>
      </c>
      <c r="AO2222" s="279">
        <v>2.2919999999999998</v>
      </c>
    </row>
    <row r="2223" spans="38:41">
      <c r="AL2223" s="279">
        <v>11</v>
      </c>
      <c r="AM2223" s="279">
        <v>2015</v>
      </c>
      <c r="AN2223" s="281">
        <v>42334</v>
      </c>
      <c r="AO2223" s="279">
        <v>2.2810000000000001</v>
      </c>
    </row>
    <row r="2224" spans="38:41">
      <c r="AL2224" s="279">
        <v>11</v>
      </c>
      <c r="AM2224" s="279">
        <v>2015</v>
      </c>
      <c r="AN2224" s="281">
        <v>42333</v>
      </c>
      <c r="AO2224" s="279">
        <v>2.2959999999999998</v>
      </c>
    </row>
    <row r="2225" spans="38:41">
      <c r="AL2225" s="279">
        <v>11</v>
      </c>
      <c r="AM2225" s="279">
        <v>2015</v>
      </c>
      <c r="AN2225" s="281">
        <v>42332</v>
      </c>
      <c r="AO2225" s="279">
        <v>2.3220000000000001</v>
      </c>
    </row>
    <row r="2226" spans="38:41">
      <c r="AL2226" s="279">
        <v>11</v>
      </c>
      <c r="AM2226" s="279">
        <v>2015</v>
      </c>
      <c r="AN2226" s="281">
        <v>42331</v>
      </c>
      <c r="AO2226" s="279">
        <v>2.3250000000000002</v>
      </c>
    </row>
    <row r="2227" spans="38:41">
      <c r="AL2227" s="279">
        <v>11</v>
      </c>
      <c r="AM2227" s="279">
        <v>2015</v>
      </c>
      <c r="AN2227" s="281">
        <v>42328</v>
      </c>
      <c r="AO2227" s="279">
        <v>2.3279999999999998</v>
      </c>
    </row>
    <row r="2228" spans="38:41">
      <c r="AL2228" s="279">
        <v>11</v>
      </c>
      <c r="AM2228" s="279">
        <v>2015</v>
      </c>
      <c r="AN2228" s="281">
        <v>42327</v>
      </c>
      <c r="AO2228" s="279">
        <v>2.3250000000000002</v>
      </c>
    </row>
    <row r="2229" spans="38:41">
      <c r="AL2229" s="279">
        <v>11</v>
      </c>
      <c r="AM2229" s="279">
        <v>2015</v>
      </c>
      <c r="AN2229" s="281">
        <v>42326</v>
      </c>
      <c r="AO2229" s="279">
        <v>2.3540000000000001</v>
      </c>
    </row>
    <row r="2230" spans="38:41">
      <c r="AL2230" s="279">
        <v>11</v>
      </c>
      <c r="AM2230" s="279">
        <v>2015</v>
      </c>
      <c r="AN2230" s="281">
        <v>42325</v>
      </c>
      <c r="AO2230" s="279">
        <v>2.3490000000000002</v>
      </c>
    </row>
    <row r="2231" spans="38:41">
      <c r="AL2231" s="279">
        <v>11</v>
      </c>
      <c r="AM2231" s="279">
        <v>2015</v>
      </c>
      <c r="AN2231" s="281">
        <v>42324</v>
      </c>
      <c r="AO2231" s="279">
        <v>2.3450000000000002</v>
      </c>
    </row>
    <row r="2232" spans="38:41">
      <c r="AL2232" s="279">
        <v>11</v>
      </c>
      <c r="AM2232" s="279">
        <v>2015</v>
      </c>
      <c r="AN2232" s="281">
        <v>42321</v>
      </c>
      <c r="AO2232" s="279">
        <v>2.3450000000000002</v>
      </c>
    </row>
    <row r="2233" spans="38:41">
      <c r="AL2233" s="279">
        <v>11</v>
      </c>
      <c r="AM2233" s="279">
        <v>2015</v>
      </c>
      <c r="AN2233" s="281">
        <v>42320</v>
      </c>
      <c r="AO2233" s="279">
        <v>2.3889999999999998</v>
      </c>
    </row>
    <row r="2234" spans="38:41">
      <c r="AL2234" s="279">
        <v>11</v>
      </c>
      <c r="AM2234" s="279">
        <v>2015</v>
      </c>
      <c r="AN2234" s="281">
        <v>42319</v>
      </c>
      <c r="AO2234" s="279">
        <v>2.4009999999999998</v>
      </c>
    </row>
    <row r="2235" spans="38:41">
      <c r="AL2235" s="279">
        <v>11</v>
      </c>
      <c r="AM2235" s="279">
        <v>2015</v>
      </c>
      <c r="AN2235" s="281">
        <v>42318</v>
      </c>
      <c r="AO2235" s="279">
        <v>2.4009999999999998</v>
      </c>
    </row>
    <row r="2236" spans="38:41">
      <c r="AL2236" s="279">
        <v>11</v>
      </c>
      <c r="AM2236" s="279">
        <v>2015</v>
      </c>
      <c r="AN2236" s="281">
        <v>42317</v>
      </c>
      <c r="AO2236" s="279">
        <v>2.4180000000000001</v>
      </c>
    </row>
    <row r="2237" spans="38:41">
      <c r="AL2237" s="279">
        <v>11</v>
      </c>
      <c r="AM2237" s="279">
        <v>2015</v>
      </c>
      <c r="AN2237" s="281">
        <v>42314</v>
      </c>
      <c r="AO2237" s="279">
        <v>2.4159999999999999</v>
      </c>
    </row>
    <row r="2238" spans="38:41">
      <c r="AL2238" s="279">
        <v>11</v>
      </c>
      <c r="AM2238" s="279">
        <v>2015</v>
      </c>
      <c r="AN2238" s="281">
        <v>42313</v>
      </c>
      <c r="AO2238" s="279">
        <v>2.375</v>
      </c>
    </row>
    <row r="2239" spans="38:41">
      <c r="AL2239" s="279">
        <v>11</v>
      </c>
      <c r="AM2239" s="279">
        <v>2015</v>
      </c>
      <c r="AN2239" s="281">
        <v>42312</v>
      </c>
      <c r="AO2239" s="279">
        <v>2.3650000000000002</v>
      </c>
    </row>
    <row r="2240" spans="38:41">
      <c r="AL2240" s="279">
        <v>11</v>
      </c>
      <c r="AM2240" s="279">
        <v>2015</v>
      </c>
      <c r="AN2240" s="281">
        <v>42311</v>
      </c>
      <c r="AO2240" s="279">
        <v>2.3540000000000001</v>
      </c>
    </row>
    <row r="2241" spans="38:41">
      <c r="AL2241" s="279">
        <v>11</v>
      </c>
      <c r="AM2241" s="279">
        <v>2015</v>
      </c>
      <c r="AN2241" s="281">
        <v>42310</v>
      </c>
      <c r="AO2241" s="279">
        <v>2.3260000000000001</v>
      </c>
    </row>
    <row r="2242" spans="38:41">
      <c r="AL2242" s="279">
        <v>10</v>
      </c>
      <c r="AM2242" s="279">
        <v>2015</v>
      </c>
      <c r="AN2242" s="281">
        <v>42307</v>
      </c>
      <c r="AO2242" s="279">
        <v>2.3039999999999998</v>
      </c>
    </row>
    <row r="2243" spans="38:41">
      <c r="AL2243" s="279">
        <v>10</v>
      </c>
      <c r="AM2243" s="279">
        <v>2015</v>
      </c>
      <c r="AN2243" s="281">
        <v>42306</v>
      </c>
      <c r="AO2243" s="279">
        <v>2.3220000000000001</v>
      </c>
    </row>
    <row r="2244" spans="38:41">
      <c r="AL2244" s="279">
        <v>10</v>
      </c>
      <c r="AM2244" s="279">
        <v>2015</v>
      </c>
      <c r="AN2244" s="281">
        <v>42305</v>
      </c>
      <c r="AO2244" s="279">
        <v>2.2719999999999998</v>
      </c>
    </row>
    <row r="2245" spans="38:41">
      <c r="AL2245" s="279">
        <v>10</v>
      </c>
      <c r="AM2245" s="279">
        <v>2015</v>
      </c>
      <c r="AN2245" s="281">
        <v>42304</v>
      </c>
      <c r="AO2245" s="279">
        <v>2.2330000000000001</v>
      </c>
    </row>
    <row r="2246" spans="38:41">
      <c r="AL2246" s="279">
        <v>10</v>
      </c>
      <c r="AM2246" s="279">
        <v>2015</v>
      </c>
      <c r="AN2246" s="281">
        <v>42303</v>
      </c>
      <c r="AO2246" s="279">
        <v>2.246</v>
      </c>
    </row>
    <row r="2247" spans="38:41">
      <c r="AL2247" s="279">
        <v>10</v>
      </c>
      <c r="AM2247" s="279">
        <v>2015</v>
      </c>
      <c r="AN2247" s="281">
        <v>42300</v>
      </c>
      <c r="AO2247" s="279">
        <v>2.3029999999999999</v>
      </c>
    </row>
    <row r="2248" spans="38:41">
      <c r="AL2248" s="279">
        <v>10</v>
      </c>
      <c r="AM2248" s="279">
        <v>2015</v>
      </c>
      <c r="AN2248" s="281">
        <v>42299</v>
      </c>
      <c r="AO2248" s="279">
        <v>2.262</v>
      </c>
    </row>
    <row r="2249" spans="38:41">
      <c r="AL2249" s="279">
        <v>10</v>
      </c>
      <c r="AM2249" s="279">
        <v>2015</v>
      </c>
      <c r="AN2249" s="281">
        <v>42298</v>
      </c>
      <c r="AO2249" s="279">
        <v>2.2669999999999999</v>
      </c>
    </row>
    <row r="2250" spans="38:41">
      <c r="AL2250" s="279">
        <v>10</v>
      </c>
      <c r="AM2250" s="279">
        <v>2015</v>
      </c>
      <c r="AN2250" s="281">
        <v>42297</v>
      </c>
      <c r="AO2250" s="279">
        <v>2.3319999999999999</v>
      </c>
    </row>
    <row r="2251" spans="38:41">
      <c r="AL2251" s="279">
        <v>10</v>
      </c>
      <c r="AM2251" s="279">
        <v>2015</v>
      </c>
      <c r="AN2251" s="281">
        <v>42296</v>
      </c>
      <c r="AO2251" s="279">
        <v>2.2599999999999998</v>
      </c>
    </row>
    <row r="2252" spans="38:41">
      <c r="AL2252" s="279">
        <v>10</v>
      </c>
      <c r="AM2252" s="279">
        <v>2015</v>
      </c>
      <c r="AN2252" s="281">
        <v>42293</v>
      </c>
      <c r="AO2252" s="279">
        <v>2.2639999999999998</v>
      </c>
    </row>
    <row r="2253" spans="38:41">
      <c r="AL2253" s="279">
        <v>10</v>
      </c>
      <c r="AM2253" s="279">
        <v>2015</v>
      </c>
      <c r="AN2253" s="281">
        <v>42292</v>
      </c>
      <c r="AO2253" s="279">
        <v>2.2440000000000002</v>
      </c>
    </row>
    <row r="2254" spans="38:41">
      <c r="AL2254" s="279">
        <v>10</v>
      </c>
      <c r="AM2254" s="279">
        <v>2015</v>
      </c>
      <c r="AN2254" s="281">
        <v>42291</v>
      </c>
      <c r="AO2254" s="279">
        <v>2.2149999999999999</v>
      </c>
    </row>
    <row r="2255" spans="38:41">
      <c r="AL2255" s="279">
        <v>10</v>
      </c>
      <c r="AM2255" s="279">
        <v>2015</v>
      </c>
      <c r="AN2255" s="281">
        <v>42290</v>
      </c>
      <c r="AO2255" s="279">
        <v>2.25</v>
      </c>
    </row>
    <row r="2256" spans="38:41">
      <c r="AL2256" s="279">
        <v>10</v>
      </c>
      <c r="AM2256" s="279">
        <v>2015</v>
      </c>
      <c r="AN2256" s="281">
        <v>42289</v>
      </c>
      <c r="AO2256" s="279">
        <v>2.3140000000000001</v>
      </c>
    </row>
    <row r="2257" spans="38:41">
      <c r="AL2257" s="279">
        <v>10</v>
      </c>
      <c r="AM2257" s="279">
        <v>2015</v>
      </c>
      <c r="AN2257" s="281">
        <v>42286</v>
      </c>
      <c r="AO2257" s="279">
        <v>2.3140000000000001</v>
      </c>
    </row>
    <row r="2258" spans="38:41">
      <c r="AL2258" s="279">
        <v>10</v>
      </c>
      <c r="AM2258" s="279">
        <v>2015</v>
      </c>
      <c r="AN2258" s="281">
        <v>42285</v>
      </c>
      <c r="AO2258" s="279">
        <v>2.2999999999999998</v>
      </c>
    </row>
    <row r="2259" spans="38:41">
      <c r="AL2259" s="279">
        <v>10</v>
      </c>
      <c r="AM2259" s="279">
        <v>2015</v>
      </c>
      <c r="AN2259" s="281">
        <v>42284</v>
      </c>
      <c r="AO2259" s="279">
        <v>2.2519999999999998</v>
      </c>
    </row>
    <row r="2260" spans="38:41">
      <c r="AL2260" s="279">
        <v>10</v>
      </c>
      <c r="AM2260" s="279">
        <v>2015</v>
      </c>
      <c r="AN2260" s="281">
        <v>42283</v>
      </c>
      <c r="AO2260" s="279">
        <v>2.2189999999999999</v>
      </c>
    </row>
    <row r="2261" spans="38:41">
      <c r="AL2261" s="279">
        <v>10</v>
      </c>
      <c r="AM2261" s="279">
        <v>2015</v>
      </c>
      <c r="AN2261" s="281">
        <v>42282</v>
      </c>
      <c r="AO2261" s="279">
        <v>2.2320000000000002</v>
      </c>
    </row>
    <row r="2262" spans="38:41">
      <c r="AL2262" s="279">
        <v>10</v>
      </c>
      <c r="AM2262" s="279">
        <v>2015</v>
      </c>
      <c r="AN2262" s="281">
        <v>42279</v>
      </c>
      <c r="AO2262" s="279">
        <v>2.1859999999999999</v>
      </c>
    </row>
    <row r="2263" spans="38:41">
      <c r="AL2263" s="279">
        <v>10</v>
      </c>
      <c r="AM2263" s="279">
        <v>2015</v>
      </c>
      <c r="AN2263" s="281">
        <v>42278</v>
      </c>
      <c r="AO2263" s="279">
        <v>2.2000000000000002</v>
      </c>
    </row>
    <row r="2264" spans="38:41">
      <c r="AL2264" s="279">
        <v>9</v>
      </c>
      <c r="AM2264" s="279">
        <v>2015</v>
      </c>
      <c r="AN2264" s="281">
        <v>42277</v>
      </c>
      <c r="AO2264" s="279">
        <v>2.1989999999999998</v>
      </c>
    </row>
    <row r="2265" spans="38:41">
      <c r="AL2265" s="279">
        <v>9</v>
      </c>
      <c r="AM2265" s="279">
        <v>2015</v>
      </c>
      <c r="AN2265" s="281">
        <v>42276</v>
      </c>
      <c r="AO2265" s="279">
        <v>2.1890000000000001</v>
      </c>
    </row>
    <row r="2266" spans="38:41">
      <c r="AL2266" s="279">
        <v>9</v>
      </c>
      <c r="AM2266" s="279">
        <v>2015</v>
      </c>
      <c r="AN2266" s="281">
        <v>42275</v>
      </c>
      <c r="AO2266" s="279">
        <v>2.1970000000000001</v>
      </c>
    </row>
    <row r="2267" spans="38:41">
      <c r="AL2267" s="279">
        <v>9</v>
      </c>
      <c r="AM2267" s="279">
        <v>2015</v>
      </c>
      <c r="AN2267" s="281">
        <v>42272</v>
      </c>
      <c r="AO2267" s="279">
        <v>2.27</v>
      </c>
    </row>
    <row r="2268" spans="38:41">
      <c r="AL2268" s="279">
        <v>9</v>
      </c>
      <c r="AM2268" s="279">
        <v>2015</v>
      </c>
      <c r="AN2268" s="281">
        <v>42271</v>
      </c>
      <c r="AO2268" s="279">
        <v>2.2200000000000002</v>
      </c>
    </row>
    <row r="2269" spans="38:41">
      <c r="AL2269" s="279">
        <v>9</v>
      </c>
      <c r="AM2269" s="279">
        <v>2015</v>
      </c>
      <c r="AN2269" s="281">
        <v>42270</v>
      </c>
      <c r="AO2269" s="279">
        <v>2.242</v>
      </c>
    </row>
    <row r="2270" spans="38:41">
      <c r="AL2270" s="279">
        <v>9</v>
      </c>
      <c r="AM2270" s="279">
        <v>2015</v>
      </c>
      <c r="AN2270" s="281">
        <v>42269</v>
      </c>
      <c r="AO2270" s="279">
        <v>2.2309999999999999</v>
      </c>
    </row>
    <row r="2271" spans="38:41">
      <c r="AL2271" s="279">
        <v>9</v>
      </c>
      <c r="AM2271" s="279">
        <v>2015</v>
      </c>
      <c r="AN2271" s="281">
        <v>42268</v>
      </c>
      <c r="AO2271" s="279">
        <v>2.2930000000000001</v>
      </c>
    </row>
    <row r="2272" spans="38:41">
      <c r="AL2272" s="279">
        <v>9</v>
      </c>
      <c r="AM2272" s="279">
        <v>2015</v>
      </c>
      <c r="AN2272" s="281">
        <v>42265</v>
      </c>
      <c r="AO2272" s="279">
        <v>2.226</v>
      </c>
    </row>
    <row r="2273" spans="38:41">
      <c r="AL2273" s="279">
        <v>9</v>
      </c>
      <c r="AM2273" s="279">
        <v>2015</v>
      </c>
      <c r="AN2273" s="281">
        <v>42264</v>
      </c>
      <c r="AO2273" s="279">
        <v>2.29</v>
      </c>
    </row>
    <row r="2274" spans="38:41">
      <c r="AL2274" s="279">
        <v>9</v>
      </c>
      <c r="AM2274" s="279">
        <v>2015</v>
      </c>
      <c r="AN2274" s="281">
        <v>42263</v>
      </c>
      <c r="AO2274" s="279">
        <v>2.339</v>
      </c>
    </row>
    <row r="2275" spans="38:41">
      <c r="AL2275" s="279">
        <v>9</v>
      </c>
      <c r="AM2275" s="279">
        <v>2015</v>
      </c>
      <c r="AN2275" s="281">
        <v>42262</v>
      </c>
      <c r="AO2275" s="279">
        <v>2.3210000000000002</v>
      </c>
    </row>
    <row r="2276" spans="38:41">
      <c r="AL2276" s="279">
        <v>9</v>
      </c>
      <c r="AM2276" s="279">
        <v>2015</v>
      </c>
      <c r="AN2276" s="281">
        <v>42261</v>
      </c>
      <c r="AO2276" s="279">
        <v>2.234</v>
      </c>
    </row>
    <row r="2277" spans="38:41">
      <c r="AL2277" s="279">
        <v>9</v>
      </c>
      <c r="AM2277" s="279">
        <v>2015</v>
      </c>
      <c r="AN2277" s="281">
        <v>42258</v>
      </c>
      <c r="AO2277" s="279">
        <v>2.2370000000000001</v>
      </c>
    </row>
    <row r="2278" spans="38:41">
      <c r="AL2278" s="279">
        <v>9</v>
      </c>
      <c r="AM2278" s="279">
        <v>2015</v>
      </c>
      <c r="AN2278" s="281">
        <v>42257</v>
      </c>
      <c r="AO2278" s="279">
        <v>2.2629999999999999</v>
      </c>
    </row>
    <row r="2279" spans="38:41">
      <c r="AL2279" s="279">
        <v>9</v>
      </c>
      <c r="AM2279" s="279">
        <v>2015</v>
      </c>
      <c r="AN2279" s="281">
        <v>42256</v>
      </c>
      <c r="AO2279" s="279">
        <v>2.2589999999999999</v>
      </c>
    </row>
    <row r="2280" spans="38:41">
      <c r="AL2280" s="279">
        <v>9</v>
      </c>
      <c r="AM2280" s="279">
        <v>2015</v>
      </c>
      <c r="AN2280" s="281">
        <v>42255</v>
      </c>
      <c r="AO2280" s="279">
        <v>2.2330000000000001</v>
      </c>
    </row>
    <row r="2281" spans="38:41">
      <c r="AL2281" s="279">
        <v>9</v>
      </c>
      <c r="AM2281" s="279">
        <v>2015</v>
      </c>
      <c r="AN2281" s="281">
        <v>42254</v>
      </c>
      <c r="AO2281" s="279">
        <v>2.1970000000000001</v>
      </c>
    </row>
    <row r="2282" spans="38:41">
      <c r="AL2282" s="279">
        <v>9</v>
      </c>
      <c r="AM2282" s="279">
        <v>2015</v>
      </c>
      <c r="AN2282" s="281">
        <v>42251</v>
      </c>
      <c r="AO2282" s="279">
        <v>2.1970000000000001</v>
      </c>
    </row>
    <row r="2283" spans="38:41">
      <c r="AL2283" s="279">
        <v>9</v>
      </c>
      <c r="AM2283" s="279">
        <v>2015</v>
      </c>
      <c r="AN2283" s="281">
        <v>42250</v>
      </c>
      <c r="AO2283" s="279">
        <v>2.2200000000000002</v>
      </c>
    </row>
    <row r="2284" spans="38:41">
      <c r="AL2284" s="279">
        <v>9</v>
      </c>
      <c r="AM2284" s="279">
        <v>2015</v>
      </c>
      <c r="AN2284" s="281">
        <v>42249</v>
      </c>
      <c r="AO2284" s="279">
        <v>2.2069999999999999</v>
      </c>
    </row>
    <row r="2285" spans="38:41">
      <c r="AL2285" s="279">
        <v>9</v>
      </c>
      <c r="AM2285" s="279">
        <v>2015</v>
      </c>
      <c r="AN2285" s="281">
        <v>42248</v>
      </c>
      <c r="AO2285" s="279">
        <v>2.1789999999999998</v>
      </c>
    </row>
    <row r="2286" spans="38:41">
      <c r="AL2286" s="279">
        <v>8</v>
      </c>
      <c r="AM2286" s="279">
        <v>2015</v>
      </c>
      <c r="AN2286" s="281">
        <v>42247</v>
      </c>
      <c r="AO2286" s="279">
        <v>2.2349999999999999</v>
      </c>
    </row>
    <row r="2287" spans="38:41">
      <c r="AL2287" s="279">
        <v>8</v>
      </c>
      <c r="AM2287" s="279">
        <v>2015</v>
      </c>
      <c r="AN2287" s="281">
        <v>42244</v>
      </c>
      <c r="AO2287" s="279">
        <v>2.19</v>
      </c>
    </row>
    <row r="2288" spans="38:41">
      <c r="AL2288" s="279">
        <v>8</v>
      </c>
      <c r="AM2288" s="279">
        <v>2015</v>
      </c>
      <c r="AN2288" s="281">
        <v>42243</v>
      </c>
      <c r="AO2288" s="279">
        <v>2.2109999999999999</v>
      </c>
    </row>
    <row r="2289" spans="38:41">
      <c r="AL2289" s="279">
        <v>8</v>
      </c>
      <c r="AM2289" s="279">
        <v>2015</v>
      </c>
      <c r="AN2289" s="281">
        <v>42242</v>
      </c>
      <c r="AO2289" s="279">
        <v>2.1960000000000002</v>
      </c>
    </row>
    <row r="2290" spans="38:41">
      <c r="AL2290" s="279">
        <v>8</v>
      </c>
      <c r="AM2290" s="279">
        <v>2015</v>
      </c>
      <c r="AN2290" s="281">
        <v>42241</v>
      </c>
      <c r="AO2290" s="279">
        <v>2.0840000000000001</v>
      </c>
    </row>
    <row r="2291" spans="38:41">
      <c r="AL2291" s="279">
        <v>8</v>
      </c>
      <c r="AM2291" s="279">
        <v>2015</v>
      </c>
      <c r="AN2291" s="281">
        <v>42240</v>
      </c>
      <c r="AO2291" s="279">
        <v>2.008</v>
      </c>
    </row>
    <row r="2292" spans="38:41">
      <c r="AL2292" s="279">
        <v>8</v>
      </c>
      <c r="AM2292" s="279">
        <v>2015</v>
      </c>
      <c r="AN2292" s="281">
        <v>42237</v>
      </c>
      <c r="AO2292" s="279">
        <v>2.0089999999999999</v>
      </c>
    </row>
    <row r="2293" spans="38:41">
      <c r="AL2293" s="279">
        <v>8</v>
      </c>
      <c r="AM2293" s="279">
        <v>2015</v>
      </c>
      <c r="AN2293" s="281">
        <v>42236</v>
      </c>
      <c r="AO2293" s="279">
        <v>2.0129999999999999</v>
      </c>
    </row>
    <row r="2294" spans="38:41">
      <c r="AL2294" s="279">
        <v>8</v>
      </c>
      <c r="AM2294" s="279">
        <v>2015</v>
      </c>
      <c r="AN2294" s="281">
        <v>42235</v>
      </c>
      <c r="AO2294" s="279">
        <v>2.0510000000000002</v>
      </c>
    </row>
    <row r="2295" spans="38:41">
      <c r="AL2295" s="279">
        <v>8</v>
      </c>
      <c r="AM2295" s="279">
        <v>2015</v>
      </c>
      <c r="AN2295" s="281">
        <v>42234</v>
      </c>
      <c r="AO2295" s="279">
        <v>2.097</v>
      </c>
    </row>
    <row r="2296" spans="38:41">
      <c r="AL2296" s="279">
        <v>8</v>
      </c>
      <c r="AM2296" s="279">
        <v>2015</v>
      </c>
      <c r="AN2296" s="281">
        <v>42233</v>
      </c>
      <c r="AO2296" s="279">
        <v>2.0779999999999998</v>
      </c>
    </row>
    <row r="2297" spans="38:41">
      <c r="AL2297" s="279">
        <v>8</v>
      </c>
      <c r="AM2297" s="279">
        <v>2015</v>
      </c>
      <c r="AN2297" s="281">
        <v>42230</v>
      </c>
      <c r="AO2297" s="279">
        <v>2.0880000000000001</v>
      </c>
    </row>
    <row r="2298" spans="38:41">
      <c r="AL2298" s="279">
        <v>8</v>
      </c>
      <c r="AM2298" s="279">
        <v>2015</v>
      </c>
      <c r="AN2298" s="281">
        <v>42229</v>
      </c>
      <c r="AO2298" s="279">
        <v>2.097</v>
      </c>
    </row>
    <row r="2299" spans="38:41">
      <c r="AL2299" s="279">
        <v>8</v>
      </c>
      <c r="AM2299" s="279">
        <v>2015</v>
      </c>
      <c r="AN2299" s="281">
        <v>42228</v>
      </c>
      <c r="AO2299" s="279">
        <v>2.0960000000000001</v>
      </c>
    </row>
    <row r="2300" spans="38:41">
      <c r="AL2300" s="279">
        <v>8</v>
      </c>
      <c r="AM2300" s="279">
        <v>2015</v>
      </c>
      <c r="AN2300" s="281">
        <v>42227</v>
      </c>
      <c r="AO2300" s="279">
        <v>2.0870000000000002</v>
      </c>
    </row>
    <row r="2301" spans="38:41">
      <c r="AL2301" s="279">
        <v>8</v>
      </c>
      <c r="AM2301" s="279">
        <v>2015</v>
      </c>
      <c r="AN2301" s="281">
        <v>42226</v>
      </c>
      <c r="AO2301" s="279">
        <v>2.1419999999999999</v>
      </c>
    </row>
    <row r="2302" spans="38:41">
      <c r="AL2302" s="279">
        <v>8</v>
      </c>
      <c r="AM2302" s="279">
        <v>2015</v>
      </c>
      <c r="AN2302" s="281">
        <v>42223</v>
      </c>
      <c r="AO2302" s="279">
        <v>2.09</v>
      </c>
    </row>
    <row r="2303" spans="38:41">
      <c r="AL2303" s="279">
        <v>8</v>
      </c>
      <c r="AM2303" s="279">
        <v>2015</v>
      </c>
      <c r="AN2303" s="281">
        <v>42222</v>
      </c>
      <c r="AO2303" s="279">
        <v>2.129</v>
      </c>
    </row>
    <row r="2304" spans="38:41">
      <c r="AL2304" s="279">
        <v>8</v>
      </c>
      <c r="AM2304" s="279">
        <v>2015</v>
      </c>
      <c r="AN2304" s="281">
        <v>42221</v>
      </c>
      <c r="AO2304" s="279">
        <v>2.1539999999999999</v>
      </c>
    </row>
    <row r="2305" spans="38:41">
      <c r="AL2305" s="279">
        <v>8</v>
      </c>
      <c r="AM2305" s="279">
        <v>2015</v>
      </c>
      <c r="AN2305" s="281">
        <v>42220</v>
      </c>
      <c r="AO2305" s="279">
        <v>2.1080000000000001</v>
      </c>
    </row>
    <row r="2306" spans="38:41">
      <c r="AL2306" s="279">
        <v>8</v>
      </c>
      <c r="AM2306" s="279">
        <v>2015</v>
      </c>
      <c r="AN2306" s="281">
        <v>42219</v>
      </c>
      <c r="AO2306" s="279">
        <v>2.1259999999999999</v>
      </c>
    </row>
    <row r="2307" spans="38:41">
      <c r="AL2307" s="279">
        <v>7</v>
      </c>
      <c r="AM2307" s="279">
        <v>2015</v>
      </c>
      <c r="AN2307" s="281">
        <v>42216</v>
      </c>
      <c r="AO2307" s="279">
        <v>2.1259999999999999</v>
      </c>
    </row>
    <row r="2308" spans="38:41">
      <c r="AL2308" s="279">
        <v>7</v>
      </c>
      <c r="AM2308" s="279">
        <v>2015</v>
      </c>
      <c r="AN2308" s="281">
        <v>42215</v>
      </c>
      <c r="AO2308" s="279">
        <v>2.1589999999999998</v>
      </c>
    </row>
    <row r="2309" spans="38:41">
      <c r="AL2309" s="279">
        <v>7</v>
      </c>
      <c r="AM2309" s="279">
        <v>2015</v>
      </c>
      <c r="AN2309" s="281">
        <v>42214</v>
      </c>
      <c r="AO2309" s="279">
        <v>2.2029999999999998</v>
      </c>
    </row>
    <row r="2310" spans="38:41">
      <c r="AL2310" s="279">
        <v>7</v>
      </c>
      <c r="AM2310" s="279">
        <v>2015</v>
      </c>
      <c r="AN2310" s="281">
        <v>42213</v>
      </c>
      <c r="AO2310" s="279">
        <v>2.1720000000000002</v>
      </c>
    </row>
    <row r="2311" spans="38:41">
      <c r="AL2311" s="279">
        <v>7</v>
      </c>
      <c r="AM2311" s="279">
        <v>2015</v>
      </c>
      <c r="AN2311" s="281">
        <v>42212</v>
      </c>
      <c r="AO2311" s="279">
        <v>2.1280000000000001</v>
      </c>
    </row>
    <row r="2312" spans="38:41">
      <c r="AL2312" s="279">
        <v>7</v>
      </c>
      <c r="AM2312" s="279">
        <v>2015</v>
      </c>
      <c r="AN2312" s="281">
        <v>42209</v>
      </c>
      <c r="AO2312" s="279">
        <v>2.1520000000000001</v>
      </c>
    </row>
    <row r="2313" spans="38:41">
      <c r="AL2313" s="279">
        <v>7</v>
      </c>
      <c r="AM2313" s="279">
        <v>2015</v>
      </c>
      <c r="AN2313" s="281">
        <v>42208</v>
      </c>
      <c r="AO2313" s="279">
        <v>2.169</v>
      </c>
    </row>
    <row r="2314" spans="38:41">
      <c r="AL2314" s="279">
        <v>7</v>
      </c>
      <c r="AM2314" s="279">
        <v>2015</v>
      </c>
      <c r="AN2314" s="281">
        <v>42207</v>
      </c>
      <c r="AO2314" s="279">
        <v>2.222</v>
      </c>
    </row>
    <row r="2315" spans="38:41">
      <c r="AL2315" s="279">
        <v>7</v>
      </c>
      <c r="AM2315" s="279">
        <v>2015</v>
      </c>
      <c r="AN2315" s="281">
        <v>42206</v>
      </c>
      <c r="AO2315" s="279">
        <v>2.2490000000000001</v>
      </c>
    </row>
    <row r="2316" spans="38:41">
      <c r="AL2316" s="279">
        <v>7</v>
      </c>
      <c r="AM2316" s="279">
        <v>2015</v>
      </c>
      <c r="AN2316" s="281">
        <v>42205</v>
      </c>
      <c r="AO2316" s="279">
        <v>2.2599999999999998</v>
      </c>
    </row>
    <row r="2317" spans="38:41">
      <c r="AL2317" s="279">
        <v>7</v>
      </c>
      <c r="AM2317" s="279">
        <v>2015</v>
      </c>
      <c r="AN2317" s="281">
        <v>42202</v>
      </c>
      <c r="AO2317" s="279">
        <v>2.2440000000000002</v>
      </c>
    </row>
    <row r="2318" spans="38:41">
      <c r="AL2318" s="279">
        <v>7</v>
      </c>
      <c r="AM2318" s="279">
        <v>2015</v>
      </c>
      <c r="AN2318" s="281">
        <v>42201</v>
      </c>
      <c r="AO2318" s="279">
        <v>2.2709999999999999</v>
      </c>
    </row>
    <row r="2319" spans="38:41">
      <c r="AL2319" s="279">
        <v>7</v>
      </c>
      <c r="AM2319" s="279">
        <v>2015</v>
      </c>
      <c r="AN2319" s="281">
        <v>42200</v>
      </c>
      <c r="AO2319" s="279">
        <v>2.2810000000000001</v>
      </c>
    </row>
    <row r="2320" spans="38:41">
      <c r="AL2320" s="279">
        <v>7</v>
      </c>
      <c r="AM2320" s="279">
        <v>2015</v>
      </c>
      <c r="AN2320" s="281">
        <v>42199</v>
      </c>
      <c r="AO2320" s="279">
        <v>2.3199999999999998</v>
      </c>
    </row>
    <row r="2321" spans="38:41">
      <c r="AL2321" s="279">
        <v>7</v>
      </c>
      <c r="AM2321" s="279">
        <v>2015</v>
      </c>
      <c r="AN2321" s="281">
        <v>42198</v>
      </c>
      <c r="AO2321" s="279">
        <v>2.3540000000000001</v>
      </c>
    </row>
    <row r="2322" spans="38:41">
      <c r="AL2322" s="279">
        <v>7</v>
      </c>
      <c r="AM2322" s="279">
        <v>2015</v>
      </c>
      <c r="AN2322" s="281">
        <v>42195</v>
      </c>
      <c r="AO2322" s="279">
        <v>2.339</v>
      </c>
    </row>
    <row r="2323" spans="38:41">
      <c r="AL2323" s="279">
        <v>7</v>
      </c>
      <c r="AM2323" s="279">
        <v>2015</v>
      </c>
      <c r="AN2323" s="281">
        <v>42194</v>
      </c>
      <c r="AO2323" s="279">
        <v>2.2450000000000001</v>
      </c>
    </row>
    <row r="2324" spans="38:41">
      <c r="AL2324" s="279">
        <v>7</v>
      </c>
      <c r="AM2324" s="279">
        <v>2015</v>
      </c>
      <c r="AN2324" s="281">
        <v>42193</v>
      </c>
      <c r="AO2324" s="279">
        <v>2.1659999999999999</v>
      </c>
    </row>
    <row r="2325" spans="38:41">
      <c r="AL2325" s="279">
        <v>7</v>
      </c>
      <c r="AM2325" s="279">
        <v>2015</v>
      </c>
      <c r="AN2325" s="281">
        <v>42192</v>
      </c>
      <c r="AO2325" s="279">
        <v>2.2229999999999999</v>
      </c>
    </row>
    <row r="2326" spans="38:41">
      <c r="AL2326" s="279">
        <v>7</v>
      </c>
      <c r="AM2326" s="279">
        <v>2015</v>
      </c>
      <c r="AN2326" s="281">
        <v>42191</v>
      </c>
      <c r="AO2326" s="279">
        <v>2.2770000000000001</v>
      </c>
    </row>
    <row r="2327" spans="38:41">
      <c r="AL2327" s="279">
        <v>7</v>
      </c>
      <c r="AM2327" s="279">
        <v>2015</v>
      </c>
      <c r="AN2327" s="281">
        <v>42188</v>
      </c>
      <c r="AO2327" s="279">
        <v>2.3450000000000002</v>
      </c>
    </row>
    <row r="2328" spans="38:41">
      <c r="AL2328" s="279">
        <v>7</v>
      </c>
      <c r="AM2328" s="279">
        <v>2015</v>
      </c>
      <c r="AN2328" s="281">
        <v>42187</v>
      </c>
      <c r="AO2328" s="279">
        <v>2.375</v>
      </c>
    </row>
    <row r="2329" spans="38:41">
      <c r="AL2329" s="279">
        <v>7</v>
      </c>
      <c r="AM2329" s="279">
        <v>2015</v>
      </c>
      <c r="AN2329" s="281">
        <v>42186</v>
      </c>
      <c r="AO2329" s="279">
        <v>2.306</v>
      </c>
    </row>
    <row r="2330" spans="38:41">
      <c r="AL2330" s="279">
        <v>6</v>
      </c>
      <c r="AM2330" s="279">
        <v>2015</v>
      </c>
      <c r="AN2330" s="281">
        <v>42185</v>
      </c>
      <c r="AO2330" s="279">
        <v>2.3029999999999999</v>
      </c>
    </row>
    <row r="2331" spans="38:41">
      <c r="AL2331" s="279">
        <v>6</v>
      </c>
      <c r="AM2331" s="279">
        <v>2015</v>
      </c>
      <c r="AN2331" s="281">
        <v>42184</v>
      </c>
      <c r="AO2331" s="279">
        <v>2.3559999999999999</v>
      </c>
    </row>
    <row r="2332" spans="38:41">
      <c r="AL2332" s="279">
        <v>6</v>
      </c>
      <c r="AM2332" s="279">
        <v>2015</v>
      </c>
      <c r="AN2332" s="281">
        <v>42181</v>
      </c>
      <c r="AO2332" s="279">
        <v>2.4620000000000002</v>
      </c>
    </row>
    <row r="2333" spans="38:41">
      <c r="AL2333" s="279">
        <v>6</v>
      </c>
      <c r="AM2333" s="279">
        <v>2015</v>
      </c>
      <c r="AN2333" s="281">
        <v>42180</v>
      </c>
      <c r="AO2333" s="279">
        <v>2.411</v>
      </c>
    </row>
    <row r="2334" spans="38:41">
      <c r="AL2334" s="279">
        <v>6</v>
      </c>
      <c r="AM2334" s="279">
        <v>2015</v>
      </c>
      <c r="AN2334" s="281">
        <v>42179</v>
      </c>
      <c r="AO2334" s="279">
        <v>2.3839999999999999</v>
      </c>
    </row>
    <row r="2335" spans="38:41">
      <c r="AL2335" s="279">
        <v>6</v>
      </c>
      <c r="AM2335" s="279">
        <v>2015</v>
      </c>
      <c r="AN2335" s="281">
        <v>42178</v>
      </c>
      <c r="AO2335" s="279">
        <v>2.4249999999999998</v>
      </c>
    </row>
    <row r="2336" spans="38:41">
      <c r="AL2336" s="279">
        <v>6</v>
      </c>
      <c r="AM2336" s="279">
        <v>2015</v>
      </c>
      <c r="AN2336" s="281">
        <v>42177</v>
      </c>
      <c r="AO2336" s="279">
        <v>2.4009999999999998</v>
      </c>
    </row>
    <row r="2337" spans="38:41">
      <c r="AL2337" s="279">
        <v>6</v>
      </c>
      <c r="AM2337" s="279">
        <v>2015</v>
      </c>
      <c r="AN2337" s="281">
        <v>42174</v>
      </c>
      <c r="AO2337" s="279">
        <v>2.3319999999999999</v>
      </c>
    </row>
    <row r="2338" spans="38:41">
      <c r="AL2338" s="279">
        <v>6</v>
      </c>
      <c r="AM2338" s="279">
        <v>2015</v>
      </c>
      <c r="AN2338" s="281">
        <v>42173</v>
      </c>
      <c r="AO2338" s="279">
        <v>2.3940000000000001</v>
      </c>
    </row>
    <row r="2339" spans="38:41">
      <c r="AL2339" s="279">
        <v>6</v>
      </c>
      <c r="AM2339" s="279">
        <v>2015</v>
      </c>
      <c r="AN2339" s="281">
        <v>42172</v>
      </c>
      <c r="AO2339" s="279">
        <v>2.3580000000000001</v>
      </c>
    </row>
    <row r="2340" spans="38:41">
      <c r="AL2340" s="279">
        <v>6</v>
      </c>
      <c r="AM2340" s="279">
        <v>2015</v>
      </c>
      <c r="AN2340" s="281">
        <v>42171</v>
      </c>
      <c r="AO2340" s="279">
        <v>2.3370000000000002</v>
      </c>
    </row>
    <row r="2341" spans="38:41">
      <c r="AL2341" s="279">
        <v>6</v>
      </c>
      <c r="AM2341" s="279">
        <v>2015</v>
      </c>
      <c r="AN2341" s="281">
        <v>42170</v>
      </c>
      <c r="AO2341" s="279">
        <v>2.3610000000000002</v>
      </c>
    </row>
    <row r="2342" spans="38:41">
      <c r="AL2342" s="279">
        <v>6</v>
      </c>
      <c r="AM2342" s="279">
        <v>2015</v>
      </c>
      <c r="AN2342" s="281">
        <v>42167</v>
      </c>
      <c r="AO2342" s="279">
        <v>2.3959999999999999</v>
      </c>
    </row>
    <row r="2343" spans="38:41">
      <c r="AL2343" s="279">
        <v>6</v>
      </c>
      <c r="AM2343" s="279">
        <v>2015</v>
      </c>
      <c r="AN2343" s="281">
        <v>42166</v>
      </c>
      <c r="AO2343" s="279">
        <v>2.4039999999999999</v>
      </c>
    </row>
    <row r="2344" spans="38:41">
      <c r="AL2344" s="279">
        <v>6</v>
      </c>
      <c r="AM2344" s="279">
        <v>2015</v>
      </c>
      <c r="AN2344" s="281">
        <v>42165</v>
      </c>
      <c r="AO2344" s="279">
        <v>2.4820000000000002</v>
      </c>
    </row>
    <row r="2345" spans="38:41">
      <c r="AL2345" s="279">
        <v>6</v>
      </c>
      <c r="AM2345" s="279">
        <v>2015</v>
      </c>
      <c r="AN2345" s="281">
        <v>42164</v>
      </c>
      <c r="AO2345" s="279">
        <v>2.444</v>
      </c>
    </row>
    <row r="2346" spans="38:41">
      <c r="AL2346" s="279">
        <v>6</v>
      </c>
      <c r="AM2346" s="279">
        <v>2015</v>
      </c>
      <c r="AN2346" s="281">
        <v>42163</v>
      </c>
      <c r="AO2346" s="279">
        <v>2.3889999999999998</v>
      </c>
    </row>
    <row r="2347" spans="38:41">
      <c r="AL2347" s="279">
        <v>6</v>
      </c>
      <c r="AM2347" s="279">
        <v>2015</v>
      </c>
      <c r="AN2347" s="281">
        <v>42160</v>
      </c>
      <c r="AO2347" s="279">
        <v>2.391</v>
      </c>
    </row>
    <row r="2348" spans="38:41">
      <c r="AL2348" s="279">
        <v>6</v>
      </c>
      <c r="AM2348" s="279">
        <v>2015</v>
      </c>
      <c r="AN2348" s="281">
        <v>42159</v>
      </c>
      <c r="AO2348" s="279">
        <v>2.3330000000000002</v>
      </c>
    </row>
    <row r="2349" spans="38:41">
      <c r="AL2349" s="279">
        <v>6</v>
      </c>
      <c r="AM2349" s="279">
        <v>2015</v>
      </c>
      <c r="AN2349" s="281">
        <v>42158</v>
      </c>
      <c r="AO2349" s="279">
        <v>2.3690000000000002</v>
      </c>
    </row>
    <row r="2350" spans="38:41">
      <c r="AL2350" s="279">
        <v>6</v>
      </c>
      <c r="AM2350" s="279">
        <v>2015</v>
      </c>
      <c r="AN2350" s="281">
        <v>42157</v>
      </c>
      <c r="AO2350" s="279">
        <v>2.2970000000000002</v>
      </c>
    </row>
    <row r="2351" spans="38:41">
      <c r="AL2351" s="279">
        <v>6</v>
      </c>
      <c r="AM2351" s="279">
        <v>2015</v>
      </c>
      <c r="AN2351" s="281">
        <v>42156</v>
      </c>
      <c r="AO2351" s="279">
        <v>2.2309999999999999</v>
      </c>
    </row>
    <row r="2352" spans="38:41">
      <c r="AL2352" s="279">
        <v>5</v>
      </c>
      <c r="AM2352" s="279">
        <v>2015</v>
      </c>
      <c r="AN2352" s="281">
        <v>42153</v>
      </c>
      <c r="AO2352" s="279">
        <v>2.2130000000000001</v>
      </c>
    </row>
    <row r="2353" spans="38:41">
      <c r="AL2353" s="279">
        <v>5</v>
      </c>
      <c r="AM2353" s="279">
        <v>2015</v>
      </c>
      <c r="AN2353" s="281">
        <v>42152</v>
      </c>
      <c r="AO2353" s="279">
        <v>2.2570000000000001</v>
      </c>
    </row>
    <row r="2354" spans="38:41">
      <c r="AL2354" s="279">
        <v>5</v>
      </c>
      <c r="AM2354" s="279">
        <v>2015</v>
      </c>
      <c r="AN2354" s="281">
        <v>42151</v>
      </c>
      <c r="AO2354" s="279">
        <v>2.2469999999999999</v>
      </c>
    </row>
    <row r="2355" spans="38:41">
      <c r="AL2355" s="279">
        <v>5</v>
      </c>
      <c r="AM2355" s="279">
        <v>2015</v>
      </c>
      <c r="AN2355" s="281">
        <v>42150</v>
      </c>
      <c r="AO2355" s="279">
        <v>2.2869999999999999</v>
      </c>
    </row>
    <row r="2356" spans="38:41">
      <c r="AL2356" s="279">
        <v>5</v>
      </c>
      <c r="AM2356" s="279">
        <v>2015</v>
      </c>
      <c r="AN2356" s="281">
        <v>42149</v>
      </c>
      <c r="AO2356" s="279">
        <v>2.3570000000000002</v>
      </c>
    </row>
    <row r="2357" spans="38:41">
      <c r="AL2357" s="279">
        <v>5</v>
      </c>
      <c r="AM2357" s="279">
        <v>2015</v>
      </c>
      <c r="AN2357" s="281">
        <v>42146</v>
      </c>
      <c r="AO2357" s="279">
        <v>2.355</v>
      </c>
    </row>
    <row r="2358" spans="38:41">
      <c r="AL2358" s="279">
        <v>5</v>
      </c>
      <c r="AM2358" s="279">
        <v>2015</v>
      </c>
      <c r="AN2358" s="281">
        <v>42145</v>
      </c>
      <c r="AO2358" s="279">
        <v>2.3460000000000001</v>
      </c>
    </row>
    <row r="2359" spans="38:41">
      <c r="AL2359" s="279">
        <v>5</v>
      </c>
      <c r="AM2359" s="279">
        <v>2015</v>
      </c>
      <c r="AN2359" s="281">
        <v>42144</v>
      </c>
      <c r="AO2359" s="279">
        <v>2.403</v>
      </c>
    </row>
    <row r="2360" spans="38:41">
      <c r="AL2360" s="279">
        <v>5</v>
      </c>
      <c r="AM2360" s="279">
        <v>2015</v>
      </c>
      <c r="AN2360" s="281">
        <v>42143</v>
      </c>
      <c r="AO2360" s="279">
        <v>2.4329999999999998</v>
      </c>
    </row>
    <row r="2361" spans="38:41">
      <c r="AL2361" s="279">
        <v>5</v>
      </c>
      <c r="AM2361" s="279">
        <v>2015</v>
      </c>
      <c r="AN2361" s="281">
        <v>42142</v>
      </c>
      <c r="AO2361" s="279">
        <v>2.3370000000000002</v>
      </c>
    </row>
    <row r="2362" spans="38:41">
      <c r="AL2362" s="279">
        <v>5</v>
      </c>
      <c r="AM2362" s="279">
        <v>2015</v>
      </c>
      <c r="AN2362" s="281">
        <v>42139</v>
      </c>
      <c r="AO2362" s="279">
        <v>2.3359999999999999</v>
      </c>
    </row>
    <row r="2363" spans="38:41">
      <c r="AL2363" s="279">
        <v>5</v>
      </c>
      <c r="AM2363" s="279">
        <v>2015</v>
      </c>
      <c r="AN2363" s="281">
        <v>42138</v>
      </c>
      <c r="AO2363" s="279">
        <v>2.4159999999999999</v>
      </c>
    </row>
    <row r="2364" spans="38:41">
      <c r="AL2364" s="279">
        <v>5</v>
      </c>
      <c r="AM2364" s="279">
        <v>2015</v>
      </c>
      <c r="AN2364" s="281">
        <v>42137</v>
      </c>
      <c r="AO2364" s="279">
        <v>2.4369999999999998</v>
      </c>
    </row>
    <row r="2365" spans="38:41">
      <c r="AL2365" s="279">
        <v>5</v>
      </c>
      <c r="AM2365" s="279">
        <v>2015</v>
      </c>
      <c r="AN2365" s="281">
        <v>42136</v>
      </c>
      <c r="AO2365" s="279">
        <v>2.3940000000000001</v>
      </c>
    </row>
    <row r="2366" spans="38:41">
      <c r="AL2366" s="279">
        <v>5</v>
      </c>
      <c r="AM2366" s="279">
        <v>2015</v>
      </c>
      <c r="AN2366" s="281">
        <v>42135</v>
      </c>
      <c r="AO2366" s="279">
        <v>2.4079999999999999</v>
      </c>
    </row>
    <row r="2367" spans="38:41">
      <c r="AL2367" s="279">
        <v>5</v>
      </c>
      <c r="AM2367" s="279">
        <v>2015</v>
      </c>
      <c r="AN2367" s="281">
        <v>42132</v>
      </c>
      <c r="AO2367" s="279">
        <v>2.298</v>
      </c>
    </row>
    <row r="2368" spans="38:41">
      <c r="AL2368" s="279">
        <v>5</v>
      </c>
      <c r="AM2368" s="279">
        <v>2015</v>
      </c>
      <c r="AN2368" s="281">
        <v>42131</v>
      </c>
      <c r="AO2368" s="279">
        <v>2.331</v>
      </c>
    </row>
    <row r="2369" spans="38:41">
      <c r="AL2369" s="279">
        <v>5</v>
      </c>
      <c r="AM2369" s="279">
        <v>2015</v>
      </c>
      <c r="AN2369" s="281">
        <v>42130</v>
      </c>
      <c r="AO2369" s="279">
        <v>2.4039999999999999</v>
      </c>
    </row>
    <row r="2370" spans="38:41">
      <c r="AL2370" s="279">
        <v>5</v>
      </c>
      <c r="AM2370" s="279">
        <v>2015</v>
      </c>
      <c r="AN2370" s="281">
        <v>42129</v>
      </c>
      <c r="AO2370" s="279">
        <v>2.3239999999999998</v>
      </c>
    </row>
    <row r="2371" spans="38:41">
      <c r="AL2371" s="279">
        <v>5</v>
      </c>
      <c r="AM2371" s="279">
        <v>2015</v>
      </c>
      <c r="AN2371" s="281">
        <v>42128</v>
      </c>
      <c r="AO2371" s="279">
        <v>2.294</v>
      </c>
    </row>
    <row r="2372" spans="38:41">
      <c r="AL2372" s="279">
        <v>5</v>
      </c>
      <c r="AM2372" s="279">
        <v>2015</v>
      </c>
      <c r="AN2372" s="281">
        <v>42125</v>
      </c>
      <c r="AO2372" s="279">
        <v>2.2410000000000001</v>
      </c>
    </row>
    <row r="2373" spans="38:41">
      <c r="AL2373" s="279">
        <v>4</v>
      </c>
      <c r="AM2373" s="279">
        <v>2015</v>
      </c>
      <c r="AN2373" s="281">
        <v>42124</v>
      </c>
      <c r="AO2373" s="279">
        <v>2.1779999999999999</v>
      </c>
    </row>
    <row r="2374" spans="38:41">
      <c r="AL2374" s="279">
        <v>4</v>
      </c>
      <c r="AM2374" s="279">
        <v>2015</v>
      </c>
      <c r="AN2374" s="281">
        <v>42123</v>
      </c>
      <c r="AO2374" s="279">
        <v>2.1890000000000001</v>
      </c>
    </row>
    <row r="2375" spans="38:41">
      <c r="AL2375" s="279">
        <v>4</v>
      </c>
      <c r="AM2375" s="279">
        <v>2015</v>
      </c>
      <c r="AN2375" s="281">
        <v>42122</v>
      </c>
      <c r="AO2375" s="279">
        <v>2.161</v>
      </c>
    </row>
    <row r="2376" spans="38:41">
      <c r="AL2376" s="279">
        <v>4</v>
      </c>
      <c r="AM2376" s="279">
        <v>2015</v>
      </c>
      <c r="AN2376" s="281">
        <v>42121</v>
      </c>
      <c r="AO2376" s="279">
        <v>2.0739999999999998</v>
      </c>
    </row>
    <row r="2377" spans="38:41">
      <c r="AL2377" s="279">
        <v>4</v>
      </c>
      <c r="AM2377" s="279">
        <v>2015</v>
      </c>
      <c r="AN2377" s="281">
        <v>42118</v>
      </c>
      <c r="AO2377" s="279">
        <v>2.0510000000000002</v>
      </c>
    </row>
    <row r="2378" spans="38:41">
      <c r="AL2378" s="279">
        <v>4</v>
      </c>
      <c r="AM2378" s="279">
        <v>2015</v>
      </c>
      <c r="AN2378" s="281">
        <v>42117</v>
      </c>
      <c r="AO2378" s="279">
        <v>2.0779999999999998</v>
      </c>
    </row>
    <row r="2379" spans="38:41">
      <c r="AL2379" s="279">
        <v>4</v>
      </c>
      <c r="AM2379" s="279">
        <v>2015</v>
      </c>
      <c r="AN2379" s="281">
        <v>42116</v>
      </c>
      <c r="AO2379" s="279">
        <v>2.0910000000000002</v>
      </c>
    </row>
    <row r="2380" spans="38:41">
      <c r="AL2380" s="279">
        <v>4</v>
      </c>
      <c r="AM2380" s="279">
        <v>2015</v>
      </c>
      <c r="AN2380" s="281">
        <v>42115</v>
      </c>
      <c r="AO2380" s="279">
        <v>2.036</v>
      </c>
    </row>
    <row r="2381" spans="38:41">
      <c r="AL2381" s="279">
        <v>4</v>
      </c>
      <c r="AM2381" s="279">
        <v>2015</v>
      </c>
      <c r="AN2381" s="281">
        <v>42114</v>
      </c>
      <c r="AO2381" s="279">
        <v>2.0350000000000001</v>
      </c>
    </row>
    <row r="2382" spans="38:41">
      <c r="AL2382" s="279">
        <v>4</v>
      </c>
      <c r="AM2382" s="279">
        <v>2015</v>
      </c>
      <c r="AN2382" s="281">
        <v>42111</v>
      </c>
      <c r="AO2382" s="279">
        <v>2.0209999999999999</v>
      </c>
    </row>
    <row r="2383" spans="38:41">
      <c r="AL2383" s="279">
        <v>4</v>
      </c>
      <c r="AM2383" s="279">
        <v>2015</v>
      </c>
      <c r="AN2383" s="281">
        <v>42110</v>
      </c>
      <c r="AO2383" s="279">
        <v>2.0249999999999999</v>
      </c>
    </row>
    <row r="2384" spans="38:41">
      <c r="AL2384" s="279">
        <v>4</v>
      </c>
      <c r="AM2384" s="279">
        <v>2015</v>
      </c>
      <c r="AN2384" s="281">
        <v>42109</v>
      </c>
      <c r="AO2384" s="279">
        <v>1.9850000000000001</v>
      </c>
    </row>
    <row r="2385" spans="38:41">
      <c r="AL2385" s="279">
        <v>4</v>
      </c>
      <c r="AM2385" s="279">
        <v>2015</v>
      </c>
      <c r="AN2385" s="281">
        <v>42108</v>
      </c>
      <c r="AO2385" s="279">
        <v>1.9850000000000001</v>
      </c>
    </row>
    <row r="2386" spans="38:41">
      <c r="AL2386" s="279">
        <v>4</v>
      </c>
      <c r="AM2386" s="279">
        <v>2015</v>
      </c>
      <c r="AN2386" s="281">
        <v>42107</v>
      </c>
      <c r="AO2386" s="279">
        <v>2.0219999999999998</v>
      </c>
    </row>
    <row r="2387" spans="38:41">
      <c r="AL2387" s="279">
        <v>4</v>
      </c>
      <c r="AM2387" s="279">
        <v>2015</v>
      </c>
      <c r="AN2387" s="281">
        <v>42104</v>
      </c>
      <c r="AO2387" s="279">
        <v>2.04</v>
      </c>
    </row>
    <row r="2388" spans="38:41">
      <c r="AL2388" s="279">
        <v>4</v>
      </c>
      <c r="AM2388" s="279">
        <v>2015</v>
      </c>
      <c r="AN2388" s="281">
        <v>42103</v>
      </c>
      <c r="AO2388" s="279">
        <v>2.0339999999999998</v>
      </c>
    </row>
    <row r="2389" spans="38:41">
      <c r="AL2389" s="279">
        <v>4</v>
      </c>
      <c r="AM2389" s="279">
        <v>2015</v>
      </c>
      <c r="AN2389" s="281">
        <v>42102</v>
      </c>
      <c r="AO2389" s="279">
        <v>1.9910000000000001</v>
      </c>
    </row>
    <row r="2390" spans="38:41">
      <c r="AL2390" s="279">
        <v>4</v>
      </c>
      <c r="AM2390" s="279">
        <v>2015</v>
      </c>
      <c r="AN2390" s="281">
        <v>42101</v>
      </c>
      <c r="AO2390" s="279">
        <v>1.988</v>
      </c>
    </row>
    <row r="2391" spans="38:41">
      <c r="AL2391" s="279">
        <v>4</v>
      </c>
      <c r="AM2391" s="279">
        <v>2015</v>
      </c>
      <c r="AN2391" s="281">
        <v>42100</v>
      </c>
      <c r="AO2391" s="279">
        <v>1.9950000000000001</v>
      </c>
    </row>
    <row r="2392" spans="38:41">
      <c r="AL2392" s="279">
        <v>4</v>
      </c>
      <c r="AM2392" s="279">
        <v>2015</v>
      </c>
      <c r="AN2392" s="281">
        <v>42097</v>
      </c>
      <c r="AO2392" s="279">
        <v>1.9590000000000001</v>
      </c>
    </row>
    <row r="2393" spans="38:41">
      <c r="AL2393" s="279">
        <v>4</v>
      </c>
      <c r="AM2393" s="279">
        <v>2015</v>
      </c>
      <c r="AN2393" s="281">
        <v>42096</v>
      </c>
      <c r="AO2393" s="279">
        <v>1.9590000000000001</v>
      </c>
    </row>
    <row r="2394" spans="38:41">
      <c r="AL2394" s="279">
        <v>4</v>
      </c>
      <c r="AM2394" s="279">
        <v>2015</v>
      </c>
      <c r="AN2394" s="281">
        <v>42095</v>
      </c>
      <c r="AO2394" s="279">
        <v>1.9470000000000001</v>
      </c>
    </row>
    <row r="2395" spans="38:41">
      <c r="AL2395" s="279">
        <v>3</v>
      </c>
      <c r="AM2395" s="279">
        <v>2015</v>
      </c>
      <c r="AN2395" s="281">
        <v>42094</v>
      </c>
      <c r="AO2395" s="279">
        <v>1.984</v>
      </c>
    </row>
    <row r="2396" spans="38:41">
      <c r="AL2396" s="279">
        <v>3</v>
      </c>
      <c r="AM2396" s="279">
        <v>2015</v>
      </c>
      <c r="AN2396" s="281">
        <v>42093</v>
      </c>
      <c r="AO2396" s="279">
        <v>1.9910000000000001</v>
      </c>
    </row>
    <row r="2397" spans="38:41">
      <c r="AL2397" s="279">
        <v>3</v>
      </c>
      <c r="AM2397" s="279">
        <v>2015</v>
      </c>
      <c r="AN2397" s="281">
        <v>42090</v>
      </c>
      <c r="AO2397" s="279">
        <v>1.9970000000000001</v>
      </c>
    </row>
    <row r="2398" spans="38:41">
      <c r="AL2398" s="279">
        <v>3</v>
      </c>
      <c r="AM2398" s="279">
        <v>2015</v>
      </c>
      <c r="AN2398" s="281">
        <v>42089</v>
      </c>
      <c r="AO2398" s="279">
        <v>2.0390000000000001</v>
      </c>
    </row>
    <row r="2399" spans="38:41">
      <c r="AL2399" s="279">
        <v>3</v>
      </c>
      <c r="AM2399" s="279">
        <v>2015</v>
      </c>
      <c r="AN2399" s="281">
        <v>42088</v>
      </c>
      <c r="AO2399" s="279">
        <v>1.984</v>
      </c>
    </row>
    <row r="2400" spans="38:41">
      <c r="AL2400" s="279">
        <v>3</v>
      </c>
      <c r="AM2400" s="279">
        <v>2015</v>
      </c>
      <c r="AN2400" s="281">
        <v>42087</v>
      </c>
      <c r="AO2400" s="279">
        <v>1.94</v>
      </c>
    </row>
    <row r="2401" spans="38:41">
      <c r="AL2401" s="279">
        <v>3</v>
      </c>
      <c r="AM2401" s="279">
        <v>2015</v>
      </c>
      <c r="AN2401" s="281">
        <v>42086</v>
      </c>
      <c r="AO2401" s="279">
        <v>1.9490000000000001</v>
      </c>
    </row>
    <row r="2402" spans="38:41">
      <c r="AL2402" s="279">
        <v>3</v>
      </c>
      <c r="AM2402" s="279">
        <v>2015</v>
      </c>
      <c r="AN2402" s="281">
        <v>42083</v>
      </c>
      <c r="AO2402" s="279">
        <v>1.9390000000000001</v>
      </c>
    </row>
    <row r="2403" spans="38:41">
      <c r="AL2403" s="279">
        <v>3</v>
      </c>
      <c r="AM2403" s="279">
        <v>2015</v>
      </c>
      <c r="AN2403" s="281">
        <v>42082</v>
      </c>
      <c r="AO2403" s="279">
        <v>1.9510000000000001</v>
      </c>
    </row>
    <row r="2404" spans="38:41">
      <c r="AL2404" s="279">
        <v>3</v>
      </c>
      <c r="AM2404" s="279">
        <v>2015</v>
      </c>
      <c r="AN2404" s="281">
        <v>42081</v>
      </c>
      <c r="AO2404" s="279">
        <v>1.9710000000000001</v>
      </c>
    </row>
    <row r="2405" spans="38:41">
      <c r="AL2405" s="279">
        <v>3</v>
      </c>
      <c r="AM2405" s="279">
        <v>2015</v>
      </c>
      <c r="AN2405" s="281">
        <v>42080</v>
      </c>
      <c r="AO2405" s="279">
        <v>2.0449999999999999</v>
      </c>
    </row>
    <row r="2406" spans="38:41">
      <c r="AL2406" s="279">
        <v>3</v>
      </c>
      <c r="AM2406" s="279">
        <v>2015</v>
      </c>
      <c r="AN2406" s="281">
        <v>42079</v>
      </c>
      <c r="AO2406" s="279">
        <v>2.0699999999999998</v>
      </c>
    </row>
    <row r="2407" spans="38:41">
      <c r="AL2407" s="279">
        <v>3</v>
      </c>
      <c r="AM2407" s="279">
        <v>2015</v>
      </c>
      <c r="AN2407" s="281">
        <v>42076</v>
      </c>
      <c r="AO2407" s="279">
        <v>2.1110000000000002</v>
      </c>
    </row>
    <row r="2408" spans="38:41">
      <c r="AL2408" s="279">
        <v>3</v>
      </c>
      <c r="AM2408" s="279">
        <v>2015</v>
      </c>
      <c r="AN2408" s="281">
        <v>42075</v>
      </c>
      <c r="AO2408" s="279">
        <v>2.1309999999999998</v>
      </c>
    </row>
    <row r="2409" spans="38:41">
      <c r="AL2409" s="279">
        <v>3</v>
      </c>
      <c r="AM2409" s="279">
        <v>2015</v>
      </c>
      <c r="AN2409" s="281">
        <v>42074</v>
      </c>
      <c r="AO2409" s="279">
        <v>2.1349999999999998</v>
      </c>
    </row>
    <row r="2410" spans="38:41">
      <c r="AL2410" s="279">
        <v>3</v>
      </c>
      <c r="AM2410" s="279">
        <v>2015</v>
      </c>
      <c r="AN2410" s="281">
        <v>42073</v>
      </c>
      <c r="AO2410" s="279">
        <v>2.169</v>
      </c>
    </row>
    <row r="2411" spans="38:41">
      <c r="AL2411" s="279">
        <v>3</v>
      </c>
      <c r="AM2411" s="279">
        <v>2015</v>
      </c>
      <c r="AN2411" s="281">
        <v>42072</v>
      </c>
      <c r="AO2411" s="279">
        <v>2.2040000000000002</v>
      </c>
    </row>
    <row r="2412" spans="38:41">
      <c r="AL2412" s="279">
        <v>3</v>
      </c>
      <c r="AM2412" s="279">
        <v>2015</v>
      </c>
      <c r="AN2412" s="281">
        <v>42069</v>
      </c>
      <c r="AO2412" s="279">
        <v>2.23</v>
      </c>
    </row>
    <row r="2413" spans="38:41">
      <c r="AL2413" s="279">
        <v>3</v>
      </c>
      <c r="AM2413" s="279">
        <v>2015</v>
      </c>
      <c r="AN2413" s="281">
        <v>42068</v>
      </c>
      <c r="AO2413" s="279">
        <v>2.129</v>
      </c>
    </row>
    <row r="2414" spans="38:41">
      <c r="AL2414" s="279">
        <v>3</v>
      </c>
      <c r="AM2414" s="279">
        <v>2015</v>
      </c>
      <c r="AN2414" s="281">
        <v>42067</v>
      </c>
      <c r="AO2414" s="279">
        <v>2.1019999999999999</v>
      </c>
    </row>
    <row r="2415" spans="38:41">
      <c r="AL2415" s="279">
        <v>3</v>
      </c>
      <c r="AM2415" s="279">
        <v>2015</v>
      </c>
      <c r="AN2415" s="281">
        <v>42066</v>
      </c>
      <c r="AO2415" s="279">
        <v>2.0369999999999999</v>
      </c>
    </row>
    <row r="2416" spans="38:41">
      <c r="AL2416" s="279">
        <v>3</v>
      </c>
      <c r="AM2416" s="279">
        <v>2015</v>
      </c>
      <c r="AN2416" s="281">
        <v>42065</v>
      </c>
      <c r="AO2416" s="279">
        <v>1.98</v>
      </c>
    </row>
    <row r="2417" spans="38:41">
      <c r="AL2417" s="279">
        <v>2</v>
      </c>
      <c r="AM2417" s="279">
        <v>2015</v>
      </c>
      <c r="AN2417" s="281">
        <v>42062</v>
      </c>
      <c r="AO2417" s="279">
        <v>1.919</v>
      </c>
    </row>
    <row r="2418" spans="38:41">
      <c r="AL2418" s="279">
        <v>2</v>
      </c>
      <c r="AM2418" s="279">
        <v>2015</v>
      </c>
      <c r="AN2418" s="281">
        <v>42061</v>
      </c>
      <c r="AO2418" s="279">
        <v>1.962</v>
      </c>
    </row>
    <row r="2419" spans="38:41">
      <c r="AL2419" s="279">
        <v>2</v>
      </c>
      <c r="AM2419" s="279">
        <v>2015</v>
      </c>
      <c r="AN2419" s="281">
        <v>42060</v>
      </c>
      <c r="AO2419" s="279">
        <v>1.9510000000000001</v>
      </c>
    </row>
    <row r="2420" spans="38:41">
      <c r="AL2420" s="279">
        <v>2</v>
      </c>
      <c r="AM2420" s="279">
        <v>2015</v>
      </c>
      <c r="AN2420" s="281">
        <v>42059</v>
      </c>
      <c r="AO2420" s="279">
        <v>1.9650000000000001</v>
      </c>
    </row>
    <row r="2421" spans="38:41">
      <c r="AL2421" s="279">
        <v>2</v>
      </c>
      <c r="AM2421" s="279">
        <v>2015</v>
      </c>
      <c r="AN2421" s="281">
        <v>42058</v>
      </c>
      <c r="AO2421" s="279">
        <v>2.012</v>
      </c>
    </row>
    <row r="2422" spans="38:41">
      <c r="AL2422" s="279">
        <v>2</v>
      </c>
      <c r="AM2422" s="279">
        <v>2015</v>
      </c>
      <c r="AN2422" s="281">
        <v>42055</v>
      </c>
      <c r="AO2422" s="279">
        <v>2.0609999999999999</v>
      </c>
    </row>
    <row r="2423" spans="38:41">
      <c r="AL2423" s="279">
        <v>2</v>
      </c>
      <c r="AM2423" s="279">
        <v>2015</v>
      </c>
      <c r="AN2423" s="281">
        <v>42054</v>
      </c>
      <c r="AO2423" s="279">
        <v>2.1059999999999999</v>
      </c>
    </row>
    <row r="2424" spans="38:41">
      <c r="AL2424" s="279">
        <v>2</v>
      </c>
      <c r="AM2424" s="279">
        <v>2015</v>
      </c>
      <c r="AN2424" s="281">
        <v>42053</v>
      </c>
      <c r="AO2424" s="279">
        <v>2.113</v>
      </c>
    </row>
    <row r="2425" spans="38:41">
      <c r="AL2425" s="279">
        <v>2</v>
      </c>
      <c r="AM2425" s="279">
        <v>2015</v>
      </c>
      <c r="AN2425" s="281">
        <v>42052</v>
      </c>
      <c r="AO2425" s="279">
        <v>2.129</v>
      </c>
    </row>
    <row r="2426" spans="38:41">
      <c r="AL2426" s="279">
        <v>2</v>
      </c>
      <c r="AM2426" s="279">
        <v>2015</v>
      </c>
      <c r="AN2426" s="281">
        <v>42051</v>
      </c>
      <c r="AO2426" s="279">
        <v>2.0699999999999998</v>
      </c>
    </row>
    <row r="2427" spans="38:41">
      <c r="AL2427" s="279">
        <v>2</v>
      </c>
      <c r="AM2427" s="279">
        <v>2015</v>
      </c>
      <c r="AN2427" s="281">
        <v>42048</v>
      </c>
      <c r="AO2427" s="279">
        <v>2.0699999999999998</v>
      </c>
    </row>
    <row r="2428" spans="38:41">
      <c r="AL2428" s="279">
        <v>2</v>
      </c>
      <c r="AM2428" s="279">
        <v>2015</v>
      </c>
      <c r="AN2428" s="281">
        <v>42047</v>
      </c>
      <c r="AO2428" s="279">
        <v>2.04</v>
      </c>
    </row>
    <row r="2429" spans="38:41">
      <c r="AL2429" s="279">
        <v>2</v>
      </c>
      <c r="AM2429" s="279">
        <v>2015</v>
      </c>
      <c r="AN2429" s="281">
        <v>42046</v>
      </c>
      <c r="AO2429" s="279">
        <v>2.0640000000000001</v>
      </c>
    </row>
    <row r="2430" spans="38:41">
      <c r="AL2430" s="279">
        <v>2</v>
      </c>
      <c r="AM2430" s="279">
        <v>2015</v>
      </c>
      <c r="AN2430" s="281">
        <v>42045</v>
      </c>
      <c r="AO2430" s="279">
        <v>2.0390000000000001</v>
      </c>
    </row>
    <row r="2431" spans="38:41">
      <c r="AL2431" s="279">
        <v>2</v>
      </c>
      <c r="AM2431" s="279">
        <v>2015</v>
      </c>
      <c r="AN2431" s="281">
        <v>42044</v>
      </c>
      <c r="AO2431" s="279">
        <v>2.0310000000000001</v>
      </c>
    </row>
    <row r="2432" spans="38:41">
      <c r="AL2432" s="279">
        <v>2</v>
      </c>
      <c r="AM2432" s="279">
        <v>2015</v>
      </c>
      <c r="AN2432" s="281">
        <v>42041</v>
      </c>
      <c r="AO2432" s="279">
        <v>2.032</v>
      </c>
    </row>
    <row r="2433" spans="38:41">
      <c r="AL2433" s="279">
        <v>2</v>
      </c>
      <c r="AM2433" s="279">
        <v>2015</v>
      </c>
      <c r="AN2433" s="281">
        <v>42040</v>
      </c>
      <c r="AO2433" s="279">
        <v>1.958</v>
      </c>
    </row>
    <row r="2434" spans="38:41">
      <c r="AL2434" s="279">
        <v>2</v>
      </c>
      <c r="AM2434" s="279">
        <v>2015</v>
      </c>
      <c r="AN2434" s="281">
        <v>42039</v>
      </c>
      <c r="AO2434" s="279">
        <v>1.867</v>
      </c>
    </row>
    <row r="2435" spans="38:41">
      <c r="AL2435" s="279">
        <v>2</v>
      </c>
      <c r="AM2435" s="279">
        <v>2015</v>
      </c>
      <c r="AN2435" s="281">
        <v>42038</v>
      </c>
      <c r="AO2435" s="279">
        <v>1.903</v>
      </c>
    </row>
    <row r="2436" spans="38:41">
      <c r="AL2436" s="279">
        <v>2</v>
      </c>
      <c r="AM2436" s="279">
        <v>2015</v>
      </c>
      <c r="AN2436" s="281">
        <v>42037</v>
      </c>
      <c r="AO2436" s="279">
        <v>1.833</v>
      </c>
    </row>
    <row r="2437" spans="38:41">
      <c r="AL2437" s="279">
        <v>1</v>
      </c>
      <c r="AM2437" s="279">
        <v>2015</v>
      </c>
      <c r="AN2437" s="281">
        <v>42034</v>
      </c>
      <c r="AO2437" s="279">
        <v>1.8340000000000001</v>
      </c>
    </row>
    <row r="2438" spans="38:41">
      <c r="AL2438" s="279">
        <v>1</v>
      </c>
      <c r="AM2438" s="279">
        <v>2015</v>
      </c>
      <c r="AN2438" s="281">
        <v>42033</v>
      </c>
      <c r="AO2438" s="279">
        <v>1.9390000000000001</v>
      </c>
    </row>
    <row r="2439" spans="38:41">
      <c r="AL2439" s="279">
        <v>1</v>
      </c>
      <c r="AM2439" s="279">
        <v>2015</v>
      </c>
      <c r="AN2439" s="281">
        <v>42032</v>
      </c>
      <c r="AO2439" s="279">
        <v>1.9279999999999999</v>
      </c>
    </row>
    <row r="2440" spans="38:41">
      <c r="AL2440" s="279">
        <v>1</v>
      </c>
      <c r="AM2440" s="279">
        <v>2015</v>
      </c>
      <c r="AN2440" s="281">
        <v>42031</v>
      </c>
      <c r="AO2440" s="279">
        <v>1.994</v>
      </c>
    </row>
    <row r="2441" spans="38:41">
      <c r="AL2441" s="279">
        <v>1</v>
      </c>
      <c r="AM2441" s="279">
        <v>2015</v>
      </c>
      <c r="AN2441" s="281">
        <v>42030</v>
      </c>
      <c r="AO2441" s="279">
        <v>2.028</v>
      </c>
    </row>
    <row r="2442" spans="38:41">
      <c r="AL2442" s="279">
        <v>1</v>
      </c>
      <c r="AM2442" s="279">
        <v>2015</v>
      </c>
      <c r="AN2442" s="281">
        <v>42027</v>
      </c>
      <c r="AO2442" s="279">
        <v>2.0219999999999998</v>
      </c>
    </row>
    <row r="2443" spans="38:41">
      <c r="AL2443" s="279">
        <v>1</v>
      </c>
      <c r="AM2443" s="279">
        <v>2015</v>
      </c>
      <c r="AN2443" s="281">
        <v>42026</v>
      </c>
      <c r="AO2443" s="279">
        <v>2.0720000000000001</v>
      </c>
    </row>
    <row r="2444" spans="38:41">
      <c r="AL2444" s="279">
        <v>1</v>
      </c>
      <c r="AM2444" s="279">
        <v>2015</v>
      </c>
      <c r="AN2444" s="281">
        <v>42025</v>
      </c>
      <c r="AO2444" s="279">
        <v>2.0510000000000002</v>
      </c>
    </row>
    <row r="2445" spans="38:41">
      <c r="AL2445" s="279">
        <v>1</v>
      </c>
      <c r="AM2445" s="279">
        <v>2015</v>
      </c>
      <c r="AN2445" s="281">
        <v>42024</v>
      </c>
      <c r="AO2445" s="279">
        <v>2.0539999999999998</v>
      </c>
    </row>
    <row r="2446" spans="38:41">
      <c r="AL2446" s="279">
        <v>1</v>
      </c>
      <c r="AM2446" s="279">
        <v>2015</v>
      </c>
      <c r="AN2446" s="281">
        <v>42023</v>
      </c>
      <c r="AO2446" s="279">
        <v>2.0840000000000001</v>
      </c>
    </row>
    <row r="2447" spans="38:41">
      <c r="AL2447" s="279">
        <v>1</v>
      </c>
      <c r="AM2447" s="279">
        <v>2015</v>
      </c>
      <c r="AN2447" s="281">
        <v>42020</v>
      </c>
      <c r="AO2447" s="279">
        <v>2.1080000000000001</v>
      </c>
    </row>
    <row r="2448" spans="38:41">
      <c r="AL2448" s="279">
        <v>1</v>
      </c>
      <c r="AM2448" s="279">
        <v>2015</v>
      </c>
      <c r="AN2448" s="281">
        <v>42019</v>
      </c>
      <c r="AO2448" s="279">
        <v>2.0470000000000002</v>
      </c>
    </row>
    <row r="2449" spans="38:41">
      <c r="AL2449" s="279">
        <v>1</v>
      </c>
      <c r="AM2449" s="279">
        <v>2015</v>
      </c>
      <c r="AN2449" s="281">
        <v>42018</v>
      </c>
      <c r="AO2449" s="279">
        <v>2.14</v>
      </c>
    </row>
    <row r="2450" spans="38:41">
      <c r="AL2450" s="279">
        <v>1</v>
      </c>
      <c r="AM2450" s="279">
        <v>2015</v>
      </c>
      <c r="AN2450" s="281">
        <v>42017</v>
      </c>
      <c r="AO2450" s="279">
        <v>2.165</v>
      </c>
    </row>
    <row r="2451" spans="38:41">
      <c r="AL2451" s="279">
        <v>1</v>
      </c>
      <c r="AM2451" s="279">
        <v>2015</v>
      </c>
      <c r="AN2451" s="281">
        <v>42016</v>
      </c>
      <c r="AO2451" s="279">
        <v>2.1720000000000002</v>
      </c>
    </row>
    <row r="2452" spans="38:41">
      <c r="AL2452" s="279">
        <v>1</v>
      </c>
      <c r="AM2452" s="279">
        <v>2015</v>
      </c>
      <c r="AN2452" s="281">
        <v>42013</v>
      </c>
      <c r="AO2452" s="279">
        <v>2.2210000000000001</v>
      </c>
    </row>
    <row r="2453" spans="38:41">
      <c r="AL2453" s="279">
        <v>1</v>
      </c>
      <c r="AM2453" s="279">
        <v>2015</v>
      </c>
      <c r="AN2453" s="281">
        <v>42012</v>
      </c>
      <c r="AO2453" s="279">
        <v>2.274</v>
      </c>
    </row>
    <row r="2454" spans="38:41">
      <c r="AL2454" s="279">
        <v>1</v>
      </c>
      <c r="AM2454" s="279">
        <v>2015</v>
      </c>
      <c r="AN2454" s="281">
        <v>42011</v>
      </c>
      <c r="AO2454" s="279">
        <v>2.2160000000000002</v>
      </c>
    </row>
    <row r="2455" spans="38:41">
      <c r="AL2455" s="279">
        <v>1</v>
      </c>
      <c r="AM2455" s="279">
        <v>2015</v>
      </c>
      <c r="AN2455" s="281">
        <v>42010</v>
      </c>
      <c r="AO2455" s="279">
        <v>2.2010000000000001</v>
      </c>
    </row>
    <row r="2456" spans="38:41">
      <c r="AL2456" s="279">
        <v>1</v>
      </c>
      <c r="AM2456" s="279">
        <v>2015</v>
      </c>
      <c r="AN2456" s="281">
        <v>42009</v>
      </c>
      <c r="AO2456" s="279">
        <v>2.246</v>
      </c>
    </row>
    <row r="2457" spans="38:41">
      <c r="AL2457" s="279">
        <v>1</v>
      </c>
      <c r="AM2457" s="279">
        <v>2015</v>
      </c>
      <c r="AN2457" s="281">
        <v>42006</v>
      </c>
      <c r="AO2457" s="279">
        <v>2.2959999999999998</v>
      </c>
    </row>
    <row r="2458" spans="38:41">
      <c r="AL2458" s="279">
        <v>1</v>
      </c>
      <c r="AM2458" s="279">
        <v>2015</v>
      </c>
      <c r="AN2458" s="281">
        <v>42005</v>
      </c>
      <c r="AO2458" s="279">
        <v>2.335</v>
      </c>
    </row>
    <row r="2459" spans="38:41">
      <c r="AL2459" s="279">
        <v>12</v>
      </c>
      <c r="AM2459" s="279">
        <v>2014</v>
      </c>
      <c r="AN2459" s="281">
        <v>42004</v>
      </c>
      <c r="AO2459" s="279">
        <v>2.335</v>
      </c>
    </row>
    <row r="2460" spans="38:41">
      <c r="AL2460" s="279">
        <v>12</v>
      </c>
      <c r="AM2460" s="279">
        <v>2014</v>
      </c>
      <c r="AN2460" s="281">
        <v>42003</v>
      </c>
      <c r="AO2460" s="279">
        <v>2.359</v>
      </c>
    </row>
    <row r="2461" spans="38:41">
      <c r="AL2461" s="279">
        <v>12</v>
      </c>
      <c r="AM2461" s="279">
        <v>2014</v>
      </c>
      <c r="AN2461" s="281">
        <v>42002</v>
      </c>
      <c r="AO2461" s="279">
        <v>2.3820000000000001</v>
      </c>
    </row>
    <row r="2462" spans="38:41">
      <c r="AL2462" s="279">
        <v>12</v>
      </c>
      <c r="AM2462" s="279">
        <v>2014</v>
      </c>
      <c r="AN2462" s="281">
        <v>41999</v>
      </c>
      <c r="AO2462" s="279">
        <v>2.4409999999999998</v>
      </c>
    </row>
    <row r="2463" spans="38:41">
      <c r="AL2463" s="279">
        <v>12</v>
      </c>
      <c r="AM2463" s="279">
        <v>2014</v>
      </c>
      <c r="AN2463" s="281">
        <v>41998</v>
      </c>
      <c r="AO2463" s="279">
        <v>2.4390000000000001</v>
      </c>
    </row>
    <row r="2464" spans="38:41">
      <c r="AL2464" s="279">
        <v>12</v>
      </c>
      <c r="AM2464" s="279">
        <v>2014</v>
      </c>
      <c r="AN2464" s="281">
        <v>41997</v>
      </c>
      <c r="AO2464" s="279">
        <v>2.4390000000000001</v>
      </c>
    </row>
    <row r="2465" spans="38:41">
      <c r="AL2465" s="279">
        <v>12</v>
      </c>
      <c r="AM2465" s="279">
        <v>2014</v>
      </c>
      <c r="AN2465" s="281">
        <v>41996</v>
      </c>
      <c r="AO2465" s="279">
        <v>2.4260000000000002</v>
      </c>
    </row>
    <row r="2466" spans="38:41">
      <c r="AL2466" s="279">
        <v>12</v>
      </c>
      <c r="AM2466" s="279">
        <v>2014</v>
      </c>
      <c r="AN2466" s="281">
        <v>41995</v>
      </c>
      <c r="AO2466" s="279">
        <v>2.3290000000000002</v>
      </c>
    </row>
    <row r="2467" spans="38:41">
      <c r="AL2467" s="279">
        <v>12</v>
      </c>
      <c r="AM2467" s="279">
        <v>2014</v>
      </c>
      <c r="AN2467" s="281">
        <v>41992</v>
      </c>
      <c r="AO2467" s="279">
        <v>2.335</v>
      </c>
    </row>
    <row r="2468" spans="38:41">
      <c r="AL2468" s="279">
        <v>12</v>
      </c>
      <c r="AM2468" s="279">
        <v>2014</v>
      </c>
      <c r="AN2468" s="281">
        <v>41991</v>
      </c>
      <c r="AO2468" s="279">
        <v>2.391</v>
      </c>
    </row>
    <row r="2469" spans="38:41">
      <c r="AL2469" s="279">
        <v>12</v>
      </c>
      <c r="AM2469" s="279">
        <v>2014</v>
      </c>
      <c r="AN2469" s="281">
        <v>41990</v>
      </c>
      <c r="AO2469" s="279">
        <v>2.3340000000000001</v>
      </c>
    </row>
    <row r="2470" spans="38:41">
      <c r="AL2470" s="279">
        <v>12</v>
      </c>
      <c r="AM2470" s="279">
        <v>2014</v>
      </c>
      <c r="AN2470" s="281">
        <v>41989</v>
      </c>
      <c r="AO2470" s="279">
        <v>2.2930000000000001</v>
      </c>
    </row>
    <row r="2471" spans="38:41">
      <c r="AL2471" s="279">
        <v>12</v>
      </c>
      <c r="AM2471" s="279">
        <v>2014</v>
      </c>
      <c r="AN2471" s="281">
        <v>41988</v>
      </c>
      <c r="AO2471" s="279">
        <v>2.3220000000000001</v>
      </c>
    </row>
    <row r="2472" spans="38:41">
      <c r="AL2472" s="279">
        <v>12</v>
      </c>
      <c r="AM2472" s="279">
        <v>2014</v>
      </c>
      <c r="AN2472" s="281">
        <v>41985</v>
      </c>
      <c r="AO2472" s="279">
        <v>2.3029999999999999</v>
      </c>
    </row>
    <row r="2473" spans="38:41">
      <c r="AL2473" s="279">
        <v>12</v>
      </c>
      <c r="AM2473" s="279">
        <v>2014</v>
      </c>
      <c r="AN2473" s="281">
        <v>41984</v>
      </c>
      <c r="AO2473" s="279">
        <v>2.3639999999999999</v>
      </c>
    </row>
    <row r="2474" spans="38:41">
      <c r="AL2474" s="279">
        <v>12</v>
      </c>
      <c r="AM2474" s="279">
        <v>2014</v>
      </c>
      <c r="AN2474" s="281">
        <v>41983</v>
      </c>
      <c r="AO2474" s="279">
        <v>2.38</v>
      </c>
    </row>
    <row r="2475" spans="38:41">
      <c r="AL2475" s="279">
        <v>12</v>
      </c>
      <c r="AM2475" s="279">
        <v>2014</v>
      </c>
      <c r="AN2475" s="281">
        <v>41982</v>
      </c>
      <c r="AO2475" s="279">
        <v>2.41</v>
      </c>
    </row>
    <row r="2476" spans="38:41">
      <c r="AL2476" s="279">
        <v>12</v>
      </c>
      <c r="AM2476" s="279">
        <v>2014</v>
      </c>
      <c r="AN2476" s="281">
        <v>41981</v>
      </c>
      <c r="AO2476" s="279">
        <v>2.4239999999999999</v>
      </c>
    </row>
    <row r="2477" spans="38:41">
      <c r="AL2477" s="279">
        <v>12</v>
      </c>
      <c r="AM2477" s="279">
        <v>2014</v>
      </c>
      <c r="AN2477" s="281">
        <v>41978</v>
      </c>
      <c r="AO2477" s="279">
        <v>2.4809999999999999</v>
      </c>
    </row>
    <row r="2478" spans="38:41">
      <c r="AL2478" s="279">
        <v>12</v>
      </c>
      <c r="AM2478" s="279">
        <v>2014</v>
      </c>
      <c r="AN2478" s="281">
        <v>41977</v>
      </c>
      <c r="AO2478" s="279">
        <v>2.4550000000000001</v>
      </c>
    </row>
    <row r="2479" spans="38:41">
      <c r="AL2479" s="279">
        <v>12</v>
      </c>
      <c r="AM2479" s="279">
        <v>2014</v>
      </c>
      <c r="AN2479" s="281">
        <v>41976</v>
      </c>
      <c r="AO2479" s="279">
        <v>2.4870000000000001</v>
      </c>
    </row>
    <row r="2480" spans="38:41">
      <c r="AL2480" s="279">
        <v>12</v>
      </c>
      <c r="AM2480" s="279">
        <v>2014</v>
      </c>
      <c r="AN2480" s="281">
        <v>41975</v>
      </c>
      <c r="AO2480" s="279">
        <v>2.512</v>
      </c>
    </row>
    <row r="2481" spans="38:41">
      <c r="AL2481" s="279">
        <v>12</v>
      </c>
      <c r="AM2481" s="279">
        <v>2014</v>
      </c>
      <c r="AN2481" s="281">
        <v>41974</v>
      </c>
      <c r="AO2481" s="279">
        <v>2.4529999999999998</v>
      </c>
    </row>
    <row r="2482" spans="38:41">
      <c r="AL2482" s="279">
        <v>11</v>
      </c>
      <c r="AM2482" s="279">
        <v>2014</v>
      </c>
      <c r="AN2482" s="281">
        <v>41971</v>
      </c>
      <c r="AO2482" s="279">
        <v>2.4239999999999999</v>
      </c>
    </row>
    <row r="2483" spans="38:41">
      <c r="AL2483" s="279">
        <v>11</v>
      </c>
      <c r="AM2483" s="279">
        <v>2014</v>
      </c>
      <c r="AN2483" s="281">
        <v>41970</v>
      </c>
      <c r="AO2483" s="279">
        <v>2.4569999999999999</v>
      </c>
    </row>
    <row r="2484" spans="38:41">
      <c r="AL2484" s="279">
        <v>11</v>
      </c>
      <c r="AM2484" s="279">
        <v>2014</v>
      </c>
      <c r="AN2484" s="281">
        <v>41969</v>
      </c>
      <c r="AO2484" s="279">
        <v>2.484</v>
      </c>
    </row>
    <row r="2485" spans="38:41">
      <c r="AL2485" s="279">
        <v>11</v>
      </c>
      <c r="AM2485" s="279">
        <v>2014</v>
      </c>
      <c r="AN2485" s="281">
        <v>41968</v>
      </c>
      <c r="AO2485" s="279">
        <v>2.4889999999999999</v>
      </c>
    </row>
    <row r="2486" spans="38:41">
      <c r="AL2486" s="279">
        <v>11</v>
      </c>
      <c r="AM2486" s="279">
        <v>2014</v>
      </c>
      <c r="AN2486" s="281">
        <v>41967</v>
      </c>
      <c r="AO2486" s="279">
        <v>2.528</v>
      </c>
    </row>
    <row r="2487" spans="38:41">
      <c r="AL2487" s="279">
        <v>11</v>
      </c>
      <c r="AM2487" s="279">
        <v>2014</v>
      </c>
      <c r="AN2487" s="281">
        <v>41964</v>
      </c>
      <c r="AO2487" s="279">
        <v>2.5529999999999999</v>
      </c>
    </row>
    <row r="2488" spans="38:41">
      <c r="AL2488" s="279">
        <v>11</v>
      </c>
      <c r="AM2488" s="279">
        <v>2014</v>
      </c>
      <c r="AN2488" s="281">
        <v>41963</v>
      </c>
      <c r="AO2488" s="279">
        <v>2.573</v>
      </c>
    </row>
    <row r="2489" spans="38:41">
      <c r="AL2489" s="279">
        <v>11</v>
      </c>
      <c r="AM2489" s="279">
        <v>2014</v>
      </c>
      <c r="AN2489" s="281">
        <v>41962</v>
      </c>
      <c r="AO2489" s="279">
        <v>2.605</v>
      </c>
    </row>
    <row r="2490" spans="38:41">
      <c r="AL2490" s="279">
        <v>11</v>
      </c>
      <c r="AM2490" s="279">
        <v>2014</v>
      </c>
      <c r="AN2490" s="281">
        <v>41961</v>
      </c>
      <c r="AO2490" s="279">
        <v>2.5579999999999998</v>
      </c>
    </row>
    <row r="2491" spans="38:41">
      <c r="AL2491" s="279">
        <v>11</v>
      </c>
      <c r="AM2491" s="279">
        <v>2014</v>
      </c>
      <c r="AN2491" s="281">
        <v>41960</v>
      </c>
      <c r="AO2491" s="279">
        <v>2.5840000000000001</v>
      </c>
    </row>
    <row r="2492" spans="38:41">
      <c r="AL2492" s="279">
        <v>11</v>
      </c>
      <c r="AM2492" s="279">
        <v>2014</v>
      </c>
      <c r="AN2492" s="281">
        <v>41957</v>
      </c>
      <c r="AO2492" s="279">
        <v>2.593</v>
      </c>
    </row>
    <row r="2493" spans="38:41">
      <c r="AL2493" s="279">
        <v>11</v>
      </c>
      <c r="AM2493" s="279">
        <v>2014</v>
      </c>
      <c r="AN2493" s="281">
        <v>41956</v>
      </c>
      <c r="AO2493" s="279">
        <v>2.6080000000000001</v>
      </c>
    </row>
    <row r="2494" spans="38:41">
      <c r="AL2494" s="279">
        <v>11</v>
      </c>
      <c r="AM2494" s="279">
        <v>2014</v>
      </c>
      <c r="AN2494" s="281">
        <v>41955</v>
      </c>
      <c r="AO2494" s="279">
        <v>2.6269999999999998</v>
      </c>
    </row>
    <row r="2495" spans="38:41">
      <c r="AL2495" s="279">
        <v>11</v>
      </c>
      <c r="AM2495" s="279">
        <v>2014</v>
      </c>
      <c r="AN2495" s="281">
        <v>41954</v>
      </c>
      <c r="AO2495" s="279">
        <v>2.6150000000000002</v>
      </c>
    </row>
    <row r="2496" spans="38:41">
      <c r="AL2496" s="279">
        <v>11</v>
      </c>
      <c r="AM2496" s="279">
        <v>2014</v>
      </c>
      <c r="AN2496" s="281">
        <v>41953</v>
      </c>
      <c r="AO2496" s="279">
        <v>2.6150000000000002</v>
      </c>
    </row>
    <row r="2497" spans="38:41">
      <c r="AL2497" s="279">
        <v>11</v>
      </c>
      <c r="AM2497" s="279">
        <v>2014</v>
      </c>
      <c r="AN2497" s="281">
        <v>41950</v>
      </c>
      <c r="AO2497" s="279">
        <v>2.5939999999999999</v>
      </c>
    </row>
    <row r="2498" spans="38:41">
      <c r="AL2498" s="279">
        <v>11</v>
      </c>
      <c r="AM2498" s="279">
        <v>2014</v>
      </c>
      <c r="AN2498" s="281">
        <v>41949</v>
      </c>
      <c r="AO2498" s="279">
        <v>2.6389999999999998</v>
      </c>
    </row>
    <row r="2499" spans="38:41">
      <c r="AL2499" s="279">
        <v>11</v>
      </c>
      <c r="AM2499" s="279">
        <v>2014</v>
      </c>
      <c r="AN2499" s="281">
        <v>41948</v>
      </c>
      <c r="AO2499" s="279">
        <v>2.5990000000000002</v>
      </c>
    </row>
    <row r="2500" spans="38:41">
      <c r="AL2500" s="279">
        <v>11</v>
      </c>
      <c r="AM2500" s="279">
        <v>2014</v>
      </c>
      <c r="AN2500" s="281">
        <v>41947</v>
      </c>
      <c r="AO2500" s="279">
        <v>2.573</v>
      </c>
    </row>
    <row r="2501" spans="38:41">
      <c r="AL2501" s="279">
        <v>11</v>
      </c>
      <c r="AM2501" s="279">
        <v>2014</v>
      </c>
      <c r="AN2501" s="281">
        <v>41946</v>
      </c>
      <c r="AO2501" s="279">
        <v>2.589</v>
      </c>
    </row>
    <row r="2502" spans="38:41">
      <c r="AL2502" s="279">
        <v>10</v>
      </c>
      <c r="AM2502" s="279">
        <v>2014</v>
      </c>
      <c r="AN2502" s="281">
        <v>41943</v>
      </c>
      <c r="AO2502" s="279">
        <v>2.59</v>
      </c>
    </row>
    <row r="2503" spans="38:41">
      <c r="AL2503" s="279">
        <v>10</v>
      </c>
      <c r="AM2503" s="279">
        <v>2014</v>
      </c>
      <c r="AN2503" s="281">
        <v>41942</v>
      </c>
      <c r="AO2503" s="279">
        <v>2.5870000000000002</v>
      </c>
    </row>
    <row r="2504" spans="38:41">
      <c r="AL2504" s="279">
        <v>10</v>
      </c>
      <c r="AM2504" s="279">
        <v>2014</v>
      </c>
      <c r="AN2504" s="281">
        <v>41941</v>
      </c>
      <c r="AO2504" s="279">
        <v>2.5880000000000001</v>
      </c>
    </row>
    <row r="2505" spans="38:41">
      <c r="AL2505" s="279">
        <v>10</v>
      </c>
      <c r="AM2505" s="279">
        <v>2014</v>
      </c>
      <c r="AN2505" s="281">
        <v>41940</v>
      </c>
      <c r="AO2505" s="279">
        <v>2.581</v>
      </c>
    </row>
    <row r="2506" spans="38:41">
      <c r="AL2506" s="279">
        <v>10</v>
      </c>
      <c r="AM2506" s="279">
        <v>2014</v>
      </c>
      <c r="AN2506" s="281">
        <v>41939</v>
      </c>
      <c r="AO2506" s="279">
        <v>2.5609999999999999</v>
      </c>
    </row>
    <row r="2507" spans="38:41">
      <c r="AL2507" s="279">
        <v>10</v>
      </c>
      <c r="AM2507" s="279">
        <v>2014</v>
      </c>
      <c r="AN2507" s="281">
        <v>41936</v>
      </c>
      <c r="AO2507" s="279">
        <v>2.5630000000000002</v>
      </c>
    </row>
    <row r="2508" spans="38:41">
      <c r="AL2508" s="279">
        <v>10</v>
      </c>
      <c r="AM2508" s="279">
        <v>2014</v>
      </c>
      <c r="AN2508" s="281">
        <v>41935</v>
      </c>
      <c r="AO2508" s="279">
        <v>2.5609999999999999</v>
      </c>
    </row>
    <row r="2509" spans="38:41">
      <c r="AL2509" s="279">
        <v>10</v>
      </c>
      <c r="AM2509" s="279">
        <v>2014</v>
      </c>
      <c r="AN2509" s="281">
        <v>41934</v>
      </c>
      <c r="AO2509" s="279">
        <v>2.5310000000000001</v>
      </c>
    </row>
    <row r="2510" spans="38:41">
      <c r="AL2510" s="279">
        <v>10</v>
      </c>
      <c r="AM2510" s="279">
        <v>2014</v>
      </c>
      <c r="AN2510" s="281">
        <v>41933</v>
      </c>
      <c r="AO2510" s="279">
        <v>2.5409999999999999</v>
      </c>
    </row>
    <row r="2511" spans="38:41">
      <c r="AL2511" s="279">
        <v>10</v>
      </c>
      <c r="AM2511" s="279">
        <v>2014</v>
      </c>
      <c r="AN2511" s="281">
        <v>41932</v>
      </c>
      <c r="AO2511" s="279">
        <v>2.5230000000000001</v>
      </c>
    </row>
    <row r="2512" spans="38:41">
      <c r="AL2512" s="279">
        <v>10</v>
      </c>
      <c r="AM2512" s="279">
        <v>2014</v>
      </c>
      <c r="AN2512" s="281">
        <v>41929</v>
      </c>
      <c r="AO2512" s="279">
        <v>2.52</v>
      </c>
    </row>
    <row r="2513" spans="38:41">
      <c r="AL2513" s="279">
        <v>10</v>
      </c>
      <c r="AM2513" s="279">
        <v>2014</v>
      </c>
      <c r="AN2513" s="281">
        <v>41928</v>
      </c>
      <c r="AO2513" s="279">
        <v>2.4940000000000002</v>
      </c>
    </row>
    <row r="2514" spans="38:41">
      <c r="AL2514" s="279">
        <v>10</v>
      </c>
      <c r="AM2514" s="279">
        <v>2014</v>
      </c>
      <c r="AN2514" s="281">
        <v>41927</v>
      </c>
      <c r="AO2514" s="279">
        <v>2.4670000000000001</v>
      </c>
    </row>
    <row r="2515" spans="38:41">
      <c r="AL2515" s="279">
        <v>10</v>
      </c>
      <c r="AM2515" s="279">
        <v>2014</v>
      </c>
      <c r="AN2515" s="281">
        <v>41926</v>
      </c>
      <c r="AO2515" s="279">
        <v>2.4910000000000001</v>
      </c>
    </row>
    <row r="2516" spans="38:41">
      <c r="AL2516" s="279">
        <v>10</v>
      </c>
      <c r="AM2516" s="279">
        <v>2014</v>
      </c>
      <c r="AN2516" s="281">
        <v>41925</v>
      </c>
      <c r="AO2516" s="279">
        <v>2.5470000000000002</v>
      </c>
    </row>
    <row r="2517" spans="38:41">
      <c r="AL2517" s="279">
        <v>10</v>
      </c>
      <c r="AM2517" s="279">
        <v>2014</v>
      </c>
      <c r="AN2517" s="281">
        <v>41922</v>
      </c>
      <c r="AO2517" s="279">
        <v>2.5470000000000002</v>
      </c>
    </row>
    <row r="2518" spans="38:41">
      <c r="AL2518" s="279">
        <v>10</v>
      </c>
      <c r="AM2518" s="279">
        <v>2014</v>
      </c>
      <c r="AN2518" s="281">
        <v>41921</v>
      </c>
      <c r="AO2518" s="279">
        <v>2.5630000000000002</v>
      </c>
    </row>
    <row r="2519" spans="38:41">
      <c r="AL2519" s="279">
        <v>10</v>
      </c>
      <c r="AM2519" s="279">
        <v>2014</v>
      </c>
      <c r="AN2519" s="281">
        <v>41920</v>
      </c>
      <c r="AO2519" s="279">
        <v>2.5550000000000002</v>
      </c>
    </row>
    <row r="2520" spans="38:41">
      <c r="AL2520" s="279">
        <v>10</v>
      </c>
      <c r="AM2520" s="279">
        <v>2014</v>
      </c>
      <c r="AN2520" s="281">
        <v>41919</v>
      </c>
      <c r="AO2520" s="279">
        <v>2.5510000000000002</v>
      </c>
    </row>
    <row r="2521" spans="38:41">
      <c r="AL2521" s="279">
        <v>10</v>
      </c>
      <c r="AM2521" s="279">
        <v>2014</v>
      </c>
      <c r="AN2521" s="281">
        <v>41918</v>
      </c>
      <c r="AO2521" s="279">
        <v>2.597</v>
      </c>
    </row>
    <row r="2522" spans="38:41">
      <c r="AL2522" s="279">
        <v>10</v>
      </c>
      <c r="AM2522" s="279">
        <v>2014</v>
      </c>
      <c r="AN2522" s="281">
        <v>41915</v>
      </c>
      <c r="AO2522" s="279">
        <v>2.6080000000000001</v>
      </c>
    </row>
    <row r="2523" spans="38:41">
      <c r="AL2523" s="279">
        <v>10</v>
      </c>
      <c r="AM2523" s="279">
        <v>2014</v>
      </c>
      <c r="AN2523" s="281">
        <v>41914</v>
      </c>
      <c r="AO2523" s="279">
        <v>2.6240000000000001</v>
      </c>
    </row>
    <row r="2524" spans="38:41">
      <c r="AL2524" s="279">
        <v>10</v>
      </c>
      <c r="AM2524" s="279">
        <v>2014</v>
      </c>
      <c r="AN2524" s="281">
        <v>41913</v>
      </c>
      <c r="AO2524" s="279">
        <v>2.5960000000000001</v>
      </c>
    </row>
    <row r="2525" spans="38:41">
      <c r="AL2525" s="279">
        <v>9</v>
      </c>
      <c r="AM2525" s="279">
        <v>2014</v>
      </c>
      <c r="AN2525" s="281">
        <v>41912</v>
      </c>
      <c r="AO2525" s="279">
        <v>2.6709999999999998</v>
      </c>
    </row>
    <row r="2526" spans="38:41">
      <c r="AL2526" s="279">
        <v>9</v>
      </c>
      <c r="AM2526" s="279">
        <v>2014</v>
      </c>
      <c r="AN2526" s="281">
        <v>41911</v>
      </c>
      <c r="AO2526" s="279">
        <v>2.6469999999999998</v>
      </c>
    </row>
    <row r="2527" spans="38:41">
      <c r="AL2527" s="279">
        <v>9</v>
      </c>
      <c r="AM2527" s="279">
        <v>2014</v>
      </c>
      <c r="AN2527" s="281">
        <v>41908</v>
      </c>
      <c r="AO2527" s="279">
        <v>2.6819999999999999</v>
      </c>
    </row>
    <row r="2528" spans="38:41">
      <c r="AL2528" s="279">
        <v>9</v>
      </c>
      <c r="AM2528" s="279">
        <v>2014</v>
      </c>
      <c r="AN2528" s="281">
        <v>41907</v>
      </c>
      <c r="AO2528" s="279">
        <v>2.6779999999999999</v>
      </c>
    </row>
    <row r="2529" spans="38:41">
      <c r="AL2529" s="279">
        <v>9</v>
      </c>
      <c r="AM2529" s="279">
        <v>2014</v>
      </c>
      <c r="AN2529" s="281">
        <v>41906</v>
      </c>
      <c r="AO2529" s="279">
        <v>2.7360000000000002</v>
      </c>
    </row>
    <row r="2530" spans="38:41">
      <c r="AL2530" s="279">
        <v>9</v>
      </c>
      <c r="AM2530" s="279">
        <v>2014</v>
      </c>
      <c r="AN2530" s="281">
        <v>41905</v>
      </c>
      <c r="AO2530" s="279">
        <v>2.7189999999999999</v>
      </c>
    </row>
    <row r="2531" spans="38:41">
      <c r="AL2531" s="279">
        <v>9</v>
      </c>
      <c r="AM2531" s="279">
        <v>2014</v>
      </c>
      <c r="AN2531" s="281">
        <v>41904</v>
      </c>
      <c r="AO2531" s="279">
        <v>2.7549999999999999</v>
      </c>
    </row>
    <row r="2532" spans="38:41">
      <c r="AL2532" s="279">
        <v>9</v>
      </c>
      <c r="AM2532" s="279">
        <v>2014</v>
      </c>
      <c r="AN2532" s="281">
        <v>41901</v>
      </c>
      <c r="AO2532" s="279">
        <v>2.7549999999999999</v>
      </c>
    </row>
    <row r="2533" spans="38:41">
      <c r="AL2533" s="279">
        <v>9</v>
      </c>
      <c r="AM2533" s="279">
        <v>2014</v>
      </c>
      <c r="AN2533" s="281">
        <v>41900</v>
      </c>
      <c r="AO2533" s="279">
        <v>2.7909999999999999</v>
      </c>
    </row>
    <row r="2534" spans="38:41">
      <c r="AL2534" s="279">
        <v>9</v>
      </c>
      <c r="AM2534" s="279">
        <v>2014</v>
      </c>
      <c r="AN2534" s="281">
        <v>41899</v>
      </c>
      <c r="AO2534" s="279">
        <v>2.786</v>
      </c>
    </row>
    <row r="2535" spans="38:41">
      <c r="AL2535" s="279">
        <v>9</v>
      </c>
      <c r="AM2535" s="279">
        <v>2014</v>
      </c>
      <c r="AN2535" s="281">
        <v>41898</v>
      </c>
      <c r="AO2535" s="279">
        <v>2.7669999999999999</v>
      </c>
    </row>
    <row r="2536" spans="38:41">
      <c r="AL2536" s="279">
        <v>9</v>
      </c>
      <c r="AM2536" s="279">
        <v>2014</v>
      </c>
      <c r="AN2536" s="281">
        <v>41897</v>
      </c>
      <c r="AO2536" s="279">
        <v>2.7589999999999999</v>
      </c>
    </row>
    <row r="2537" spans="38:41">
      <c r="AL2537" s="279">
        <v>9</v>
      </c>
      <c r="AM2537" s="279">
        <v>2014</v>
      </c>
      <c r="AN2537" s="281">
        <v>41894</v>
      </c>
      <c r="AO2537" s="279">
        <v>2.76</v>
      </c>
    </row>
    <row r="2538" spans="38:41">
      <c r="AL2538" s="279">
        <v>9</v>
      </c>
      <c r="AM2538" s="279">
        <v>2014</v>
      </c>
      <c r="AN2538" s="281">
        <v>41893</v>
      </c>
      <c r="AO2538" s="279">
        <v>2.7170000000000001</v>
      </c>
    </row>
    <row r="2539" spans="38:41">
      <c r="AL2539" s="279">
        <v>9</v>
      </c>
      <c r="AM2539" s="279">
        <v>2014</v>
      </c>
      <c r="AN2539" s="281">
        <v>41892</v>
      </c>
      <c r="AO2539" s="279">
        <v>2.7269999999999999</v>
      </c>
    </row>
    <row r="2540" spans="38:41">
      <c r="AL2540" s="279">
        <v>9</v>
      </c>
      <c r="AM2540" s="279">
        <v>2014</v>
      </c>
      <c r="AN2540" s="281">
        <v>41891</v>
      </c>
      <c r="AO2540" s="279">
        <v>2.702</v>
      </c>
    </row>
    <row r="2541" spans="38:41">
      <c r="AL2541" s="279">
        <v>9</v>
      </c>
      <c r="AM2541" s="279">
        <v>2014</v>
      </c>
      <c r="AN2541" s="281">
        <v>41890</v>
      </c>
      <c r="AO2541" s="279">
        <v>2.68</v>
      </c>
    </row>
    <row r="2542" spans="38:41">
      <c r="AL2542" s="279">
        <v>9</v>
      </c>
      <c r="AM2542" s="279">
        <v>2014</v>
      </c>
      <c r="AN2542" s="281">
        <v>41887</v>
      </c>
      <c r="AO2542" s="279">
        <v>2.669</v>
      </c>
    </row>
    <row r="2543" spans="38:41">
      <c r="AL2543" s="279">
        <v>9</v>
      </c>
      <c r="AM2543" s="279">
        <v>2014</v>
      </c>
      <c r="AN2543" s="281">
        <v>41886</v>
      </c>
      <c r="AO2543" s="279">
        <v>2.6669999999999998</v>
      </c>
    </row>
    <row r="2544" spans="38:41">
      <c r="AL2544" s="279">
        <v>9</v>
      </c>
      <c r="AM2544" s="279">
        <v>2014</v>
      </c>
      <c r="AN2544" s="281">
        <v>41885</v>
      </c>
      <c r="AO2544" s="279">
        <v>2.63</v>
      </c>
    </row>
    <row r="2545" spans="38:41">
      <c r="AL2545" s="279">
        <v>9</v>
      </c>
      <c r="AM2545" s="279">
        <v>2014</v>
      </c>
      <c r="AN2545" s="281">
        <v>41884</v>
      </c>
      <c r="AO2545" s="279">
        <v>2.641</v>
      </c>
    </row>
    <row r="2546" spans="38:41">
      <c r="AL2546" s="279">
        <v>9</v>
      </c>
      <c r="AM2546" s="279">
        <v>2014</v>
      </c>
      <c r="AN2546" s="281">
        <v>41883</v>
      </c>
      <c r="AO2546" s="279">
        <v>2.556</v>
      </c>
    </row>
    <row r="2547" spans="38:41">
      <c r="AL2547" s="279">
        <v>8</v>
      </c>
      <c r="AM2547" s="279">
        <v>2014</v>
      </c>
      <c r="AN2547" s="281">
        <v>41880</v>
      </c>
      <c r="AO2547" s="279">
        <v>2.556</v>
      </c>
    </row>
    <row r="2548" spans="38:41">
      <c r="AL2548" s="279">
        <v>8</v>
      </c>
      <c r="AM2548" s="279">
        <v>2014</v>
      </c>
      <c r="AN2548" s="281">
        <v>41879</v>
      </c>
      <c r="AO2548" s="279">
        <v>2.5590000000000002</v>
      </c>
    </row>
    <row r="2549" spans="38:41">
      <c r="AL2549" s="279">
        <v>8</v>
      </c>
      <c r="AM2549" s="279">
        <v>2014</v>
      </c>
      <c r="AN2549" s="281">
        <v>41878</v>
      </c>
      <c r="AO2549" s="279">
        <v>2.569</v>
      </c>
    </row>
    <row r="2550" spans="38:41">
      <c r="AL2550" s="279">
        <v>8</v>
      </c>
      <c r="AM2550" s="279">
        <v>2014</v>
      </c>
      <c r="AN2550" s="281">
        <v>41877</v>
      </c>
      <c r="AO2550" s="279">
        <v>2.6030000000000002</v>
      </c>
    </row>
    <row r="2551" spans="38:41">
      <c r="AL2551" s="279">
        <v>8</v>
      </c>
      <c r="AM2551" s="279">
        <v>2014</v>
      </c>
      <c r="AN2551" s="281">
        <v>41876</v>
      </c>
      <c r="AO2551" s="279">
        <v>2.597</v>
      </c>
    </row>
    <row r="2552" spans="38:41">
      <c r="AL2552" s="279">
        <v>8</v>
      </c>
      <c r="AM2552" s="279">
        <v>2014</v>
      </c>
      <c r="AN2552" s="281">
        <v>41873</v>
      </c>
      <c r="AO2552" s="279">
        <v>2.6280000000000001</v>
      </c>
    </row>
    <row r="2553" spans="38:41">
      <c r="AL2553" s="279">
        <v>8</v>
      </c>
      <c r="AM2553" s="279">
        <v>2014</v>
      </c>
      <c r="AN2553" s="281">
        <v>41872</v>
      </c>
      <c r="AO2553" s="279">
        <v>2.6379999999999999</v>
      </c>
    </row>
    <row r="2554" spans="38:41">
      <c r="AL2554" s="279">
        <v>8</v>
      </c>
      <c r="AM2554" s="279">
        <v>2014</v>
      </c>
      <c r="AN2554" s="281">
        <v>41871</v>
      </c>
      <c r="AO2554" s="279">
        <v>2.653</v>
      </c>
    </row>
    <row r="2555" spans="38:41">
      <c r="AL2555" s="279">
        <v>8</v>
      </c>
      <c r="AM2555" s="279">
        <v>2014</v>
      </c>
      <c r="AN2555" s="281">
        <v>41870</v>
      </c>
      <c r="AO2555" s="279">
        <v>2.6280000000000001</v>
      </c>
    </row>
    <row r="2556" spans="38:41">
      <c r="AL2556" s="279">
        <v>8</v>
      </c>
      <c r="AM2556" s="279">
        <v>2014</v>
      </c>
      <c r="AN2556" s="281">
        <v>41869</v>
      </c>
      <c r="AO2556" s="279">
        <v>2.621</v>
      </c>
    </row>
    <row r="2557" spans="38:41">
      <c r="AL2557" s="279">
        <v>8</v>
      </c>
      <c r="AM2557" s="279">
        <v>2014</v>
      </c>
      <c r="AN2557" s="281">
        <v>41866</v>
      </c>
      <c r="AO2557" s="279">
        <v>2.5819999999999999</v>
      </c>
    </row>
    <row r="2558" spans="38:41">
      <c r="AL2558" s="279">
        <v>8</v>
      </c>
      <c r="AM2558" s="279">
        <v>2014</v>
      </c>
      <c r="AN2558" s="281">
        <v>41865</v>
      </c>
      <c r="AO2558" s="279">
        <v>2.6230000000000002</v>
      </c>
    </row>
    <row r="2559" spans="38:41">
      <c r="AL2559" s="279">
        <v>8</v>
      </c>
      <c r="AM2559" s="279">
        <v>2014</v>
      </c>
      <c r="AN2559" s="281">
        <v>41864</v>
      </c>
      <c r="AO2559" s="279">
        <v>2.6419999999999999</v>
      </c>
    </row>
    <row r="2560" spans="38:41">
      <c r="AL2560" s="279">
        <v>8</v>
      </c>
      <c r="AM2560" s="279">
        <v>2014</v>
      </c>
      <c r="AN2560" s="281">
        <v>41863</v>
      </c>
      <c r="AO2560" s="279">
        <v>2.67</v>
      </c>
    </row>
    <row r="2561" spans="38:41">
      <c r="AL2561" s="279">
        <v>8</v>
      </c>
      <c r="AM2561" s="279">
        <v>2014</v>
      </c>
      <c r="AN2561" s="281">
        <v>41862</v>
      </c>
      <c r="AO2561" s="279">
        <v>2.6379999999999999</v>
      </c>
    </row>
    <row r="2562" spans="38:41">
      <c r="AL2562" s="279">
        <v>8</v>
      </c>
      <c r="AM2562" s="279">
        <v>2014</v>
      </c>
      <c r="AN2562" s="281">
        <v>41859</v>
      </c>
      <c r="AO2562" s="279">
        <v>2.6269999999999998</v>
      </c>
    </row>
    <row r="2563" spans="38:41">
      <c r="AL2563" s="279">
        <v>8</v>
      </c>
      <c r="AM2563" s="279">
        <v>2014</v>
      </c>
      <c r="AN2563" s="281">
        <v>41858</v>
      </c>
      <c r="AO2563" s="279">
        <v>2.621</v>
      </c>
    </row>
    <row r="2564" spans="38:41">
      <c r="AL2564" s="279">
        <v>8</v>
      </c>
      <c r="AM2564" s="279">
        <v>2014</v>
      </c>
      <c r="AN2564" s="281">
        <v>41857</v>
      </c>
      <c r="AO2564" s="279">
        <v>2.6469999999999998</v>
      </c>
    </row>
    <row r="2565" spans="38:41">
      <c r="AL2565" s="279">
        <v>8</v>
      </c>
      <c r="AM2565" s="279">
        <v>2014</v>
      </c>
      <c r="AN2565" s="281">
        <v>41856</v>
      </c>
      <c r="AO2565" s="279">
        <v>2.653</v>
      </c>
    </row>
    <row r="2566" spans="38:41">
      <c r="AL2566" s="279">
        <v>8</v>
      </c>
      <c r="AM2566" s="279">
        <v>2014</v>
      </c>
      <c r="AN2566" s="281">
        <v>41855</v>
      </c>
      <c r="AO2566" s="279">
        <v>2.6539999999999999</v>
      </c>
    </row>
    <row r="2567" spans="38:41">
      <c r="AL2567" s="279">
        <v>8</v>
      </c>
      <c r="AM2567" s="279">
        <v>2014</v>
      </c>
      <c r="AN2567" s="281">
        <v>41852</v>
      </c>
      <c r="AO2567" s="279">
        <v>2.6560000000000001</v>
      </c>
    </row>
    <row r="2568" spans="38:41">
      <c r="AL2568" s="279">
        <v>7</v>
      </c>
      <c r="AM2568" s="279">
        <v>2014</v>
      </c>
      <c r="AN2568" s="281">
        <v>41851</v>
      </c>
      <c r="AO2568" s="279">
        <v>2.694</v>
      </c>
    </row>
    <row r="2569" spans="38:41">
      <c r="AL2569" s="279">
        <v>7</v>
      </c>
      <c r="AM2569" s="279">
        <v>2014</v>
      </c>
      <c r="AN2569" s="281">
        <v>41850</v>
      </c>
      <c r="AO2569" s="279">
        <v>2.706</v>
      </c>
    </row>
    <row r="2570" spans="38:41">
      <c r="AL2570" s="279">
        <v>7</v>
      </c>
      <c r="AM2570" s="279">
        <v>2014</v>
      </c>
      <c r="AN2570" s="281">
        <v>41849</v>
      </c>
      <c r="AO2570" s="279">
        <v>2.6429999999999998</v>
      </c>
    </row>
    <row r="2571" spans="38:41">
      <c r="AL2571" s="279">
        <v>7</v>
      </c>
      <c r="AM2571" s="279">
        <v>2014</v>
      </c>
      <c r="AN2571" s="281">
        <v>41848</v>
      </c>
      <c r="AO2571" s="279">
        <v>2.6709999999999998</v>
      </c>
    </row>
    <row r="2572" spans="38:41">
      <c r="AL2572" s="279">
        <v>7</v>
      </c>
      <c r="AM2572" s="279">
        <v>2014</v>
      </c>
      <c r="AN2572" s="281">
        <v>41845</v>
      </c>
      <c r="AO2572" s="279">
        <v>2.669</v>
      </c>
    </row>
    <row r="2573" spans="38:41">
      <c r="AL2573" s="279">
        <v>7</v>
      </c>
      <c r="AM2573" s="279">
        <v>2014</v>
      </c>
      <c r="AN2573" s="281">
        <v>41844</v>
      </c>
      <c r="AO2573" s="279">
        <v>2.7050000000000001</v>
      </c>
    </row>
    <row r="2574" spans="38:41">
      <c r="AL2574" s="279">
        <v>7</v>
      </c>
      <c r="AM2574" s="279">
        <v>2014</v>
      </c>
      <c r="AN2574" s="281">
        <v>41843</v>
      </c>
      <c r="AO2574" s="279">
        <v>2.6760000000000002</v>
      </c>
    </row>
    <row r="2575" spans="38:41">
      <c r="AL2575" s="279">
        <v>7</v>
      </c>
      <c r="AM2575" s="279">
        <v>2014</v>
      </c>
      <c r="AN2575" s="281">
        <v>41842</v>
      </c>
      <c r="AO2575" s="279">
        <v>2.665</v>
      </c>
    </row>
    <row r="2576" spans="38:41">
      <c r="AL2576" s="279">
        <v>7</v>
      </c>
      <c r="AM2576" s="279">
        <v>2014</v>
      </c>
      <c r="AN2576" s="281">
        <v>41841</v>
      </c>
      <c r="AO2576" s="279">
        <v>2.6709999999999998</v>
      </c>
    </row>
    <row r="2577" spans="38:41">
      <c r="AL2577" s="279">
        <v>7</v>
      </c>
      <c r="AM2577" s="279">
        <v>2014</v>
      </c>
      <c r="AN2577" s="281">
        <v>41838</v>
      </c>
      <c r="AO2577" s="279">
        <v>2.7109999999999999</v>
      </c>
    </row>
    <row r="2578" spans="38:41">
      <c r="AL2578" s="279">
        <v>7</v>
      </c>
      <c r="AM2578" s="279">
        <v>2014</v>
      </c>
      <c r="AN2578" s="281">
        <v>41837</v>
      </c>
      <c r="AO2578" s="279">
        <v>2.6909999999999998</v>
      </c>
    </row>
    <row r="2579" spans="38:41">
      <c r="AL2579" s="279">
        <v>7</v>
      </c>
      <c r="AM2579" s="279">
        <v>2014</v>
      </c>
      <c r="AN2579" s="281">
        <v>41836</v>
      </c>
      <c r="AO2579" s="279">
        <v>2.7490000000000001</v>
      </c>
    </row>
    <row r="2580" spans="38:41">
      <c r="AL2580" s="279">
        <v>7</v>
      </c>
      <c r="AM2580" s="279">
        <v>2014</v>
      </c>
      <c r="AN2580" s="281">
        <v>41835</v>
      </c>
      <c r="AO2580" s="279">
        <v>2.7669999999999999</v>
      </c>
    </row>
    <row r="2581" spans="38:41">
      <c r="AL2581" s="279">
        <v>7</v>
      </c>
      <c r="AM2581" s="279">
        <v>2014</v>
      </c>
      <c r="AN2581" s="281">
        <v>41834</v>
      </c>
      <c r="AO2581" s="279">
        <v>2.77</v>
      </c>
    </row>
    <row r="2582" spans="38:41">
      <c r="AL2582" s="279">
        <v>7</v>
      </c>
      <c r="AM2582" s="279">
        <v>2014</v>
      </c>
      <c r="AN2582" s="281">
        <v>41831</v>
      </c>
      <c r="AO2582" s="279">
        <v>2.7690000000000001</v>
      </c>
    </row>
    <row r="2583" spans="38:41">
      <c r="AL2583" s="279">
        <v>7</v>
      </c>
      <c r="AM2583" s="279">
        <v>2014</v>
      </c>
      <c r="AN2583" s="281">
        <v>41830</v>
      </c>
      <c r="AO2583" s="279">
        <v>2.7879999999999998</v>
      </c>
    </row>
    <row r="2584" spans="38:41">
      <c r="AL2584" s="279">
        <v>7</v>
      </c>
      <c r="AM2584" s="279">
        <v>2014</v>
      </c>
      <c r="AN2584" s="281">
        <v>41829</v>
      </c>
      <c r="AO2584" s="279">
        <v>2.7879999999999998</v>
      </c>
    </row>
    <row r="2585" spans="38:41">
      <c r="AL2585" s="279">
        <v>7</v>
      </c>
      <c r="AM2585" s="279">
        <v>2014</v>
      </c>
      <c r="AN2585" s="281">
        <v>41828</v>
      </c>
      <c r="AO2585" s="279">
        <v>2.7850000000000001</v>
      </c>
    </row>
    <row r="2586" spans="38:41">
      <c r="AL2586" s="279">
        <v>7</v>
      </c>
      <c r="AM2586" s="279">
        <v>2014</v>
      </c>
      <c r="AN2586" s="281">
        <v>41827</v>
      </c>
      <c r="AO2586" s="279">
        <v>2.827</v>
      </c>
    </row>
    <row r="2587" spans="38:41">
      <c r="AL2587" s="279">
        <v>7</v>
      </c>
      <c r="AM2587" s="279">
        <v>2014</v>
      </c>
      <c r="AN2587" s="281">
        <v>41824</v>
      </c>
      <c r="AO2587" s="279">
        <v>2.8460000000000001</v>
      </c>
    </row>
    <row r="2588" spans="38:41">
      <c r="AL2588" s="279">
        <v>7</v>
      </c>
      <c r="AM2588" s="279">
        <v>2014</v>
      </c>
      <c r="AN2588" s="281">
        <v>41823</v>
      </c>
      <c r="AO2588" s="279">
        <v>2.8420000000000001</v>
      </c>
    </row>
    <row r="2589" spans="38:41">
      <c r="AL2589" s="279">
        <v>7</v>
      </c>
      <c r="AM2589" s="279">
        <v>2014</v>
      </c>
      <c r="AN2589" s="281">
        <v>41822</v>
      </c>
      <c r="AO2589" s="279">
        <v>2.8439999999999999</v>
      </c>
    </row>
    <row r="2590" spans="38:41">
      <c r="AL2590" s="279">
        <v>7</v>
      </c>
      <c r="AM2590" s="279">
        <v>2014</v>
      </c>
      <c r="AN2590" s="281">
        <v>41821</v>
      </c>
      <c r="AO2590" s="279">
        <v>2.7850000000000001</v>
      </c>
    </row>
    <row r="2591" spans="38:41">
      <c r="AL2591" s="279">
        <v>6</v>
      </c>
      <c r="AM2591" s="279">
        <v>2014</v>
      </c>
      <c r="AN2591" s="281">
        <v>41820</v>
      </c>
      <c r="AO2591" s="279">
        <v>2.78</v>
      </c>
    </row>
    <row r="2592" spans="38:41">
      <c r="AL2592" s="279">
        <v>6</v>
      </c>
      <c r="AM2592" s="279">
        <v>2014</v>
      </c>
      <c r="AN2592" s="281">
        <v>41817</v>
      </c>
      <c r="AO2592" s="279">
        <v>2.8010000000000002</v>
      </c>
    </row>
    <row r="2593" spans="38:41">
      <c r="AL2593" s="279">
        <v>6</v>
      </c>
      <c r="AM2593" s="279">
        <v>2014</v>
      </c>
      <c r="AN2593" s="281">
        <v>41816</v>
      </c>
      <c r="AO2593" s="279">
        <v>2.7989999999999999</v>
      </c>
    </row>
    <row r="2594" spans="38:41">
      <c r="AL2594" s="279">
        <v>6</v>
      </c>
      <c r="AM2594" s="279">
        <v>2014</v>
      </c>
      <c r="AN2594" s="281">
        <v>41815</v>
      </c>
      <c r="AO2594" s="279">
        <v>2.8220000000000001</v>
      </c>
    </row>
    <row r="2595" spans="38:41">
      <c r="AL2595" s="279">
        <v>6</v>
      </c>
      <c r="AM2595" s="279">
        <v>2014</v>
      </c>
      <c r="AN2595" s="281">
        <v>41814</v>
      </c>
      <c r="AO2595" s="279">
        <v>2.8260000000000001</v>
      </c>
    </row>
    <row r="2596" spans="38:41">
      <c r="AL2596" s="279">
        <v>6</v>
      </c>
      <c r="AM2596" s="279">
        <v>2014</v>
      </c>
      <c r="AN2596" s="281">
        <v>41813</v>
      </c>
      <c r="AO2596" s="279">
        <v>2.8650000000000002</v>
      </c>
    </row>
    <row r="2597" spans="38:41">
      <c r="AL2597" s="279">
        <v>6</v>
      </c>
      <c r="AM2597" s="279">
        <v>2014</v>
      </c>
      <c r="AN2597" s="281">
        <v>41810</v>
      </c>
      <c r="AO2597" s="279">
        <v>2.835</v>
      </c>
    </row>
    <row r="2598" spans="38:41">
      <c r="AL2598" s="279">
        <v>6</v>
      </c>
      <c r="AM2598" s="279">
        <v>2014</v>
      </c>
      <c r="AN2598" s="281">
        <v>41809</v>
      </c>
      <c r="AO2598" s="279">
        <v>2.8250000000000002</v>
      </c>
    </row>
    <row r="2599" spans="38:41">
      <c r="AL2599" s="279">
        <v>6</v>
      </c>
      <c r="AM2599" s="279">
        <v>2014</v>
      </c>
      <c r="AN2599" s="281">
        <v>41808</v>
      </c>
      <c r="AO2599" s="279">
        <v>2.8010000000000002</v>
      </c>
    </row>
    <row r="2600" spans="38:41">
      <c r="AL2600" s="279">
        <v>6</v>
      </c>
      <c r="AM2600" s="279">
        <v>2014</v>
      </c>
      <c r="AN2600" s="281">
        <v>41807</v>
      </c>
      <c r="AO2600" s="279">
        <v>2.8370000000000002</v>
      </c>
    </row>
    <row r="2601" spans="38:41">
      <c r="AL2601" s="279">
        <v>6</v>
      </c>
      <c r="AM2601" s="279">
        <v>2014</v>
      </c>
      <c r="AN2601" s="281">
        <v>41806</v>
      </c>
      <c r="AO2601" s="279">
        <v>2.8119999999999998</v>
      </c>
    </row>
    <row r="2602" spans="38:41">
      <c r="AL2602" s="279">
        <v>6</v>
      </c>
      <c r="AM2602" s="279">
        <v>2014</v>
      </c>
      <c r="AN2602" s="281">
        <v>41803</v>
      </c>
      <c r="AO2602" s="279">
        <v>2.8319999999999999</v>
      </c>
    </row>
    <row r="2603" spans="38:41">
      <c r="AL2603" s="279">
        <v>6</v>
      </c>
      <c r="AM2603" s="279">
        <v>2014</v>
      </c>
      <c r="AN2603" s="281">
        <v>41802</v>
      </c>
      <c r="AO2603" s="279">
        <v>2.8370000000000002</v>
      </c>
    </row>
    <row r="2604" spans="38:41">
      <c r="AL2604" s="279">
        <v>6</v>
      </c>
      <c r="AM2604" s="279">
        <v>2014</v>
      </c>
      <c r="AN2604" s="281">
        <v>41801</v>
      </c>
      <c r="AO2604" s="279">
        <v>2.867</v>
      </c>
    </row>
    <row r="2605" spans="38:41">
      <c r="AL2605" s="279">
        <v>6</v>
      </c>
      <c r="AM2605" s="279">
        <v>2014</v>
      </c>
      <c r="AN2605" s="281">
        <v>41800</v>
      </c>
      <c r="AO2605" s="279">
        <v>2.8639999999999999</v>
      </c>
    </row>
    <row r="2606" spans="38:41">
      <c r="AL2606" s="279">
        <v>6</v>
      </c>
      <c r="AM2606" s="279">
        <v>2014</v>
      </c>
      <c r="AN2606" s="281">
        <v>41799</v>
      </c>
      <c r="AO2606" s="279">
        <v>2.8410000000000002</v>
      </c>
    </row>
    <row r="2607" spans="38:41">
      <c r="AL2607" s="279">
        <v>6</v>
      </c>
      <c r="AM2607" s="279">
        <v>2014</v>
      </c>
      <c r="AN2607" s="281">
        <v>41796</v>
      </c>
      <c r="AO2607" s="279">
        <v>2.84</v>
      </c>
    </row>
    <row r="2608" spans="38:41">
      <c r="AL2608" s="279">
        <v>6</v>
      </c>
      <c r="AM2608" s="279">
        <v>2014</v>
      </c>
      <c r="AN2608" s="281">
        <v>41795</v>
      </c>
      <c r="AO2608" s="279">
        <v>2.8540000000000001</v>
      </c>
    </row>
    <row r="2609" spans="38:41">
      <c r="AL2609" s="279">
        <v>6</v>
      </c>
      <c r="AM2609" s="279">
        <v>2014</v>
      </c>
      <c r="AN2609" s="281">
        <v>41794</v>
      </c>
      <c r="AO2609" s="279">
        <v>2.8620000000000001</v>
      </c>
    </row>
    <row r="2610" spans="38:41">
      <c r="AL2610" s="279">
        <v>6</v>
      </c>
      <c r="AM2610" s="279">
        <v>2014</v>
      </c>
      <c r="AN2610" s="281">
        <v>41793</v>
      </c>
      <c r="AO2610" s="279">
        <v>2.851</v>
      </c>
    </row>
    <row r="2611" spans="38:41">
      <c r="AL2611" s="279">
        <v>6</v>
      </c>
      <c r="AM2611" s="279">
        <v>2014</v>
      </c>
      <c r="AN2611" s="281">
        <v>41792</v>
      </c>
      <c r="AO2611" s="279">
        <v>2.8039999999999998</v>
      </c>
    </row>
    <row r="2612" spans="38:41">
      <c r="AL2612" s="279">
        <v>5</v>
      </c>
      <c r="AM2612" s="279">
        <v>2014</v>
      </c>
      <c r="AN2612" s="281">
        <v>41789</v>
      </c>
      <c r="AO2612" s="279">
        <v>2.78</v>
      </c>
    </row>
    <row r="2613" spans="38:41">
      <c r="AL2613" s="279">
        <v>5</v>
      </c>
      <c r="AM2613" s="279">
        <v>2014</v>
      </c>
      <c r="AN2613" s="281">
        <v>41788</v>
      </c>
      <c r="AO2613" s="279">
        <v>2.7930000000000001</v>
      </c>
    </row>
    <row r="2614" spans="38:41">
      <c r="AL2614" s="279">
        <v>5</v>
      </c>
      <c r="AM2614" s="279">
        <v>2014</v>
      </c>
      <c r="AN2614" s="281">
        <v>41787</v>
      </c>
      <c r="AO2614" s="279">
        <v>2.7650000000000001</v>
      </c>
    </row>
    <row r="2615" spans="38:41">
      <c r="AL2615" s="279">
        <v>5</v>
      </c>
      <c r="AM2615" s="279">
        <v>2014</v>
      </c>
      <c r="AN2615" s="281">
        <v>41786</v>
      </c>
      <c r="AO2615" s="279">
        <v>2.8370000000000002</v>
      </c>
    </row>
    <row r="2616" spans="38:41">
      <c r="AL2616" s="279">
        <v>5</v>
      </c>
      <c r="AM2616" s="279">
        <v>2014</v>
      </c>
      <c r="AN2616" s="281">
        <v>41785</v>
      </c>
      <c r="AO2616" s="279">
        <v>2.8490000000000002</v>
      </c>
    </row>
    <row r="2617" spans="38:41">
      <c r="AL2617" s="279">
        <v>5</v>
      </c>
      <c r="AM2617" s="279">
        <v>2014</v>
      </c>
      <c r="AN2617" s="281">
        <v>41782</v>
      </c>
      <c r="AO2617" s="279">
        <v>2.839</v>
      </c>
    </row>
    <row r="2618" spans="38:41">
      <c r="AL2618" s="279">
        <v>5</v>
      </c>
      <c r="AM2618" s="279">
        <v>2014</v>
      </c>
      <c r="AN2618" s="281">
        <v>41781</v>
      </c>
      <c r="AO2618" s="279">
        <v>2.8690000000000002</v>
      </c>
    </row>
    <row r="2619" spans="38:41">
      <c r="AL2619" s="279">
        <v>5</v>
      </c>
      <c r="AM2619" s="279">
        <v>2014</v>
      </c>
      <c r="AN2619" s="281">
        <v>41780</v>
      </c>
      <c r="AO2619" s="279">
        <v>2.8460000000000001</v>
      </c>
    </row>
    <row r="2620" spans="38:41">
      <c r="AL2620" s="279">
        <v>5</v>
      </c>
      <c r="AM2620" s="279">
        <v>2014</v>
      </c>
      <c r="AN2620" s="281">
        <v>41779</v>
      </c>
      <c r="AO2620" s="279">
        <v>2.82</v>
      </c>
    </row>
    <row r="2621" spans="38:41">
      <c r="AL2621" s="279">
        <v>5</v>
      </c>
      <c r="AM2621" s="279">
        <v>2014</v>
      </c>
      <c r="AN2621" s="281">
        <v>41778</v>
      </c>
      <c r="AO2621" s="279">
        <v>2.7989999999999999</v>
      </c>
    </row>
    <row r="2622" spans="38:41">
      <c r="AL2622" s="279">
        <v>5</v>
      </c>
      <c r="AM2622" s="279">
        <v>2014</v>
      </c>
      <c r="AN2622" s="281">
        <v>41775</v>
      </c>
      <c r="AO2622" s="279">
        <v>2.7989999999999999</v>
      </c>
    </row>
    <row r="2623" spans="38:41">
      <c r="AL2623" s="279">
        <v>5</v>
      </c>
      <c r="AM2623" s="279">
        <v>2014</v>
      </c>
      <c r="AN2623" s="281">
        <v>41774</v>
      </c>
      <c r="AO2623" s="279">
        <v>2.794</v>
      </c>
    </row>
    <row r="2624" spans="38:41">
      <c r="AL2624" s="279">
        <v>5</v>
      </c>
      <c r="AM2624" s="279">
        <v>2014</v>
      </c>
      <c r="AN2624" s="281">
        <v>41773</v>
      </c>
      <c r="AO2624" s="279">
        <v>2.8330000000000002</v>
      </c>
    </row>
    <row r="2625" spans="38:41">
      <c r="AL2625" s="279">
        <v>5</v>
      </c>
      <c r="AM2625" s="279">
        <v>2014</v>
      </c>
      <c r="AN2625" s="281">
        <v>41772</v>
      </c>
      <c r="AO2625" s="279">
        <v>2.891</v>
      </c>
    </row>
    <row r="2626" spans="38:41">
      <c r="AL2626" s="279">
        <v>5</v>
      </c>
      <c r="AM2626" s="279">
        <v>2014</v>
      </c>
      <c r="AN2626" s="281">
        <v>41771</v>
      </c>
      <c r="AO2626" s="279">
        <v>2.9239999999999999</v>
      </c>
    </row>
    <row r="2627" spans="38:41">
      <c r="AL2627" s="279">
        <v>5</v>
      </c>
      <c r="AM2627" s="279">
        <v>2014</v>
      </c>
      <c r="AN2627" s="281">
        <v>41768</v>
      </c>
      <c r="AO2627" s="279">
        <v>2.8959999999999999</v>
      </c>
    </row>
    <row r="2628" spans="38:41">
      <c r="AL2628" s="279">
        <v>5</v>
      </c>
      <c r="AM2628" s="279">
        <v>2014</v>
      </c>
      <c r="AN2628" s="281">
        <v>41767</v>
      </c>
      <c r="AO2628" s="279">
        <v>2.8969999999999998</v>
      </c>
    </row>
    <row r="2629" spans="38:41">
      <c r="AL2629" s="279">
        <v>5</v>
      </c>
      <c r="AM2629" s="279">
        <v>2014</v>
      </c>
      <c r="AN2629" s="281">
        <v>41766</v>
      </c>
      <c r="AO2629" s="279">
        <v>2.9009999999999998</v>
      </c>
    </row>
    <row r="2630" spans="38:41">
      <c r="AL2630" s="279">
        <v>5</v>
      </c>
      <c r="AM2630" s="279">
        <v>2014</v>
      </c>
      <c r="AN2630" s="281">
        <v>41765</v>
      </c>
      <c r="AO2630" s="279">
        <v>2.8929999999999998</v>
      </c>
    </row>
    <row r="2631" spans="38:41">
      <c r="AL2631" s="279">
        <v>5</v>
      </c>
      <c r="AM2631" s="279">
        <v>2014</v>
      </c>
      <c r="AN2631" s="281">
        <v>41764</v>
      </c>
      <c r="AO2631" s="279">
        <v>2.899</v>
      </c>
    </row>
    <row r="2632" spans="38:41">
      <c r="AL2632" s="279">
        <v>5</v>
      </c>
      <c r="AM2632" s="279">
        <v>2014</v>
      </c>
      <c r="AN2632" s="281">
        <v>41761</v>
      </c>
      <c r="AO2632" s="279">
        <v>2.879</v>
      </c>
    </row>
    <row r="2633" spans="38:41">
      <c r="AL2633" s="279">
        <v>5</v>
      </c>
      <c r="AM2633" s="279">
        <v>2014</v>
      </c>
      <c r="AN2633" s="281">
        <v>41760</v>
      </c>
      <c r="AO2633" s="279">
        <v>2.9020000000000001</v>
      </c>
    </row>
    <row r="2634" spans="38:41">
      <c r="AL2634" s="279">
        <v>4</v>
      </c>
      <c r="AM2634" s="279">
        <v>2014</v>
      </c>
      <c r="AN2634" s="281">
        <v>41759</v>
      </c>
      <c r="AO2634" s="279">
        <v>2.927</v>
      </c>
    </row>
    <row r="2635" spans="38:41">
      <c r="AL2635" s="279">
        <v>4</v>
      </c>
      <c r="AM2635" s="279">
        <v>2014</v>
      </c>
      <c r="AN2635" s="281">
        <v>41758</v>
      </c>
      <c r="AO2635" s="279">
        <v>2.9630000000000001</v>
      </c>
    </row>
    <row r="2636" spans="38:41">
      <c r="AL2636" s="279">
        <v>4</v>
      </c>
      <c r="AM2636" s="279">
        <v>2014</v>
      </c>
      <c r="AN2636" s="281">
        <v>41757</v>
      </c>
      <c r="AO2636" s="279">
        <v>2.972</v>
      </c>
    </row>
    <row r="2637" spans="38:41">
      <c r="AL2637" s="279">
        <v>4</v>
      </c>
      <c r="AM2637" s="279">
        <v>2014</v>
      </c>
      <c r="AN2637" s="281">
        <v>41754</v>
      </c>
      <c r="AO2637" s="279">
        <v>2.9249999999999998</v>
      </c>
    </row>
    <row r="2638" spans="38:41">
      <c r="AL2638" s="279">
        <v>4</v>
      </c>
      <c r="AM2638" s="279">
        <v>2014</v>
      </c>
      <c r="AN2638" s="281">
        <v>41753</v>
      </c>
      <c r="AO2638" s="279">
        <v>2.9319999999999999</v>
      </c>
    </row>
    <row r="2639" spans="38:41">
      <c r="AL2639" s="279">
        <v>4</v>
      </c>
      <c r="AM2639" s="279">
        <v>2014</v>
      </c>
      <c r="AN2639" s="281">
        <v>41752</v>
      </c>
      <c r="AO2639" s="279">
        <v>2.9340000000000002</v>
      </c>
    </row>
    <row r="2640" spans="38:41">
      <c r="AL2640" s="279">
        <v>4</v>
      </c>
      <c r="AM2640" s="279">
        <v>2014</v>
      </c>
      <c r="AN2640" s="281">
        <v>41751</v>
      </c>
      <c r="AO2640" s="279">
        <v>2.9380000000000002</v>
      </c>
    </row>
    <row r="2641" spans="38:41">
      <c r="AL2641" s="279">
        <v>4</v>
      </c>
      <c r="AM2641" s="279">
        <v>2014</v>
      </c>
      <c r="AN2641" s="281">
        <v>41750</v>
      </c>
      <c r="AO2641" s="279">
        <v>2.9449999999999998</v>
      </c>
    </row>
    <row r="2642" spans="38:41">
      <c r="AL2642" s="279">
        <v>4</v>
      </c>
      <c r="AM2642" s="279">
        <v>2014</v>
      </c>
      <c r="AN2642" s="281">
        <v>41747</v>
      </c>
      <c r="AO2642" s="279">
        <v>2.948</v>
      </c>
    </row>
    <row r="2643" spans="38:41">
      <c r="AL2643" s="279">
        <v>4</v>
      </c>
      <c r="AM2643" s="279">
        <v>2014</v>
      </c>
      <c r="AN2643" s="281">
        <v>41746</v>
      </c>
      <c r="AO2643" s="279">
        <v>2.948</v>
      </c>
    </row>
    <row r="2644" spans="38:41">
      <c r="AL2644" s="279">
        <v>4</v>
      </c>
      <c r="AM2644" s="279">
        <v>2014</v>
      </c>
      <c r="AN2644" s="281">
        <v>41745</v>
      </c>
      <c r="AO2644" s="279">
        <v>2.907</v>
      </c>
    </row>
    <row r="2645" spans="38:41">
      <c r="AL2645" s="279">
        <v>4</v>
      </c>
      <c r="AM2645" s="279">
        <v>2014</v>
      </c>
      <c r="AN2645" s="281">
        <v>41744</v>
      </c>
      <c r="AO2645" s="279">
        <v>2.92</v>
      </c>
    </row>
    <row r="2646" spans="38:41">
      <c r="AL2646" s="279">
        <v>4</v>
      </c>
      <c r="AM2646" s="279">
        <v>2014</v>
      </c>
      <c r="AN2646" s="281">
        <v>41743</v>
      </c>
      <c r="AO2646" s="279">
        <v>2.9390000000000001</v>
      </c>
    </row>
    <row r="2647" spans="38:41">
      <c r="AL2647" s="279">
        <v>4</v>
      </c>
      <c r="AM2647" s="279">
        <v>2014</v>
      </c>
      <c r="AN2647" s="281">
        <v>41740</v>
      </c>
      <c r="AO2647" s="279">
        <v>2.94</v>
      </c>
    </row>
    <row r="2648" spans="38:41">
      <c r="AL2648" s="279">
        <v>4</v>
      </c>
      <c r="AM2648" s="279">
        <v>2014</v>
      </c>
      <c r="AN2648" s="281">
        <v>41739</v>
      </c>
      <c r="AO2648" s="279">
        <v>2.9710000000000001</v>
      </c>
    </row>
    <row r="2649" spans="38:41">
      <c r="AL2649" s="279">
        <v>4</v>
      </c>
      <c r="AM2649" s="279">
        <v>2014</v>
      </c>
      <c r="AN2649" s="281">
        <v>41738</v>
      </c>
      <c r="AO2649" s="279">
        <v>2.988</v>
      </c>
    </row>
    <row r="2650" spans="38:41">
      <c r="AL2650" s="279">
        <v>4</v>
      </c>
      <c r="AM2650" s="279">
        <v>2014</v>
      </c>
      <c r="AN2650" s="281">
        <v>41737</v>
      </c>
      <c r="AO2650" s="279">
        <v>2.9660000000000002</v>
      </c>
    </row>
    <row r="2651" spans="38:41">
      <c r="AL2651" s="279">
        <v>4</v>
      </c>
      <c r="AM2651" s="279">
        <v>2014</v>
      </c>
      <c r="AN2651" s="281">
        <v>41736</v>
      </c>
      <c r="AO2651" s="279">
        <v>2.9729999999999999</v>
      </c>
    </row>
    <row r="2652" spans="38:41">
      <c r="AL2652" s="279">
        <v>4</v>
      </c>
      <c r="AM2652" s="279">
        <v>2014</v>
      </c>
      <c r="AN2652" s="281">
        <v>41733</v>
      </c>
      <c r="AO2652" s="279">
        <v>2.9980000000000002</v>
      </c>
    </row>
    <row r="2653" spans="38:41">
      <c r="AL2653" s="279">
        <v>4</v>
      </c>
      <c r="AM2653" s="279">
        <v>2014</v>
      </c>
      <c r="AN2653" s="281">
        <v>41732</v>
      </c>
      <c r="AO2653" s="279">
        <v>3.0339999999999998</v>
      </c>
    </row>
    <row r="2654" spans="38:41">
      <c r="AL2654" s="279">
        <v>4</v>
      </c>
      <c r="AM2654" s="279">
        <v>2014</v>
      </c>
      <c r="AN2654" s="281">
        <v>41731</v>
      </c>
      <c r="AO2654" s="279">
        <v>3.04</v>
      </c>
    </row>
    <row r="2655" spans="38:41">
      <c r="AL2655" s="279">
        <v>4</v>
      </c>
      <c r="AM2655" s="279">
        <v>2014</v>
      </c>
      <c r="AN2655" s="281">
        <v>41730</v>
      </c>
      <c r="AO2655" s="279">
        <v>3.0089999999999999</v>
      </c>
    </row>
    <row r="2656" spans="38:41">
      <c r="AL2656" s="279">
        <v>3</v>
      </c>
      <c r="AM2656" s="279">
        <v>2014</v>
      </c>
      <c r="AN2656" s="281">
        <v>41729</v>
      </c>
      <c r="AO2656" s="279">
        <v>2.964</v>
      </c>
    </row>
    <row r="2657" spans="38:41">
      <c r="AL2657" s="279">
        <v>3</v>
      </c>
      <c r="AM2657" s="279">
        <v>2014</v>
      </c>
      <c r="AN2657" s="281">
        <v>41726</v>
      </c>
      <c r="AO2657" s="279">
        <v>2.9449999999999998</v>
      </c>
    </row>
    <row r="2658" spans="38:41">
      <c r="AL2658" s="279">
        <v>3</v>
      </c>
      <c r="AM2658" s="279">
        <v>2014</v>
      </c>
      <c r="AN2658" s="281">
        <v>41725</v>
      </c>
      <c r="AO2658" s="279">
        <v>2.9340000000000002</v>
      </c>
    </row>
    <row r="2659" spans="38:41">
      <c r="AL2659" s="279">
        <v>3</v>
      </c>
      <c r="AM2659" s="279">
        <v>2014</v>
      </c>
      <c r="AN2659" s="281">
        <v>41724</v>
      </c>
      <c r="AO2659" s="279">
        <v>2.9620000000000002</v>
      </c>
    </row>
    <row r="2660" spans="38:41">
      <c r="AL2660" s="279">
        <v>3</v>
      </c>
      <c r="AM2660" s="279">
        <v>2014</v>
      </c>
      <c r="AN2660" s="281">
        <v>41723</v>
      </c>
      <c r="AO2660" s="279">
        <v>2.9790000000000001</v>
      </c>
    </row>
    <row r="2661" spans="38:41">
      <c r="AL2661" s="279">
        <v>3</v>
      </c>
      <c r="AM2661" s="279">
        <v>2014</v>
      </c>
      <c r="AN2661" s="281">
        <v>41722</v>
      </c>
      <c r="AO2661" s="279">
        <v>2.94</v>
      </c>
    </row>
    <row r="2662" spans="38:41">
      <c r="AL2662" s="279">
        <v>3</v>
      </c>
      <c r="AM2662" s="279">
        <v>2014</v>
      </c>
      <c r="AN2662" s="281">
        <v>41719</v>
      </c>
      <c r="AO2662" s="279">
        <v>2.9550000000000001</v>
      </c>
    </row>
    <row r="2663" spans="38:41">
      <c r="AL2663" s="279">
        <v>3</v>
      </c>
      <c r="AM2663" s="279">
        <v>2014</v>
      </c>
      <c r="AN2663" s="281">
        <v>41718</v>
      </c>
      <c r="AO2663" s="279">
        <v>2.992</v>
      </c>
    </row>
    <row r="2664" spans="38:41">
      <c r="AL2664" s="279">
        <v>3</v>
      </c>
      <c r="AM2664" s="279">
        <v>2014</v>
      </c>
      <c r="AN2664" s="281">
        <v>41717</v>
      </c>
      <c r="AO2664" s="279">
        <v>2.976</v>
      </c>
    </row>
    <row r="2665" spans="38:41">
      <c r="AL2665" s="279">
        <v>3</v>
      </c>
      <c r="AM2665" s="279">
        <v>2014</v>
      </c>
      <c r="AN2665" s="281">
        <v>41716</v>
      </c>
      <c r="AO2665" s="279">
        <v>2.94</v>
      </c>
    </row>
    <row r="2666" spans="38:41">
      <c r="AL2666" s="279">
        <v>3</v>
      </c>
      <c r="AM2666" s="279">
        <v>2014</v>
      </c>
      <c r="AN2666" s="281">
        <v>41715</v>
      </c>
      <c r="AO2666" s="279">
        <v>2.9489999999999998</v>
      </c>
    </row>
    <row r="2667" spans="38:41">
      <c r="AL2667" s="279">
        <v>3</v>
      </c>
      <c r="AM2667" s="279">
        <v>2014</v>
      </c>
      <c r="AN2667" s="281">
        <v>41712</v>
      </c>
      <c r="AO2667" s="279">
        <v>2.927</v>
      </c>
    </row>
    <row r="2668" spans="38:41">
      <c r="AL2668" s="279">
        <v>3</v>
      </c>
      <c r="AM2668" s="279">
        <v>2014</v>
      </c>
      <c r="AN2668" s="281">
        <v>41711</v>
      </c>
      <c r="AO2668" s="279">
        <v>2.931</v>
      </c>
    </row>
    <row r="2669" spans="38:41">
      <c r="AL2669" s="279">
        <v>3</v>
      </c>
      <c r="AM2669" s="279">
        <v>2014</v>
      </c>
      <c r="AN2669" s="281">
        <v>41710</v>
      </c>
      <c r="AO2669" s="279">
        <v>2.99</v>
      </c>
    </row>
    <row r="2670" spans="38:41">
      <c r="AL2670" s="279">
        <v>3</v>
      </c>
      <c r="AM2670" s="279">
        <v>2014</v>
      </c>
      <c r="AN2670" s="281">
        <v>41709</v>
      </c>
      <c r="AO2670" s="279">
        <v>3.0190000000000001</v>
      </c>
    </row>
    <row r="2671" spans="38:41">
      <c r="AL2671" s="279">
        <v>3</v>
      </c>
      <c r="AM2671" s="279">
        <v>2014</v>
      </c>
      <c r="AN2671" s="281">
        <v>41708</v>
      </c>
      <c r="AO2671" s="279">
        <v>3.0289999999999999</v>
      </c>
    </row>
    <row r="2672" spans="38:41">
      <c r="AL2672" s="279">
        <v>3</v>
      </c>
      <c r="AM2672" s="279">
        <v>2014</v>
      </c>
      <c r="AN2672" s="281">
        <v>41705</v>
      </c>
      <c r="AO2672" s="279">
        <v>3.0430000000000001</v>
      </c>
    </row>
    <row r="2673" spans="38:41">
      <c r="AL2673" s="279">
        <v>3</v>
      </c>
      <c r="AM2673" s="279">
        <v>2014</v>
      </c>
      <c r="AN2673" s="281">
        <v>41704</v>
      </c>
      <c r="AO2673" s="279">
        <v>3.0249999999999999</v>
      </c>
    </row>
    <row r="2674" spans="38:41">
      <c r="AL2674" s="279">
        <v>3</v>
      </c>
      <c r="AM2674" s="279">
        <v>2014</v>
      </c>
      <c r="AN2674" s="281">
        <v>41703</v>
      </c>
      <c r="AO2674" s="279">
        <v>2.99</v>
      </c>
    </row>
    <row r="2675" spans="38:41">
      <c r="AL2675" s="279">
        <v>3</v>
      </c>
      <c r="AM2675" s="279">
        <v>2014</v>
      </c>
      <c r="AN2675" s="281">
        <v>41702</v>
      </c>
      <c r="AO2675" s="279">
        <v>2.9889999999999999</v>
      </c>
    </row>
    <row r="2676" spans="38:41">
      <c r="AL2676" s="279">
        <v>3</v>
      </c>
      <c r="AM2676" s="279">
        <v>2014</v>
      </c>
      <c r="AN2676" s="281">
        <v>41701</v>
      </c>
      <c r="AO2676" s="279">
        <v>2.9289999999999998</v>
      </c>
    </row>
    <row r="2677" spans="38:41">
      <c r="AL2677" s="279">
        <v>2</v>
      </c>
      <c r="AM2677" s="279">
        <v>2014</v>
      </c>
      <c r="AN2677" s="281">
        <v>41698</v>
      </c>
      <c r="AO2677" s="279">
        <v>2.9409999999999998</v>
      </c>
    </row>
    <row r="2678" spans="38:41">
      <c r="AL2678" s="279">
        <v>2</v>
      </c>
      <c r="AM2678" s="279">
        <v>2014</v>
      </c>
      <c r="AN2678" s="281">
        <v>41697</v>
      </c>
      <c r="AO2678" s="279">
        <v>2.9390000000000001</v>
      </c>
    </row>
    <row r="2679" spans="38:41">
      <c r="AL2679" s="279">
        <v>2</v>
      </c>
      <c r="AM2679" s="279">
        <v>2014</v>
      </c>
      <c r="AN2679" s="281">
        <v>41696</v>
      </c>
      <c r="AO2679" s="279">
        <v>2.964</v>
      </c>
    </row>
    <row r="2680" spans="38:41">
      <c r="AL2680" s="279">
        <v>2</v>
      </c>
      <c r="AM2680" s="279">
        <v>2014</v>
      </c>
      <c r="AN2680" s="281">
        <v>41695</v>
      </c>
      <c r="AO2680" s="279">
        <v>2.9950000000000001</v>
      </c>
    </row>
    <row r="2681" spans="38:41">
      <c r="AL2681" s="279">
        <v>2</v>
      </c>
      <c r="AM2681" s="279">
        <v>2014</v>
      </c>
      <c r="AN2681" s="281">
        <v>41694</v>
      </c>
      <c r="AO2681" s="279">
        <v>3.02</v>
      </c>
    </row>
    <row r="2682" spans="38:41">
      <c r="AL2682" s="279">
        <v>2</v>
      </c>
      <c r="AM2682" s="279">
        <v>2014</v>
      </c>
      <c r="AN2682" s="281">
        <v>41691</v>
      </c>
      <c r="AO2682" s="279">
        <v>3.0179999999999998</v>
      </c>
    </row>
    <row r="2683" spans="38:41">
      <c r="AL2683" s="279">
        <v>2</v>
      </c>
      <c r="AM2683" s="279">
        <v>2014</v>
      </c>
      <c r="AN2683" s="281">
        <v>41690</v>
      </c>
      <c r="AO2683" s="279">
        <v>3.0459999999999998</v>
      </c>
    </row>
    <row r="2684" spans="38:41">
      <c r="AL2684" s="279">
        <v>2</v>
      </c>
      <c r="AM2684" s="279">
        <v>2014</v>
      </c>
      <c r="AN2684" s="281">
        <v>41689</v>
      </c>
      <c r="AO2684" s="279">
        <v>3.0489999999999999</v>
      </c>
    </row>
    <row r="2685" spans="38:41">
      <c r="AL2685" s="279">
        <v>2</v>
      </c>
      <c r="AM2685" s="279">
        <v>2014</v>
      </c>
      <c r="AN2685" s="281">
        <v>41688</v>
      </c>
      <c r="AO2685" s="279">
        <v>3.0419999999999998</v>
      </c>
    </row>
    <row r="2686" spans="38:41">
      <c r="AL2686" s="279">
        <v>2</v>
      </c>
      <c r="AM2686" s="279">
        <v>2014</v>
      </c>
      <c r="AN2686" s="281">
        <v>41687</v>
      </c>
      <c r="AO2686" s="279">
        <v>3.0489999999999999</v>
      </c>
    </row>
    <row r="2687" spans="38:41">
      <c r="AL2687" s="279">
        <v>2</v>
      </c>
      <c r="AM2687" s="279">
        <v>2014</v>
      </c>
      <c r="AN2687" s="281">
        <v>41684</v>
      </c>
      <c r="AO2687" s="279">
        <v>3.0489999999999999</v>
      </c>
    </row>
    <row r="2688" spans="38:41">
      <c r="AL2688" s="279">
        <v>2</v>
      </c>
      <c r="AM2688" s="279">
        <v>2014</v>
      </c>
      <c r="AN2688" s="281">
        <v>41683</v>
      </c>
      <c r="AO2688" s="279">
        <v>3.0510000000000002</v>
      </c>
    </row>
    <row r="2689" spans="38:41">
      <c r="AL2689" s="279">
        <v>2</v>
      </c>
      <c r="AM2689" s="279">
        <v>2014</v>
      </c>
      <c r="AN2689" s="281">
        <v>41682</v>
      </c>
      <c r="AO2689" s="279">
        <v>3.07</v>
      </c>
    </row>
    <row r="2690" spans="38:41">
      <c r="AL2690" s="279">
        <v>2</v>
      </c>
      <c r="AM2690" s="279">
        <v>2014</v>
      </c>
      <c r="AN2690" s="281">
        <v>41681</v>
      </c>
      <c r="AO2690" s="279">
        <v>3.056</v>
      </c>
    </row>
    <row r="2691" spans="38:41">
      <c r="AL2691" s="279">
        <v>2</v>
      </c>
      <c r="AM2691" s="279">
        <v>2014</v>
      </c>
      <c r="AN2691" s="281">
        <v>41680</v>
      </c>
      <c r="AO2691" s="279">
        <v>3.0070000000000001</v>
      </c>
    </row>
    <row r="2692" spans="38:41">
      <c r="AL2692" s="279">
        <v>2</v>
      </c>
      <c r="AM2692" s="279">
        <v>2014</v>
      </c>
      <c r="AN2692" s="281">
        <v>41677</v>
      </c>
      <c r="AO2692" s="279">
        <v>3.0110000000000001</v>
      </c>
    </row>
    <row r="2693" spans="38:41">
      <c r="AL2693" s="279">
        <v>2</v>
      </c>
      <c r="AM2693" s="279">
        <v>2014</v>
      </c>
      <c r="AN2693" s="281">
        <v>41676</v>
      </c>
      <c r="AO2693" s="279">
        <v>3.0259999999999998</v>
      </c>
    </row>
    <row r="2694" spans="38:41">
      <c r="AL2694" s="279">
        <v>2</v>
      </c>
      <c r="AM2694" s="279">
        <v>2014</v>
      </c>
      <c r="AN2694" s="281">
        <v>41675</v>
      </c>
      <c r="AO2694" s="279">
        <v>2.9889999999999999</v>
      </c>
    </row>
    <row r="2695" spans="38:41">
      <c r="AL2695" s="279">
        <v>2</v>
      </c>
      <c r="AM2695" s="279">
        <v>2014</v>
      </c>
      <c r="AN2695" s="281">
        <v>41674</v>
      </c>
      <c r="AO2695" s="279">
        <v>2.9350000000000001</v>
      </c>
    </row>
    <row r="2696" spans="38:41">
      <c r="AL2696" s="279">
        <v>2</v>
      </c>
      <c r="AM2696" s="279">
        <v>2014</v>
      </c>
      <c r="AN2696" s="281">
        <v>41673</v>
      </c>
      <c r="AO2696" s="279">
        <v>2.887</v>
      </c>
    </row>
    <row r="2697" spans="38:41">
      <c r="AL2697" s="279">
        <v>1</v>
      </c>
      <c r="AM2697" s="279">
        <v>2014</v>
      </c>
      <c r="AN2697" s="281">
        <v>41670</v>
      </c>
      <c r="AO2697" s="279">
        <v>2.9249999999999998</v>
      </c>
    </row>
    <row r="2698" spans="38:41">
      <c r="AL2698" s="279">
        <v>1</v>
      </c>
      <c r="AM2698" s="279">
        <v>2014</v>
      </c>
      <c r="AN2698" s="281">
        <v>41669</v>
      </c>
      <c r="AO2698" s="279">
        <v>2.95</v>
      </c>
    </row>
    <row r="2699" spans="38:41">
      <c r="AL2699" s="279">
        <v>1</v>
      </c>
      <c r="AM2699" s="279">
        <v>2014</v>
      </c>
      <c r="AN2699" s="281">
        <v>41668</v>
      </c>
      <c r="AO2699" s="279">
        <v>2.9449999999999998</v>
      </c>
    </row>
    <row r="2700" spans="38:41">
      <c r="AL2700" s="279">
        <v>1</v>
      </c>
      <c r="AM2700" s="279">
        <v>2014</v>
      </c>
      <c r="AN2700" s="281">
        <v>41667</v>
      </c>
      <c r="AO2700" s="279">
        <v>2.9889999999999999</v>
      </c>
    </row>
    <row r="2701" spans="38:41">
      <c r="AL2701" s="279">
        <v>1</v>
      </c>
      <c r="AM2701" s="279">
        <v>2014</v>
      </c>
      <c r="AN2701" s="281">
        <v>41666</v>
      </c>
      <c r="AO2701" s="279">
        <v>2.9929999999999999</v>
      </c>
    </row>
    <row r="2702" spans="38:41">
      <c r="AL2702" s="279">
        <v>1</v>
      </c>
      <c r="AM2702" s="279">
        <v>2014</v>
      </c>
      <c r="AN2702" s="281">
        <v>41663</v>
      </c>
      <c r="AO2702" s="279">
        <v>2.97</v>
      </c>
    </row>
    <row r="2703" spans="38:41">
      <c r="AL2703" s="279">
        <v>1</v>
      </c>
      <c r="AM2703" s="279">
        <v>2014</v>
      </c>
      <c r="AN2703" s="281">
        <v>41662</v>
      </c>
      <c r="AO2703" s="279">
        <v>2.9849999999999999</v>
      </c>
    </row>
    <row r="2704" spans="38:41">
      <c r="AL2704" s="279">
        <v>1</v>
      </c>
      <c r="AM2704" s="279">
        <v>2014</v>
      </c>
      <c r="AN2704" s="281">
        <v>41661</v>
      </c>
      <c r="AO2704" s="279">
        <v>3.0539999999999998</v>
      </c>
    </row>
    <row r="2705" spans="38:41">
      <c r="AL2705" s="279">
        <v>1</v>
      </c>
      <c r="AM2705" s="279">
        <v>2014</v>
      </c>
      <c r="AN2705" s="281">
        <v>41660</v>
      </c>
      <c r="AO2705" s="279">
        <v>3.0579999999999998</v>
      </c>
    </row>
    <row r="2706" spans="38:41">
      <c r="AL2706" s="279">
        <v>1</v>
      </c>
      <c r="AM2706" s="279">
        <v>2014</v>
      </c>
      <c r="AN2706" s="281">
        <v>41659</v>
      </c>
      <c r="AO2706" s="279">
        <v>3.056</v>
      </c>
    </row>
    <row r="2707" spans="38:41">
      <c r="AL2707" s="279">
        <v>1</v>
      </c>
      <c r="AM2707" s="279">
        <v>2014</v>
      </c>
      <c r="AN2707" s="281">
        <v>41656</v>
      </c>
      <c r="AO2707" s="279">
        <v>3.0659999999999998</v>
      </c>
    </row>
    <row r="2708" spans="38:41">
      <c r="AL2708" s="279">
        <v>1</v>
      </c>
      <c r="AM2708" s="279">
        <v>2014</v>
      </c>
      <c r="AN2708" s="281">
        <v>41655</v>
      </c>
      <c r="AO2708" s="279">
        <v>3.0830000000000002</v>
      </c>
    </row>
    <row r="2709" spans="38:41">
      <c r="AL2709" s="279">
        <v>1</v>
      </c>
      <c r="AM2709" s="279">
        <v>2014</v>
      </c>
      <c r="AN2709" s="281">
        <v>41654</v>
      </c>
      <c r="AO2709" s="279">
        <v>3.1240000000000001</v>
      </c>
    </row>
    <row r="2710" spans="38:41">
      <c r="AL2710" s="279">
        <v>1</v>
      </c>
      <c r="AM2710" s="279">
        <v>2014</v>
      </c>
      <c r="AN2710" s="281">
        <v>41653</v>
      </c>
      <c r="AO2710" s="279">
        <v>3.13</v>
      </c>
    </row>
    <row r="2711" spans="38:41">
      <c r="AL2711" s="279">
        <v>1</v>
      </c>
      <c r="AM2711" s="279">
        <v>2014</v>
      </c>
      <c r="AN2711" s="281">
        <v>41652</v>
      </c>
      <c r="AO2711" s="279">
        <v>3.0939999999999999</v>
      </c>
    </row>
    <row r="2712" spans="38:41">
      <c r="AL2712" s="279">
        <v>1</v>
      </c>
      <c r="AM2712" s="279">
        <v>2014</v>
      </c>
      <c r="AN2712" s="281">
        <v>41649</v>
      </c>
      <c r="AO2712" s="279">
        <v>3.1110000000000002</v>
      </c>
    </row>
    <row r="2713" spans="38:41">
      <c r="AL2713" s="279">
        <v>1</v>
      </c>
      <c r="AM2713" s="279">
        <v>2014</v>
      </c>
      <c r="AN2713" s="281">
        <v>41648</v>
      </c>
      <c r="AO2713" s="279">
        <v>3.1909999999999998</v>
      </c>
    </row>
    <row r="2714" spans="38:41">
      <c r="AL2714" s="279">
        <v>1</v>
      </c>
      <c r="AM2714" s="279">
        <v>2014</v>
      </c>
      <c r="AN2714" s="281">
        <v>41647</v>
      </c>
      <c r="AO2714" s="279">
        <v>3.2130000000000001</v>
      </c>
    </row>
    <row r="2715" spans="38:41">
      <c r="AL2715" s="279">
        <v>1</v>
      </c>
      <c r="AM2715" s="279">
        <v>2014</v>
      </c>
      <c r="AN2715" s="281">
        <v>41646</v>
      </c>
      <c r="AO2715" s="279">
        <v>3.1680000000000001</v>
      </c>
    </row>
    <row r="2716" spans="38:41">
      <c r="AL2716" s="279">
        <v>1</v>
      </c>
      <c r="AM2716" s="279">
        <v>2014</v>
      </c>
      <c r="AN2716" s="281">
        <v>41645</v>
      </c>
      <c r="AO2716" s="279">
        <v>3.1909999999999998</v>
      </c>
    </row>
    <row r="2717" spans="38:41">
      <c r="AL2717" s="279">
        <v>1</v>
      </c>
      <c r="AM2717" s="279">
        <v>2014</v>
      </c>
      <c r="AN2717" s="281">
        <v>41642</v>
      </c>
      <c r="AO2717" s="279">
        <v>3.214</v>
      </c>
    </row>
    <row r="2718" spans="38:41">
      <c r="AL2718" s="279">
        <v>1</v>
      </c>
      <c r="AM2718" s="279">
        <v>2014</v>
      </c>
      <c r="AN2718" s="281">
        <v>41641</v>
      </c>
      <c r="AO2718" s="279">
        <v>3.214</v>
      </c>
    </row>
    <row r="2719" spans="38:41">
      <c r="AL2719" s="279">
        <v>1</v>
      </c>
      <c r="AM2719" s="279">
        <v>2014</v>
      </c>
      <c r="AN2719" s="281">
        <v>41640</v>
      </c>
      <c r="AO2719" s="279">
        <v>3.2290000000000001</v>
      </c>
    </row>
    <row r="2720" spans="38:41">
      <c r="AL2720" s="279">
        <v>12</v>
      </c>
      <c r="AM2720" s="279">
        <v>2013</v>
      </c>
      <c r="AN2720" s="281">
        <v>41639</v>
      </c>
      <c r="AO2720" s="279">
        <v>3.2290000000000001</v>
      </c>
    </row>
    <row r="2721" spans="38:41">
      <c r="AL2721" s="279">
        <v>12</v>
      </c>
      <c r="AM2721" s="279">
        <v>2013</v>
      </c>
      <c r="AN2721" s="281">
        <v>41638</v>
      </c>
      <c r="AO2721" s="279">
        <v>3.2130000000000001</v>
      </c>
    </row>
    <row r="2722" spans="38:41">
      <c r="AL2722" s="279">
        <v>12</v>
      </c>
      <c r="AM2722" s="279">
        <v>2013</v>
      </c>
      <c r="AN2722" s="281">
        <v>41635</v>
      </c>
      <c r="AO2722" s="279">
        <v>3.2509999999999999</v>
      </c>
    </row>
    <row r="2723" spans="38:41">
      <c r="AL2723" s="279">
        <v>12</v>
      </c>
      <c r="AM2723" s="279">
        <v>2013</v>
      </c>
      <c r="AN2723" s="281">
        <v>41634</v>
      </c>
      <c r="AO2723" s="279">
        <v>3.2069999999999999</v>
      </c>
    </row>
    <row r="2724" spans="38:41">
      <c r="AL2724" s="279">
        <v>12</v>
      </c>
      <c r="AM2724" s="279">
        <v>2013</v>
      </c>
      <c r="AN2724" s="281">
        <v>41633</v>
      </c>
      <c r="AO2724" s="279">
        <v>3.2069999999999999</v>
      </c>
    </row>
    <row r="2725" spans="38:41">
      <c r="AL2725" s="279">
        <v>12</v>
      </c>
      <c r="AM2725" s="279">
        <v>2013</v>
      </c>
      <c r="AN2725" s="281">
        <v>41632</v>
      </c>
      <c r="AO2725" s="279">
        <v>3.2069999999999999</v>
      </c>
    </row>
    <row r="2726" spans="38:41">
      <c r="AL2726" s="279">
        <v>12</v>
      </c>
      <c r="AM2726" s="279">
        <v>2013</v>
      </c>
      <c r="AN2726" s="281">
        <v>41631</v>
      </c>
      <c r="AO2726" s="279">
        <v>3.1739999999999999</v>
      </c>
    </row>
    <row r="2727" spans="38:41">
      <c r="AL2727" s="279">
        <v>12</v>
      </c>
      <c r="AM2727" s="279">
        <v>2013</v>
      </c>
      <c r="AN2727" s="281">
        <v>41628</v>
      </c>
      <c r="AO2727" s="279">
        <v>3.18</v>
      </c>
    </row>
    <row r="2728" spans="38:41">
      <c r="AL2728" s="279">
        <v>12</v>
      </c>
      <c r="AM2728" s="279">
        <v>2013</v>
      </c>
      <c r="AN2728" s="281">
        <v>41627</v>
      </c>
      <c r="AO2728" s="279">
        <v>3.218</v>
      </c>
    </row>
    <row r="2729" spans="38:41">
      <c r="AL2729" s="279">
        <v>12</v>
      </c>
      <c r="AM2729" s="279">
        <v>2013</v>
      </c>
      <c r="AN2729" s="281">
        <v>41626</v>
      </c>
      <c r="AO2729" s="279">
        <v>3.218</v>
      </c>
    </row>
    <row r="2730" spans="38:41">
      <c r="AL2730" s="279">
        <v>12</v>
      </c>
      <c r="AM2730" s="279">
        <v>2013</v>
      </c>
      <c r="AN2730" s="281">
        <v>41625</v>
      </c>
      <c r="AO2730" s="279">
        <v>3.1890000000000001</v>
      </c>
    </row>
    <row r="2731" spans="38:41">
      <c r="AL2731" s="279">
        <v>12</v>
      </c>
      <c r="AM2731" s="279">
        <v>2013</v>
      </c>
      <c r="AN2731" s="281">
        <v>41624</v>
      </c>
      <c r="AO2731" s="279">
        <v>3.2160000000000002</v>
      </c>
    </row>
    <row r="2732" spans="38:41">
      <c r="AL2732" s="279">
        <v>12</v>
      </c>
      <c r="AM2732" s="279">
        <v>2013</v>
      </c>
      <c r="AN2732" s="281">
        <v>41621</v>
      </c>
      <c r="AO2732" s="279">
        <v>3.2120000000000002</v>
      </c>
    </row>
    <row r="2733" spans="38:41">
      <c r="AL2733" s="279">
        <v>12</v>
      </c>
      <c r="AM2733" s="279">
        <v>2013</v>
      </c>
      <c r="AN2733" s="281">
        <v>41620</v>
      </c>
      <c r="AO2733" s="279">
        <v>3.2170000000000001</v>
      </c>
    </row>
    <row r="2734" spans="38:41">
      <c r="AL2734" s="279">
        <v>12</v>
      </c>
      <c r="AM2734" s="279">
        <v>2013</v>
      </c>
      <c r="AN2734" s="281">
        <v>41619</v>
      </c>
      <c r="AO2734" s="279">
        <v>3.21</v>
      </c>
    </row>
    <row r="2735" spans="38:41">
      <c r="AL2735" s="279">
        <v>12</v>
      </c>
      <c r="AM2735" s="279">
        <v>2013</v>
      </c>
      <c r="AN2735" s="281">
        <v>41618</v>
      </c>
      <c r="AO2735" s="279">
        <v>3.1829999999999998</v>
      </c>
    </row>
    <row r="2736" spans="38:41">
      <c r="AL2736" s="279">
        <v>12</v>
      </c>
      <c r="AM2736" s="279">
        <v>2013</v>
      </c>
      <c r="AN2736" s="281">
        <v>41617</v>
      </c>
      <c r="AO2736" s="279">
        <v>3.254</v>
      </c>
    </row>
    <row r="2737" spans="38:41">
      <c r="AL2737" s="279">
        <v>12</v>
      </c>
      <c r="AM2737" s="279">
        <v>2013</v>
      </c>
      <c r="AN2737" s="281">
        <v>41614</v>
      </c>
      <c r="AO2737" s="279">
        <v>3.28</v>
      </c>
    </row>
    <row r="2738" spans="38:41">
      <c r="AL2738" s="279">
        <v>12</v>
      </c>
      <c r="AM2738" s="279">
        <v>2013</v>
      </c>
      <c r="AN2738" s="281">
        <v>41613</v>
      </c>
      <c r="AO2738" s="279">
        <v>3.2810000000000001</v>
      </c>
    </row>
    <row r="2739" spans="38:41">
      <c r="AL2739" s="279">
        <v>12</v>
      </c>
      <c r="AM2739" s="279">
        <v>2013</v>
      </c>
      <c r="AN2739" s="281">
        <v>41612</v>
      </c>
      <c r="AO2739" s="279">
        <v>3.2610000000000001</v>
      </c>
    </row>
    <row r="2740" spans="38:41">
      <c r="AL2740" s="279">
        <v>12</v>
      </c>
      <c r="AM2740" s="279">
        <v>2013</v>
      </c>
      <c r="AN2740" s="281">
        <v>41611</v>
      </c>
      <c r="AO2740" s="279">
        <v>3.18</v>
      </c>
    </row>
    <row r="2741" spans="38:41">
      <c r="AL2741" s="279">
        <v>12</v>
      </c>
      <c r="AM2741" s="279">
        <v>2013</v>
      </c>
      <c r="AN2741" s="281">
        <v>41610</v>
      </c>
      <c r="AO2741" s="279">
        <v>3.1859999999999999</v>
      </c>
    </row>
    <row r="2742" spans="38:41">
      <c r="AL2742" s="279">
        <v>11</v>
      </c>
      <c r="AM2742" s="279">
        <v>2013</v>
      </c>
      <c r="AN2742" s="281">
        <v>41607</v>
      </c>
      <c r="AO2742" s="279">
        <v>3.15</v>
      </c>
    </row>
    <row r="2743" spans="38:41">
      <c r="AL2743" s="279">
        <v>11</v>
      </c>
      <c r="AM2743" s="279">
        <v>2013</v>
      </c>
      <c r="AN2743" s="281">
        <v>41606</v>
      </c>
      <c r="AO2743" s="279">
        <v>3.14</v>
      </c>
    </row>
    <row r="2744" spans="38:41">
      <c r="AL2744" s="279">
        <v>11</v>
      </c>
      <c r="AM2744" s="279">
        <v>2013</v>
      </c>
      <c r="AN2744" s="281">
        <v>41605</v>
      </c>
      <c r="AO2744" s="279">
        <v>3.145</v>
      </c>
    </row>
    <row r="2745" spans="38:41">
      <c r="AL2745" s="279">
        <v>11</v>
      </c>
      <c r="AM2745" s="279">
        <v>2013</v>
      </c>
      <c r="AN2745" s="281">
        <v>41604</v>
      </c>
      <c r="AO2745" s="279">
        <v>3.1110000000000002</v>
      </c>
    </row>
    <row r="2746" spans="38:41">
      <c r="AL2746" s="279">
        <v>11</v>
      </c>
      <c r="AM2746" s="279">
        <v>2013</v>
      </c>
      <c r="AN2746" s="281">
        <v>41603</v>
      </c>
      <c r="AO2746" s="279">
        <v>3.1240000000000001</v>
      </c>
    </row>
    <row r="2747" spans="38:41">
      <c r="AL2747" s="279">
        <v>11</v>
      </c>
      <c r="AM2747" s="279">
        <v>2013</v>
      </c>
      <c r="AN2747" s="281">
        <v>41600</v>
      </c>
      <c r="AO2747" s="279">
        <v>3.1469999999999998</v>
      </c>
    </row>
    <row r="2748" spans="38:41">
      <c r="AL2748" s="279">
        <v>11</v>
      </c>
      <c r="AM2748" s="279">
        <v>2013</v>
      </c>
      <c r="AN2748" s="281">
        <v>41599</v>
      </c>
      <c r="AO2748" s="279">
        <v>3.1960000000000002</v>
      </c>
    </row>
    <row r="2749" spans="38:41">
      <c r="AL2749" s="279">
        <v>11</v>
      </c>
      <c r="AM2749" s="279">
        <v>2013</v>
      </c>
      <c r="AN2749" s="281">
        <v>41598</v>
      </c>
      <c r="AO2749" s="279">
        <v>3.2029999999999998</v>
      </c>
    </row>
    <row r="2750" spans="38:41">
      <c r="AL2750" s="279">
        <v>11</v>
      </c>
      <c r="AM2750" s="279">
        <v>2013</v>
      </c>
      <c r="AN2750" s="281">
        <v>41597</v>
      </c>
      <c r="AO2750" s="279">
        <v>3.1030000000000002</v>
      </c>
    </row>
    <row r="2751" spans="38:41">
      <c r="AL2751" s="279">
        <v>11</v>
      </c>
      <c r="AM2751" s="279">
        <v>2013</v>
      </c>
      <c r="AN2751" s="281">
        <v>41596</v>
      </c>
      <c r="AO2751" s="279">
        <v>3.0790000000000002</v>
      </c>
    </row>
    <row r="2752" spans="38:41">
      <c r="AL2752" s="279">
        <v>11</v>
      </c>
      <c r="AM2752" s="279">
        <v>2013</v>
      </c>
      <c r="AN2752" s="281">
        <v>41593</v>
      </c>
      <c r="AO2752" s="279">
        <v>3.12</v>
      </c>
    </row>
    <row r="2753" spans="38:41">
      <c r="AL2753" s="279">
        <v>11</v>
      </c>
      <c r="AM2753" s="279">
        <v>2013</v>
      </c>
      <c r="AN2753" s="281">
        <v>41592</v>
      </c>
      <c r="AO2753" s="279">
        <v>3.109</v>
      </c>
    </row>
    <row r="2754" spans="38:41">
      <c r="AL2754" s="279">
        <v>11</v>
      </c>
      <c r="AM2754" s="279">
        <v>2013</v>
      </c>
      <c r="AN2754" s="281">
        <v>41591</v>
      </c>
      <c r="AO2754" s="279">
        <v>3.141</v>
      </c>
    </row>
    <row r="2755" spans="38:41">
      <c r="AL2755" s="279">
        <v>11</v>
      </c>
      <c r="AM2755" s="279">
        <v>2013</v>
      </c>
      <c r="AN2755" s="281">
        <v>41590</v>
      </c>
      <c r="AO2755" s="279">
        <v>3.1960000000000002</v>
      </c>
    </row>
    <row r="2756" spans="38:41">
      <c r="AL2756" s="279">
        <v>11</v>
      </c>
      <c r="AM2756" s="279">
        <v>2013</v>
      </c>
      <c r="AN2756" s="281">
        <v>41589</v>
      </c>
      <c r="AO2756" s="279">
        <v>3.1629999999999998</v>
      </c>
    </row>
    <row r="2757" spans="38:41">
      <c r="AL2757" s="279">
        <v>11</v>
      </c>
      <c r="AM2757" s="279">
        <v>2013</v>
      </c>
      <c r="AN2757" s="281">
        <v>41586</v>
      </c>
      <c r="AO2757" s="279">
        <v>3.1629999999999998</v>
      </c>
    </row>
    <row r="2758" spans="38:41">
      <c r="AL2758" s="279">
        <v>11</v>
      </c>
      <c r="AM2758" s="279">
        <v>2013</v>
      </c>
      <c r="AN2758" s="281">
        <v>41585</v>
      </c>
      <c r="AO2758" s="279">
        <v>3.085</v>
      </c>
    </row>
    <row r="2759" spans="38:41">
      <c r="AL2759" s="279">
        <v>11</v>
      </c>
      <c r="AM2759" s="279">
        <v>2013</v>
      </c>
      <c r="AN2759" s="281">
        <v>41584</v>
      </c>
      <c r="AO2759" s="279">
        <v>3.109</v>
      </c>
    </row>
    <row r="2760" spans="38:41">
      <c r="AL2760" s="279">
        <v>11</v>
      </c>
      <c r="AM2760" s="279">
        <v>2013</v>
      </c>
      <c r="AN2760" s="281">
        <v>41583</v>
      </c>
      <c r="AO2760" s="279">
        <v>3.1030000000000002</v>
      </c>
    </row>
    <row r="2761" spans="38:41">
      <c r="AL2761" s="279">
        <v>11</v>
      </c>
      <c r="AM2761" s="279">
        <v>2013</v>
      </c>
      <c r="AN2761" s="281">
        <v>41582</v>
      </c>
      <c r="AO2761" s="279">
        <v>3.069</v>
      </c>
    </row>
    <row r="2762" spans="38:41">
      <c r="AL2762" s="279">
        <v>11</v>
      </c>
      <c r="AM2762" s="279">
        <v>2013</v>
      </c>
      <c r="AN2762" s="281">
        <v>41579</v>
      </c>
      <c r="AO2762" s="279">
        <v>3.0710000000000002</v>
      </c>
    </row>
    <row r="2763" spans="38:41">
      <c r="AL2763" s="279">
        <v>10</v>
      </c>
      <c r="AM2763" s="279">
        <v>2013</v>
      </c>
      <c r="AN2763" s="281">
        <v>41578</v>
      </c>
      <c r="AO2763" s="279">
        <v>3.0139999999999998</v>
      </c>
    </row>
    <row r="2764" spans="38:41">
      <c r="AL2764" s="279">
        <v>10</v>
      </c>
      <c r="AM2764" s="279">
        <v>2013</v>
      </c>
      <c r="AN2764" s="281">
        <v>41577</v>
      </c>
      <c r="AO2764" s="279">
        <v>3.0179999999999998</v>
      </c>
    </row>
    <row r="2765" spans="38:41">
      <c r="AL2765" s="279">
        <v>10</v>
      </c>
      <c r="AM2765" s="279">
        <v>2013</v>
      </c>
      <c r="AN2765" s="281">
        <v>41576</v>
      </c>
      <c r="AO2765" s="279">
        <v>3.0070000000000001</v>
      </c>
    </row>
    <row r="2766" spans="38:41">
      <c r="AL2766" s="279">
        <v>10</v>
      </c>
      <c r="AM2766" s="279">
        <v>2013</v>
      </c>
      <c r="AN2766" s="281">
        <v>41575</v>
      </c>
      <c r="AO2766" s="279">
        <v>3.0270000000000001</v>
      </c>
    </row>
    <row r="2767" spans="38:41">
      <c r="AL2767" s="279">
        <v>10</v>
      </c>
      <c r="AM2767" s="279">
        <v>2013</v>
      </c>
      <c r="AN2767" s="281">
        <v>41572</v>
      </c>
      <c r="AO2767" s="279">
        <v>3.0249999999999999</v>
      </c>
    </row>
    <row r="2768" spans="38:41">
      <c r="AL2768" s="279">
        <v>10</v>
      </c>
      <c r="AM2768" s="279">
        <v>2013</v>
      </c>
      <c r="AN2768" s="281">
        <v>41571</v>
      </c>
      <c r="AO2768" s="279">
        <v>3.028</v>
      </c>
    </row>
    <row r="2769" spans="38:41">
      <c r="AL2769" s="279">
        <v>10</v>
      </c>
      <c r="AM2769" s="279">
        <v>2013</v>
      </c>
      <c r="AN2769" s="281">
        <v>41570</v>
      </c>
      <c r="AO2769" s="279">
        <v>3.032</v>
      </c>
    </row>
    <row r="2770" spans="38:41">
      <c r="AL2770" s="279">
        <v>10</v>
      </c>
      <c r="AM2770" s="279">
        <v>2013</v>
      </c>
      <c r="AN2770" s="281">
        <v>41569</v>
      </c>
      <c r="AO2770" s="279">
        <v>3.0680000000000001</v>
      </c>
    </row>
    <row r="2771" spans="38:41">
      <c r="AL2771" s="279">
        <v>10</v>
      </c>
      <c r="AM2771" s="279">
        <v>2013</v>
      </c>
      <c r="AN2771" s="281">
        <v>41568</v>
      </c>
      <c r="AO2771" s="279">
        <v>3.1179999999999999</v>
      </c>
    </row>
    <row r="2772" spans="38:41">
      <c r="AL2772" s="279">
        <v>10</v>
      </c>
      <c r="AM2772" s="279">
        <v>2013</v>
      </c>
      <c r="AN2772" s="281">
        <v>41565</v>
      </c>
      <c r="AO2772" s="279">
        <v>3.101</v>
      </c>
    </row>
    <row r="2773" spans="38:41">
      <c r="AL2773" s="279">
        <v>10</v>
      </c>
      <c r="AM2773" s="279">
        <v>2013</v>
      </c>
      <c r="AN2773" s="281">
        <v>41564</v>
      </c>
      <c r="AO2773" s="279">
        <v>3.1179999999999999</v>
      </c>
    </row>
    <row r="2774" spans="38:41">
      <c r="AL2774" s="279">
        <v>10</v>
      </c>
      <c r="AM2774" s="279">
        <v>2013</v>
      </c>
      <c r="AN2774" s="281">
        <v>41563</v>
      </c>
      <c r="AO2774" s="279">
        <v>3.1560000000000001</v>
      </c>
    </row>
    <row r="2775" spans="38:41">
      <c r="AL2775" s="279">
        <v>10</v>
      </c>
      <c r="AM2775" s="279">
        <v>2013</v>
      </c>
      <c r="AN2775" s="281">
        <v>41562</v>
      </c>
      <c r="AO2775" s="279">
        <v>3.181</v>
      </c>
    </row>
    <row r="2776" spans="38:41">
      <c r="AL2776" s="279">
        <v>10</v>
      </c>
      <c r="AM2776" s="279">
        <v>2013</v>
      </c>
      <c r="AN2776" s="281">
        <v>41561</v>
      </c>
      <c r="AO2776" s="279">
        <v>3.1480000000000001</v>
      </c>
    </row>
    <row r="2777" spans="38:41">
      <c r="AL2777" s="279">
        <v>10</v>
      </c>
      <c r="AM2777" s="279">
        <v>2013</v>
      </c>
      <c r="AN2777" s="281">
        <v>41558</v>
      </c>
      <c r="AO2777" s="279">
        <v>3.1480000000000001</v>
      </c>
    </row>
    <row r="2778" spans="38:41">
      <c r="AL2778" s="279">
        <v>10</v>
      </c>
      <c r="AM2778" s="279">
        <v>2013</v>
      </c>
      <c r="AN2778" s="281">
        <v>41557</v>
      </c>
      <c r="AO2778" s="279">
        <v>3.1520000000000001</v>
      </c>
    </row>
    <row r="2779" spans="38:41">
      <c r="AL2779" s="279">
        <v>10</v>
      </c>
      <c r="AM2779" s="279">
        <v>2013</v>
      </c>
      <c r="AN2779" s="281">
        <v>41556</v>
      </c>
      <c r="AO2779" s="279">
        <v>3.1269999999999998</v>
      </c>
    </row>
    <row r="2780" spans="38:41">
      <c r="AL2780" s="279">
        <v>10</v>
      </c>
      <c r="AM2780" s="279">
        <v>2013</v>
      </c>
      <c r="AN2780" s="281">
        <v>41555</v>
      </c>
      <c r="AO2780" s="279">
        <v>3.11</v>
      </c>
    </row>
    <row r="2781" spans="38:41">
      <c r="AL2781" s="279">
        <v>10</v>
      </c>
      <c r="AM2781" s="279">
        <v>2013</v>
      </c>
      <c r="AN2781" s="281">
        <v>41554</v>
      </c>
      <c r="AO2781" s="279">
        <v>3.11</v>
      </c>
    </row>
    <row r="2782" spans="38:41">
      <c r="AL2782" s="279">
        <v>10</v>
      </c>
      <c r="AM2782" s="279">
        <v>2013</v>
      </c>
      <c r="AN2782" s="281">
        <v>41551</v>
      </c>
      <c r="AO2782" s="279">
        <v>3.12</v>
      </c>
    </row>
    <row r="2783" spans="38:41">
      <c r="AL2783" s="279">
        <v>10</v>
      </c>
      <c r="AM2783" s="279">
        <v>2013</v>
      </c>
      <c r="AN2783" s="281">
        <v>41550</v>
      </c>
      <c r="AO2783" s="279">
        <v>3.097</v>
      </c>
    </row>
    <row r="2784" spans="38:41">
      <c r="AL2784" s="279">
        <v>10</v>
      </c>
      <c r="AM2784" s="279">
        <v>2013</v>
      </c>
      <c r="AN2784" s="281">
        <v>41549</v>
      </c>
      <c r="AO2784" s="279">
        <v>3.089</v>
      </c>
    </row>
    <row r="2785" spans="38:41">
      <c r="AL2785" s="279">
        <v>10</v>
      </c>
      <c r="AM2785" s="279">
        <v>2013</v>
      </c>
      <c r="AN2785" s="281">
        <v>41548</v>
      </c>
      <c r="AO2785" s="279">
        <v>3.0939999999999999</v>
      </c>
    </row>
    <row r="2786" spans="38:41">
      <c r="AL2786" s="279">
        <v>9</v>
      </c>
      <c r="AM2786" s="279">
        <v>2013</v>
      </c>
      <c r="AN2786" s="281">
        <v>41547</v>
      </c>
      <c r="AO2786" s="279">
        <v>3.0720000000000001</v>
      </c>
    </row>
    <row r="2787" spans="38:41">
      <c r="AL2787" s="279">
        <v>9</v>
      </c>
      <c r="AM2787" s="279">
        <v>2013</v>
      </c>
      <c r="AN2787" s="281">
        <v>41544</v>
      </c>
      <c r="AO2787" s="279">
        <v>3.0819999999999999</v>
      </c>
    </row>
    <row r="2788" spans="38:41">
      <c r="AL2788" s="279">
        <v>9</v>
      </c>
      <c r="AM2788" s="279">
        <v>2013</v>
      </c>
      <c r="AN2788" s="281">
        <v>41543</v>
      </c>
      <c r="AO2788" s="279">
        <v>3.109</v>
      </c>
    </row>
    <row r="2789" spans="38:41">
      <c r="AL2789" s="279">
        <v>9</v>
      </c>
      <c r="AM2789" s="279">
        <v>2013</v>
      </c>
      <c r="AN2789" s="281">
        <v>41542</v>
      </c>
      <c r="AO2789" s="279">
        <v>3.1</v>
      </c>
    </row>
    <row r="2790" spans="38:41">
      <c r="AL2790" s="279">
        <v>9</v>
      </c>
      <c r="AM2790" s="279">
        <v>2013</v>
      </c>
      <c r="AN2790" s="281">
        <v>41541</v>
      </c>
      <c r="AO2790" s="279">
        <v>3.1240000000000001</v>
      </c>
    </row>
    <row r="2791" spans="38:41">
      <c r="AL2791" s="279">
        <v>9</v>
      </c>
      <c r="AM2791" s="279">
        <v>2013</v>
      </c>
      <c r="AN2791" s="281">
        <v>41540</v>
      </c>
      <c r="AO2791" s="279">
        <v>3.165</v>
      </c>
    </row>
    <row r="2792" spans="38:41">
      <c r="AL2792" s="279">
        <v>9</v>
      </c>
      <c r="AM2792" s="279">
        <v>2013</v>
      </c>
      <c r="AN2792" s="281">
        <v>41537</v>
      </c>
      <c r="AO2792" s="279">
        <v>3.206</v>
      </c>
    </row>
    <row r="2793" spans="38:41">
      <c r="AL2793" s="279">
        <v>9</v>
      </c>
      <c r="AM2793" s="279">
        <v>2013</v>
      </c>
      <c r="AN2793" s="281">
        <v>41536</v>
      </c>
      <c r="AO2793" s="279">
        <v>3.2290000000000001</v>
      </c>
    </row>
    <row r="2794" spans="38:41">
      <c r="AL2794" s="279">
        <v>9</v>
      </c>
      <c r="AM2794" s="279">
        <v>2013</v>
      </c>
      <c r="AN2794" s="281">
        <v>41535</v>
      </c>
      <c r="AO2794" s="279">
        <v>3.1920000000000002</v>
      </c>
    </row>
    <row r="2795" spans="38:41">
      <c r="AL2795" s="279">
        <v>9</v>
      </c>
      <c r="AM2795" s="279">
        <v>2013</v>
      </c>
      <c r="AN2795" s="281">
        <v>41534</v>
      </c>
      <c r="AO2795" s="279">
        <v>3.2530000000000001</v>
      </c>
    </row>
    <row r="2796" spans="38:41">
      <c r="AL2796" s="279">
        <v>9</v>
      </c>
      <c r="AM2796" s="279">
        <v>2013</v>
      </c>
      <c r="AN2796" s="281">
        <v>41533</v>
      </c>
      <c r="AO2796" s="279">
        <v>3.274</v>
      </c>
    </row>
    <row r="2797" spans="38:41">
      <c r="AL2797" s="279">
        <v>9</v>
      </c>
      <c r="AM2797" s="279">
        <v>2013</v>
      </c>
      <c r="AN2797" s="281">
        <v>41530</v>
      </c>
      <c r="AO2797" s="279">
        <v>3.2469999999999999</v>
      </c>
    </row>
    <row r="2798" spans="38:41">
      <c r="AL2798" s="279">
        <v>9</v>
      </c>
      <c r="AM2798" s="279">
        <v>2013</v>
      </c>
      <c r="AN2798" s="281">
        <v>41529</v>
      </c>
      <c r="AO2798" s="279">
        <v>3.262</v>
      </c>
    </row>
    <row r="2799" spans="38:41">
      <c r="AL2799" s="279">
        <v>9</v>
      </c>
      <c r="AM2799" s="279">
        <v>2013</v>
      </c>
      <c r="AN2799" s="281">
        <v>41528</v>
      </c>
      <c r="AO2799" s="279">
        <v>3.2629999999999999</v>
      </c>
    </row>
    <row r="2800" spans="38:41">
      <c r="AL2800" s="279">
        <v>9</v>
      </c>
      <c r="AM2800" s="279">
        <v>2013</v>
      </c>
      <c r="AN2800" s="281">
        <v>41527</v>
      </c>
      <c r="AO2800" s="279">
        <v>3.2829999999999999</v>
      </c>
    </row>
    <row r="2801" spans="38:41">
      <c r="AL2801" s="279">
        <v>9</v>
      </c>
      <c r="AM2801" s="279">
        <v>2013</v>
      </c>
      <c r="AN2801" s="281">
        <v>41526</v>
      </c>
      <c r="AO2801" s="279">
        <v>3.2210000000000001</v>
      </c>
    </row>
    <row r="2802" spans="38:41">
      <c r="AL2802" s="279">
        <v>9</v>
      </c>
      <c r="AM2802" s="279">
        <v>2013</v>
      </c>
      <c r="AN2802" s="281">
        <v>41523</v>
      </c>
      <c r="AO2802" s="279">
        <v>3.2410000000000001</v>
      </c>
    </row>
    <row r="2803" spans="38:41">
      <c r="AL2803" s="279">
        <v>9</v>
      </c>
      <c r="AM2803" s="279">
        <v>2013</v>
      </c>
      <c r="AN2803" s="281">
        <v>41522</v>
      </c>
      <c r="AO2803" s="279">
        <v>3.258</v>
      </c>
    </row>
    <row r="2804" spans="38:41">
      <c r="AL2804" s="279">
        <v>9</v>
      </c>
      <c r="AM2804" s="279">
        <v>2013</v>
      </c>
      <c r="AN2804" s="281">
        <v>41521</v>
      </c>
      <c r="AO2804" s="279">
        <v>3.1819999999999999</v>
      </c>
    </row>
    <row r="2805" spans="38:41">
      <c r="AL2805" s="279">
        <v>9</v>
      </c>
      <c r="AM2805" s="279">
        <v>2013</v>
      </c>
      <c r="AN2805" s="281">
        <v>41520</v>
      </c>
      <c r="AO2805" s="279">
        <v>3.15</v>
      </c>
    </row>
    <row r="2806" spans="38:41">
      <c r="AL2806" s="279">
        <v>9</v>
      </c>
      <c r="AM2806" s="279">
        <v>2013</v>
      </c>
      <c r="AN2806" s="281">
        <v>41519</v>
      </c>
      <c r="AO2806" s="279">
        <v>3.0710000000000002</v>
      </c>
    </row>
    <row r="2807" spans="38:41">
      <c r="AL2807" s="279">
        <v>8</v>
      </c>
      <c r="AM2807" s="279">
        <v>2013</v>
      </c>
      <c r="AN2807" s="281">
        <v>41516</v>
      </c>
      <c r="AO2807" s="279">
        <v>3.0710000000000002</v>
      </c>
    </row>
    <row r="2808" spans="38:41">
      <c r="AL2808" s="279">
        <v>8</v>
      </c>
      <c r="AM2808" s="279">
        <v>2013</v>
      </c>
      <c r="AN2808" s="281">
        <v>41515</v>
      </c>
      <c r="AO2808" s="279">
        <v>3.0670000000000002</v>
      </c>
    </row>
    <row r="2809" spans="38:41">
      <c r="AL2809" s="279">
        <v>8</v>
      </c>
      <c r="AM2809" s="279">
        <v>2013</v>
      </c>
      <c r="AN2809" s="281">
        <v>41514</v>
      </c>
      <c r="AO2809" s="279">
        <v>3.0830000000000002</v>
      </c>
    </row>
    <row r="2810" spans="38:41">
      <c r="AL2810" s="279">
        <v>8</v>
      </c>
      <c r="AM2810" s="279">
        <v>2013</v>
      </c>
      <c r="AN2810" s="281">
        <v>41513</v>
      </c>
      <c r="AO2810" s="279">
        <v>3.04</v>
      </c>
    </row>
    <row r="2811" spans="38:41">
      <c r="AL2811" s="279">
        <v>8</v>
      </c>
      <c r="AM2811" s="279">
        <v>2013</v>
      </c>
      <c r="AN2811" s="281">
        <v>41512</v>
      </c>
      <c r="AO2811" s="279">
        <v>3.1219999999999999</v>
      </c>
    </row>
    <row r="2812" spans="38:41">
      <c r="AL2812" s="279">
        <v>8</v>
      </c>
      <c r="AM2812" s="279">
        <v>2013</v>
      </c>
      <c r="AN2812" s="281">
        <v>41509</v>
      </c>
      <c r="AO2812" s="279">
        <v>3.1619999999999999</v>
      </c>
    </row>
    <row r="2813" spans="38:41">
      <c r="AL2813" s="279">
        <v>8</v>
      </c>
      <c r="AM2813" s="279">
        <v>2013</v>
      </c>
      <c r="AN2813" s="281">
        <v>41508</v>
      </c>
      <c r="AO2813" s="279">
        <v>3.2080000000000002</v>
      </c>
    </row>
    <row r="2814" spans="38:41">
      <c r="AL2814" s="279">
        <v>8</v>
      </c>
      <c r="AM2814" s="279">
        <v>2013</v>
      </c>
      <c r="AN2814" s="281">
        <v>41507</v>
      </c>
      <c r="AO2814" s="279">
        <v>3.2160000000000002</v>
      </c>
    </row>
    <row r="2815" spans="38:41">
      <c r="AL2815" s="279">
        <v>8</v>
      </c>
      <c r="AM2815" s="279">
        <v>2013</v>
      </c>
      <c r="AN2815" s="281">
        <v>41506</v>
      </c>
      <c r="AO2815" s="279">
        <v>3.161</v>
      </c>
    </row>
    <row r="2816" spans="38:41">
      <c r="AL2816" s="279">
        <v>8</v>
      </c>
      <c r="AM2816" s="279">
        <v>2013</v>
      </c>
      <c r="AN2816" s="281">
        <v>41505</v>
      </c>
      <c r="AO2816" s="279">
        <v>3.2090000000000001</v>
      </c>
    </row>
    <row r="2817" spans="38:41">
      <c r="AL2817" s="279">
        <v>8</v>
      </c>
      <c r="AM2817" s="279">
        <v>2013</v>
      </c>
      <c r="AN2817" s="281">
        <v>41502</v>
      </c>
      <c r="AO2817" s="279">
        <v>3.1749999999999998</v>
      </c>
    </row>
    <row r="2818" spans="38:41">
      <c r="AL2818" s="279">
        <v>8</v>
      </c>
      <c r="AM2818" s="279">
        <v>2013</v>
      </c>
      <c r="AN2818" s="281">
        <v>41501</v>
      </c>
      <c r="AO2818" s="279">
        <v>3.14</v>
      </c>
    </row>
    <row r="2819" spans="38:41">
      <c r="AL2819" s="279">
        <v>8</v>
      </c>
      <c r="AM2819" s="279">
        <v>2013</v>
      </c>
      <c r="AN2819" s="281">
        <v>41500</v>
      </c>
      <c r="AO2819" s="279">
        <v>3.1040000000000001</v>
      </c>
    </row>
    <row r="2820" spans="38:41">
      <c r="AL2820" s="279">
        <v>8</v>
      </c>
      <c r="AM2820" s="279">
        <v>2013</v>
      </c>
      <c r="AN2820" s="281">
        <v>41499</v>
      </c>
      <c r="AO2820" s="279">
        <v>3.097</v>
      </c>
    </row>
    <row r="2821" spans="38:41">
      <c r="AL2821" s="279">
        <v>8</v>
      </c>
      <c r="AM2821" s="279">
        <v>2013</v>
      </c>
      <c r="AN2821" s="281">
        <v>41498</v>
      </c>
      <c r="AO2821" s="279">
        <v>3.0289999999999999</v>
      </c>
    </row>
    <row r="2822" spans="38:41">
      <c r="AL2822" s="279">
        <v>8</v>
      </c>
      <c r="AM2822" s="279">
        <v>2013</v>
      </c>
      <c r="AN2822" s="281">
        <v>41495</v>
      </c>
      <c r="AO2822" s="279">
        <v>2.9849999999999999</v>
      </c>
    </row>
    <row r="2823" spans="38:41">
      <c r="AL2823" s="279">
        <v>8</v>
      </c>
      <c r="AM2823" s="279">
        <v>2013</v>
      </c>
      <c r="AN2823" s="281">
        <v>41494</v>
      </c>
      <c r="AO2823" s="279">
        <v>3.0030000000000001</v>
      </c>
    </row>
    <row r="2824" spans="38:41">
      <c r="AL2824" s="279">
        <v>8</v>
      </c>
      <c r="AM2824" s="279">
        <v>2013</v>
      </c>
      <c r="AN2824" s="281">
        <v>41493</v>
      </c>
      <c r="AO2824" s="279">
        <v>3.0129999999999999</v>
      </c>
    </row>
    <row r="2825" spans="38:41">
      <c r="AL2825" s="279">
        <v>8</v>
      </c>
      <c r="AM2825" s="279">
        <v>2013</v>
      </c>
      <c r="AN2825" s="281">
        <v>41492</v>
      </c>
      <c r="AO2825" s="279">
        <v>3.028</v>
      </c>
    </row>
    <row r="2826" spans="38:41">
      <c r="AL2826" s="279">
        <v>8</v>
      </c>
      <c r="AM2826" s="279">
        <v>2013</v>
      </c>
      <c r="AN2826" s="281">
        <v>41491</v>
      </c>
      <c r="AO2826" s="279">
        <v>3.0009999999999999</v>
      </c>
    </row>
    <row r="2827" spans="38:41">
      <c r="AL2827" s="279">
        <v>8</v>
      </c>
      <c r="AM2827" s="279">
        <v>2013</v>
      </c>
      <c r="AN2827" s="281">
        <v>41488</v>
      </c>
      <c r="AO2827" s="279">
        <v>3.0009999999999999</v>
      </c>
    </row>
    <row r="2828" spans="38:41">
      <c r="AL2828" s="279">
        <v>8</v>
      </c>
      <c r="AM2828" s="279">
        <v>2013</v>
      </c>
      <c r="AN2828" s="281">
        <v>41487</v>
      </c>
      <c r="AO2828" s="279">
        <v>3.0430000000000001</v>
      </c>
    </row>
    <row r="2829" spans="38:41">
      <c r="AL2829" s="279">
        <v>7</v>
      </c>
      <c r="AM2829" s="279">
        <v>2013</v>
      </c>
      <c r="AN2829" s="281">
        <v>41486</v>
      </c>
      <c r="AO2829" s="279">
        <v>2.9710000000000001</v>
      </c>
    </row>
    <row r="2830" spans="38:41">
      <c r="AL2830" s="279">
        <v>7</v>
      </c>
      <c r="AM2830" s="279">
        <v>2013</v>
      </c>
      <c r="AN2830" s="281">
        <v>41485</v>
      </c>
      <c r="AO2830" s="279">
        <v>3.028</v>
      </c>
    </row>
    <row r="2831" spans="38:41">
      <c r="AL2831" s="279">
        <v>7</v>
      </c>
      <c r="AM2831" s="279">
        <v>2013</v>
      </c>
      <c r="AN2831" s="281">
        <v>41484</v>
      </c>
      <c r="AO2831" s="279">
        <v>3</v>
      </c>
    </row>
    <row r="2832" spans="38:41">
      <c r="AL2832" s="279">
        <v>7</v>
      </c>
      <c r="AM2832" s="279">
        <v>2013</v>
      </c>
      <c r="AN2832" s="281">
        <v>41481</v>
      </c>
      <c r="AO2832" s="279">
        <v>2.9540000000000002</v>
      </c>
    </row>
    <row r="2833" spans="38:41">
      <c r="AL2833" s="279">
        <v>7</v>
      </c>
      <c r="AM2833" s="279">
        <v>2013</v>
      </c>
      <c r="AN2833" s="281">
        <v>41480</v>
      </c>
      <c r="AO2833" s="279">
        <v>2.9670000000000001</v>
      </c>
    </row>
    <row r="2834" spans="38:41">
      <c r="AL2834" s="279">
        <v>7</v>
      </c>
      <c r="AM2834" s="279">
        <v>2013</v>
      </c>
      <c r="AN2834" s="281">
        <v>41479</v>
      </c>
      <c r="AO2834" s="279">
        <v>2.9820000000000002</v>
      </c>
    </row>
    <row r="2835" spans="38:41">
      <c r="AL2835" s="279">
        <v>7</v>
      </c>
      <c r="AM2835" s="279">
        <v>2013</v>
      </c>
      <c r="AN2835" s="281">
        <v>41478</v>
      </c>
      <c r="AO2835" s="279">
        <v>2.9260000000000002</v>
      </c>
    </row>
    <row r="2836" spans="38:41">
      <c r="AL2836" s="279">
        <v>7</v>
      </c>
      <c r="AM2836" s="279">
        <v>2013</v>
      </c>
      <c r="AN2836" s="281">
        <v>41477</v>
      </c>
      <c r="AO2836" s="279">
        <v>2.8769999999999998</v>
      </c>
    </row>
    <row r="2837" spans="38:41">
      <c r="AL2837" s="279">
        <v>7</v>
      </c>
      <c r="AM2837" s="279">
        <v>2013</v>
      </c>
      <c r="AN2837" s="281">
        <v>41474</v>
      </c>
      <c r="AO2837" s="279">
        <v>2.8860000000000001</v>
      </c>
    </row>
    <row r="2838" spans="38:41">
      <c r="AL2838" s="279">
        <v>7</v>
      </c>
      <c r="AM2838" s="279">
        <v>2013</v>
      </c>
      <c r="AN2838" s="281">
        <v>41473</v>
      </c>
      <c r="AO2838" s="279">
        <v>2.919</v>
      </c>
    </row>
    <row r="2839" spans="38:41">
      <c r="AL2839" s="279">
        <v>7</v>
      </c>
      <c r="AM2839" s="279">
        <v>2013</v>
      </c>
      <c r="AN2839" s="281">
        <v>41472</v>
      </c>
      <c r="AO2839" s="279">
        <v>2.9060000000000001</v>
      </c>
    </row>
    <row r="2840" spans="38:41">
      <c r="AL2840" s="279">
        <v>7</v>
      </c>
      <c r="AM2840" s="279">
        <v>2013</v>
      </c>
      <c r="AN2840" s="281">
        <v>41471</v>
      </c>
      <c r="AO2840" s="279">
        <v>2.9239999999999999</v>
      </c>
    </row>
    <row r="2841" spans="38:41">
      <c r="AL2841" s="279">
        <v>7</v>
      </c>
      <c r="AM2841" s="279">
        <v>2013</v>
      </c>
      <c r="AN2841" s="281">
        <v>41470</v>
      </c>
      <c r="AO2841" s="279">
        <v>2.9209999999999998</v>
      </c>
    </row>
    <row r="2842" spans="38:41">
      <c r="AL2842" s="279">
        <v>7</v>
      </c>
      <c r="AM2842" s="279">
        <v>2013</v>
      </c>
      <c r="AN2842" s="281">
        <v>41467</v>
      </c>
      <c r="AO2842" s="279">
        <v>2.9289999999999998</v>
      </c>
    </row>
    <row r="2843" spans="38:41">
      <c r="AL2843" s="279">
        <v>7</v>
      </c>
      <c r="AM2843" s="279">
        <v>2013</v>
      </c>
      <c r="AN2843" s="281">
        <v>41466</v>
      </c>
      <c r="AO2843" s="279">
        <v>2.9260000000000002</v>
      </c>
    </row>
    <row r="2844" spans="38:41">
      <c r="AL2844" s="279">
        <v>7</v>
      </c>
      <c r="AM2844" s="279">
        <v>2013</v>
      </c>
      <c r="AN2844" s="281">
        <v>41465</v>
      </c>
      <c r="AO2844" s="279">
        <v>2.9460000000000002</v>
      </c>
    </row>
    <row r="2845" spans="38:41">
      <c r="AL2845" s="279">
        <v>7</v>
      </c>
      <c r="AM2845" s="279">
        <v>2013</v>
      </c>
      <c r="AN2845" s="281">
        <v>41464</v>
      </c>
      <c r="AO2845" s="279">
        <v>2.93</v>
      </c>
    </row>
    <row r="2846" spans="38:41">
      <c r="AL2846" s="279">
        <v>7</v>
      </c>
      <c r="AM2846" s="279">
        <v>2013</v>
      </c>
      <c r="AN2846" s="281">
        <v>41463</v>
      </c>
      <c r="AO2846" s="279">
        <v>2.923</v>
      </c>
    </row>
    <row r="2847" spans="38:41">
      <c r="AL2847" s="279">
        <v>7</v>
      </c>
      <c r="AM2847" s="279">
        <v>2013</v>
      </c>
      <c r="AN2847" s="281">
        <v>41460</v>
      </c>
      <c r="AO2847" s="279">
        <v>2.9729999999999999</v>
      </c>
    </row>
    <row r="2848" spans="38:41">
      <c r="AL2848" s="279">
        <v>7</v>
      </c>
      <c r="AM2848" s="279">
        <v>2013</v>
      </c>
      <c r="AN2848" s="281">
        <v>41459</v>
      </c>
      <c r="AO2848" s="279">
        <v>2.863</v>
      </c>
    </row>
    <row r="2849" spans="38:41">
      <c r="AL2849" s="279">
        <v>7</v>
      </c>
      <c r="AM2849" s="279">
        <v>2013</v>
      </c>
      <c r="AN2849" s="281">
        <v>41458</v>
      </c>
      <c r="AO2849" s="279">
        <v>2.859</v>
      </c>
    </row>
    <row r="2850" spans="38:41">
      <c r="AL2850" s="279">
        <v>7</v>
      </c>
      <c r="AM2850" s="279">
        <v>2013</v>
      </c>
      <c r="AN2850" s="281">
        <v>41457</v>
      </c>
      <c r="AO2850" s="279">
        <v>2.8530000000000002</v>
      </c>
    </row>
    <row r="2851" spans="38:41">
      <c r="AL2851" s="279">
        <v>7</v>
      </c>
      <c r="AM2851" s="279">
        <v>2013</v>
      </c>
      <c r="AN2851" s="281">
        <v>41456</v>
      </c>
      <c r="AO2851" s="279">
        <v>2.8879999999999999</v>
      </c>
    </row>
    <row r="2852" spans="38:41">
      <c r="AL2852" s="279">
        <v>6</v>
      </c>
      <c r="AM2852" s="279">
        <v>2013</v>
      </c>
      <c r="AN2852" s="281">
        <v>41453</v>
      </c>
      <c r="AO2852" s="279">
        <v>2.8959999999999999</v>
      </c>
    </row>
    <row r="2853" spans="38:41">
      <c r="AL2853" s="279">
        <v>6</v>
      </c>
      <c r="AM2853" s="279">
        <v>2013</v>
      </c>
      <c r="AN2853" s="281">
        <v>41452</v>
      </c>
      <c r="AO2853" s="279">
        <v>2.8929999999999998</v>
      </c>
    </row>
    <row r="2854" spans="38:41">
      <c r="AL2854" s="279">
        <v>6</v>
      </c>
      <c r="AM2854" s="279">
        <v>2013</v>
      </c>
      <c r="AN2854" s="281">
        <v>41451</v>
      </c>
      <c r="AO2854" s="279">
        <v>2.9569999999999999</v>
      </c>
    </row>
    <row r="2855" spans="38:41">
      <c r="AL2855" s="279">
        <v>6</v>
      </c>
      <c r="AM2855" s="279">
        <v>2013</v>
      </c>
      <c r="AN2855" s="281">
        <v>41450</v>
      </c>
      <c r="AO2855" s="279">
        <v>2.9820000000000002</v>
      </c>
    </row>
    <row r="2856" spans="38:41">
      <c r="AL2856" s="279">
        <v>6</v>
      </c>
      <c r="AM2856" s="279">
        <v>2013</v>
      </c>
      <c r="AN2856" s="281">
        <v>41449</v>
      </c>
      <c r="AO2856" s="279">
        <v>2.931</v>
      </c>
    </row>
    <row r="2857" spans="38:41">
      <c r="AL2857" s="279">
        <v>6</v>
      </c>
      <c r="AM2857" s="279">
        <v>2013</v>
      </c>
      <c r="AN2857" s="281">
        <v>41446</v>
      </c>
      <c r="AO2857" s="279">
        <v>2.9049999999999998</v>
      </c>
    </row>
    <row r="2858" spans="38:41">
      <c r="AL2858" s="279">
        <v>6</v>
      </c>
      <c r="AM2858" s="279">
        <v>2013</v>
      </c>
      <c r="AN2858" s="281">
        <v>41445</v>
      </c>
      <c r="AO2858" s="279">
        <v>2.8090000000000002</v>
      </c>
    </row>
    <row r="2859" spans="38:41">
      <c r="AL2859" s="279">
        <v>6</v>
      </c>
      <c r="AM2859" s="279">
        <v>2013</v>
      </c>
      <c r="AN2859" s="281">
        <v>41444</v>
      </c>
      <c r="AO2859" s="279">
        <v>2.7490000000000001</v>
      </c>
    </row>
    <row r="2860" spans="38:41">
      <c r="AL2860" s="279">
        <v>6</v>
      </c>
      <c r="AM2860" s="279">
        <v>2013</v>
      </c>
      <c r="AN2860" s="281">
        <v>41443</v>
      </c>
      <c r="AO2860" s="279">
        <v>2.7040000000000002</v>
      </c>
    </row>
    <row r="2861" spans="38:41">
      <c r="AL2861" s="279">
        <v>6</v>
      </c>
      <c r="AM2861" s="279">
        <v>2013</v>
      </c>
      <c r="AN2861" s="281">
        <v>41442</v>
      </c>
      <c r="AO2861" s="279">
        <v>2.7010000000000001</v>
      </c>
    </row>
    <row r="2862" spans="38:41">
      <c r="AL2862" s="279">
        <v>6</v>
      </c>
      <c r="AM2862" s="279">
        <v>2013</v>
      </c>
      <c r="AN2862" s="281">
        <v>41439</v>
      </c>
      <c r="AO2862" s="279">
        <v>2.6779999999999999</v>
      </c>
    </row>
    <row r="2863" spans="38:41">
      <c r="AL2863" s="279">
        <v>6</v>
      </c>
      <c r="AM2863" s="279">
        <v>2013</v>
      </c>
      <c r="AN2863" s="281">
        <v>41438</v>
      </c>
      <c r="AO2863" s="279">
        <v>2.6920000000000002</v>
      </c>
    </row>
    <row r="2864" spans="38:41">
      <c r="AL2864" s="279">
        <v>6</v>
      </c>
      <c r="AM2864" s="279">
        <v>2013</v>
      </c>
      <c r="AN2864" s="281">
        <v>41437</v>
      </c>
      <c r="AO2864" s="279">
        <v>2.7490000000000001</v>
      </c>
    </row>
    <row r="2865" spans="38:41">
      <c r="AL2865" s="279">
        <v>6</v>
      </c>
      <c r="AM2865" s="279">
        <v>2013</v>
      </c>
      <c r="AN2865" s="281">
        <v>41436</v>
      </c>
      <c r="AO2865" s="279">
        <v>2.7229999999999999</v>
      </c>
    </row>
    <row r="2866" spans="38:41">
      <c r="AL2866" s="279">
        <v>6</v>
      </c>
      <c r="AM2866" s="279">
        <v>2013</v>
      </c>
      <c r="AN2866" s="281">
        <v>41435</v>
      </c>
      <c r="AO2866" s="279">
        <v>2.7530000000000001</v>
      </c>
    </row>
    <row r="2867" spans="38:41">
      <c r="AL2867" s="279">
        <v>6</v>
      </c>
      <c r="AM2867" s="279">
        <v>2013</v>
      </c>
      <c r="AN2867" s="281">
        <v>41432</v>
      </c>
      <c r="AO2867" s="279">
        <v>2.718</v>
      </c>
    </row>
    <row r="2868" spans="38:41">
      <c r="AL2868" s="279">
        <v>6</v>
      </c>
      <c r="AM2868" s="279">
        <v>2013</v>
      </c>
      <c r="AN2868" s="281">
        <v>41431</v>
      </c>
      <c r="AO2868" s="279">
        <v>2.6160000000000001</v>
      </c>
    </row>
    <row r="2869" spans="38:41">
      <c r="AL2869" s="279">
        <v>6</v>
      </c>
      <c r="AM2869" s="279">
        <v>2013</v>
      </c>
      <c r="AN2869" s="281">
        <v>41430</v>
      </c>
      <c r="AO2869" s="279">
        <v>2.62</v>
      </c>
    </row>
    <row r="2870" spans="38:41">
      <c r="AL2870" s="279">
        <v>6</v>
      </c>
      <c r="AM2870" s="279">
        <v>2013</v>
      </c>
      <c r="AN2870" s="281">
        <v>41429</v>
      </c>
      <c r="AO2870" s="279">
        <v>2.6379999999999999</v>
      </c>
    </row>
    <row r="2871" spans="38:41">
      <c r="AL2871" s="279">
        <v>6</v>
      </c>
      <c r="AM2871" s="279">
        <v>2013</v>
      </c>
      <c r="AN2871" s="281">
        <v>41428</v>
      </c>
      <c r="AO2871" s="279">
        <v>2.605</v>
      </c>
    </row>
    <row r="2872" spans="38:41">
      <c r="AL2872" s="279">
        <v>5</v>
      </c>
      <c r="AM2872" s="279">
        <v>2013</v>
      </c>
      <c r="AN2872" s="281">
        <v>41425</v>
      </c>
      <c r="AO2872" s="279">
        <v>2.6309999999999998</v>
      </c>
    </row>
    <row r="2873" spans="38:41">
      <c r="AL2873" s="279">
        <v>5</v>
      </c>
      <c r="AM2873" s="279">
        <v>2013</v>
      </c>
      <c r="AN2873" s="281">
        <v>41424</v>
      </c>
      <c r="AO2873" s="279">
        <v>2.64</v>
      </c>
    </row>
    <row r="2874" spans="38:41">
      <c r="AL2874" s="279">
        <v>5</v>
      </c>
      <c r="AM2874" s="279">
        <v>2013</v>
      </c>
      <c r="AN2874" s="281">
        <v>41423</v>
      </c>
      <c r="AO2874" s="279">
        <v>2.645</v>
      </c>
    </row>
    <row r="2875" spans="38:41">
      <c r="AL2875" s="279">
        <v>5</v>
      </c>
      <c r="AM2875" s="279">
        <v>2013</v>
      </c>
      <c r="AN2875" s="281">
        <v>41422</v>
      </c>
      <c r="AO2875" s="279">
        <v>2.665</v>
      </c>
    </row>
    <row r="2876" spans="38:41">
      <c r="AL2876" s="279">
        <v>5</v>
      </c>
      <c r="AM2876" s="279">
        <v>2013</v>
      </c>
      <c r="AN2876" s="281">
        <v>41421</v>
      </c>
      <c r="AO2876" s="279">
        <v>2.5880000000000001</v>
      </c>
    </row>
    <row r="2877" spans="38:41">
      <c r="AL2877" s="279">
        <v>5</v>
      </c>
      <c r="AM2877" s="279">
        <v>2013</v>
      </c>
      <c r="AN2877" s="281">
        <v>41418</v>
      </c>
      <c r="AO2877" s="279">
        <v>2.5670000000000002</v>
      </c>
    </row>
    <row r="2878" spans="38:41">
      <c r="AL2878" s="279">
        <v>5</v>
      </c>
      <c r="AM2878" s="279">
        <v>2013</v>
      </c>
      <c r="AN2878" s="281">
        <v>41417</v>
      </c>
      <c r="AO2878" s="279">
        <v>2.573</v>
      </c>
    </row>
    <row r="2879" spans="38:41">
      <c r="AL2879" s="279">
        <v>5</v>
      </c>
      <c r="AM2879" s="279">
        <v>2013</v>
      </c>
      <c r="AN2879" s="281">
        <v>41416</v>
      </c>
      <c r="AO2879" s="279">
        <v>2.57</v>
      </c>
    </row>
    <row r="2880" spans="38:41">
      <c r="AL2880" s="279">
        <v>5</v>
      </c>
      <c r="AM2880" s="279">
        <v>2013</v>
      </c>
      <c r="AN2880" s="281">
        <v>41415</v>
      </c>
      <c r="AO2880" s="279">
        <v>2.5270000000000001</v>
      </c>
    </row>
    <row r="2881" spans="38:41">
      <c r="AL2881" s="279">
        <v>5</v>
      </c>
      <c r="AM2881" s="279">
        <v>2013</v>
      </c>
      <c r="AN2881" s="281">
        <v>41414</v>
      </c>
      <c r="AO2881" s="279">
        <v>2.5289999999999999</v>
      </c>
    </row>
    <row r="2882" spans="38:41">
      <c r="AL2882" s="279">
        <v>5</v>
      </c>
      <c r="AM2882" s="279">
        <v>2013</v>
      </c>
      <c r="AN2882" s="281">
        <v>41411</v>
      </c>
      <c r="AO2882" s="279">
        <v>2.5270000000000001</v>
      </c>
    </row>
    <row r="2883" spans="38:41">
      <c r="AL2883" s="279">
        <v>5</v>
      </c>
      <c r="AM2883" s="279">
        <v>2013</v>
      </c>
      <c r="AN2883" s="281">
        <v>41410</v>
      </c>
      <c r="AO2883" s="279">
        <v>2.4940000000000002</v>
      </c>
    </row>
    <row r="2884" spans="38:41">
      <c r="AL2884" s="279">
        <v>5</v>
      </c>
      <c r="AM2884" s="279">
        <v>2013</v>
      </c>
      <c r="AN2884" s="281">
        <v>41409</v>
      </c>
      <c r="AO2884" s="279">
        <v>2.5329999999999999</v>
      </c>
    </row>
    <row r="2885" spans="38:41">
      <c r="AL2885" s="279">
        <v>5</v>
      </c>
      <c r="AM2885" s="279">
        <v>2013</v>
      </c>
      <c r="AN2885" s="281">
        <v>41408</v>
      </c>
      <c r="AO2885" s="279">
        <v>2.5630000000000002</v>
      </c>
    </row>
    <row r="2886" spans="38:41">
      <c r="AL2886" s="279">
        <v>5</v>
      </c>
      <c r="AM2886" s="279">
        <v>2013</v>
      </c>
      <c r="AN2886" s="281">
        <v>41407</v>
      </c>
      <c r="AO2886" s="279">
        <v>2.532</v>
      </c>
    </row>
    <row r="2887" spans="38:41">
      <c r="AL2887" s="279">
        <v>5</v>
      </c>
      <c r="AM2887" s="279">
        <v>2013</v>
      </c>
      <c r="AN2887" s="281">
        <v>41404</v>
      </c>
      <c r="AO2887" s="279">
        <v>2.5129999999999999</v>
      </c>
    </row>
    <row r="2888" spans="38:41">
      <c r="AL2888" s="279">
        <v>5</v>
      </c>
      <c r="AM2888" s="279">
        <v>2013</v>
      </c>
      <c r="AN2888" s="281">
        <v>41403</v>
      </c>
      <c r="AO2888" s="279">
        <v>2.448</v>
      </c>
    </row>
    <row r="2889" spans="38:41">
      <c r="AL2889" s="279">
        <v>5</v>
      </c>
      <c r="AM2889" s="279">
        <v>2013</v>
      </c>
      <c r="AN2889" s="281">
        <v>41402</v>
      </c>
      <c r="AO2889" s="279">
        <v>2.4649999999999999</v>
      </c>
    </row>
    <row r="2890" spans="38:41">
      <c r="AL2890" s="279">
        <v>5</v>
      </c>
      <c r="AM2890" s="279">
        <v>2013</v>
      </c>
      <c r="AN2890" s="281">
        <v>41401</v>
      </c>
      <c r="AO2890" s="279">
        <v>2.48</v>
      </c>
    </row>
    <row r="2891" spans="38:41">
      <c r="AL2891" s="279">
        <v>5</v>
      </c>
      <c r="AM2891" s="279">
        <v>2013</v>
      </c>
      <c r="AN2891" s="281">
        <v>41400</v>
      </c>
      <c r="AO2891" s="279">
        <v>2.468</v>
      </c>
    </row>
    <row r="2892" spans="38:41">
      <c r="AL2892" s="279">
        <v>5</v>
      </c>
      <c r="AM2892" s="279">
        <v>2013</v>
      </c>
      <c r="AN2892" s="281">
        <v>41397</v>
      </c>
      <c r="AO2892" s="279">
        <v>2.4380000000000002</v>
      </c>
    </row>
    <row r="2893" spans="38:41">
      <c r="AL2893" s="279">
        <v>5</v>
      </c>
      <c r="AM2893" s="279">
        <v>2013</v>
      </c>
      <c r="AN2893" s="281">
        <v>41396</v>
      </c>
      <c r="AO2893" s="279">
        <v>2.351</v>
      </c>
    </row>
    <row r="2894" spans="38:41">
      <c r="AL2894" s="279">
        <v>5</v>
      </c>
      <c r="AM2894" s="279">
        <v>2013</v>
      </c>
      <c r="AN2894" s="281">
        <v>41395</v>
      </c>
      <c r="AO2894" s="279">
        <v>2.3519999999999999</v>
      </c>
    </row>
    <row r="2895" spans="38:41">
      <c r="AL2895" s="279">
        <v>4</v>
      </c>
      <c r="AM2895" s="279">
        <v>2013</v>
      </c>
      <c r="AN2895" s="281">
        <v>41394</v>
      </c>
      <c r="AO2895" s="279">
        <v>2.371</v>
      </c>
    </row>
    <row r="2896" spans="38:41">
      <c r="AL2896" s="279">
        <v>4</v>
      </c>
      <c r="AM2896" s="279">
        <v>2013</v>
      </c>
      <c r="AN2896" s="281">
        <v>41393</v>
      </c>
      <c r="AO2896" s="279">
        <v>2.367</v>
      </c>
    </row>
    <row r="2897" spans="38:41">
      <c r="AL2897" s="279">
        <v>4</v>
      </c>
      <c r="AM2897" s="279">
        <v>2013</v>
      </c>
      <c r="AN2897" s="281">
        <v>41390</v>
      </c>
      <c r="AO2897" s="279">
        <v>2.375</v>
      </c>
    </row>
    <row r="2898" spans="38:41">
      <c r="AL2898" s="279">
        <v>4</v>
      </c>
      <c r="AM2898" s="279">
        <v>2013</v>
      </c>
      <c r="AN2898" s="281">
        <v>41389</v>
      </c>
      <c r="AO2898" s="279">
        <v>2.4049999999999998</v>
      </c>
    </row>
    <row r="2899" spans="38:41">
      <c r="AL2899" s="279">
        <v>4</v>
      </c>
      <c r="AM2899" s="279">
        <v>2013</v>
      </c>
      <c r="AN2899" s="281">
        <v>41388</v>
      </c>
      <c r="AO2899" s="279">
        <v>2.379</v>
      </c>
    </row>
    <row r="2900" spans="38:41">
      <c r="AL2900" s="279">
        <v>4</v>
      </c>
      <c r="AM2900" s="279">
        <v>2013</v>
      </c>
      <c r="AN2900" s="281">
        <v>41387</v>
      </c>
      <c r="AO2900" s="279">
        <v>2.3780000000000001</v>
      </c>
    </row>
    <row r="2901" spans="38:41">
      <c r="AL2901" s="279">
        <v>4</v>
      </c>
      <c r="AM2901" s="279">
        <v>2013</v>
      </c>
      <c r="AN2901" s="281">
        <v>41386</v>
      </c>
      <c r="AO2901" s="279">
        <v>2.3660000000000001</v>
      </c>
    </row>
    <row r="2902" spans="38:41">
      <c r="AL2902" s="279">
        <v>4</v>
      </c>
      <c r="AM2902" s="279">
        <v>2013</v>
      </c>
      <c r="AN2902" s="281">
        <v>41383</v>
      </c>
      <c r="AO2902" s="279">
        <v>2.3580000000000001</v>
      </c>
    </row>
    <row r="2903" spans="38:41">
      <c r="AL2903" s="279">
        <v>4</v>
      </c>
      <c r="AM2903" s="279">
        <v>2013</v>
      </c>
      <c r="AN2903" s="281">
        <v>41382</v>
      </c>
      <c r="AO2903" s="279">
        <v>2.3519999999999999</v>
      </c>
    </row>
    <row r="2904" spans="38:41">
      <c r="AL2904" s="279">
        <v>4</v>
      </c>
      <c r="AM2904" s="279">
        <v>2013</v>
      </c>
      <c r="AN2904" s="281">
        <v>41381</v>
      </c>
      <c r="AO2904" s="279">
        <v>2.36</v>
      </c>
    </row>
    <row r="2905" spans="38:41">
      <c r="AL2905" s="279">
        <v>4</v>
      </c>
      <c r="AM2905" s="279">
        <v>2013</v>
      </c>
      <c r="AN2905" s="281">
        <v>41380</v>
      </c>
      <c r="AO2905" s="279">
        <v>2.3820000000000001</v>
      </c>
    </row>
    <row r="2906" spans="38:41">
      <c r="AL2906" s="279">
        <v>4</v>
      </c>
      <c r="AM2906" s="279">
        <v>2013</v>
      </c>
      <c r="AN2906" s="281">
        <v>41379</v>
      </c>
      <c r="AO2906" s="279">
        <v>2.359</v>
      </c>
    </row>
    <row r="2907" spans="38:41">
      <c r="AL2907" s="279">
        <v>4</v>
      </c>
      <c r="AM2907" s="279">
        <v>2013</v>
      </c>
      <c r="AN2907" s="281">
        <v>41376</v>
      </c>
      <c r="AO2907" s="279">
        <v>2.3889999999999998</v>
      </c>
    </row>
    <row r="2908" spans="38:41">
      <c r="AL2908" s="279">
        <v>4</v>
      </c>
      <c r="AM2908" s="279">
        <v>2013</v>
      </c>
      <c r="AN2908" s="281">
        <v>41375</v>
      </c>
      <c r="AO2908" s="279">
        <v>2.431</v>
      </c>
    </row>
    <row r="2909" spans="38:41">
      <c r="AL2909" s="279">
        <v>4</v>
      </c>
      <c r="AM2909" s="279">
        <v>2013</v>
      </c>
      <c r="AN2909" s="281">
        <v>41374</v>
      </c>
      <c r="AO2909" s="279">
        <v>2.4420000000000002</v>
      </c>
    </row>
    <row r="2910" spans="38:41">
      <c r="AL2910" s="279">
        <v>4</v>
      </c>
      <c r="AM2910" s="279">
        <v>2013</v>
      </c>
      <c r="AN2910" s="281">
        <v>41373</v>
      </c>
      <c r="AO2910" s="279">
        <v>2.395</v>
      </c>
    </row>
    <row r="2911" spans="38:41">
      <c r="AL2911" s="279">
        <v>4</v>
      </c>
      <c r="AM2911" s="279">
        <v>2013</v>
      </c>
      <c r="AN2911" s="281">
        <v>41372</v>
      </c>
      <c r="AO2911" s="279">
        <v>2.371</v>
      </c>
    </row>
    <row r="2912" spans="38:41">
      <c r="AL2912" s="279">
        <v>4</v>
      </c>
      <c r="AM2912" s="279">
        <v>2013</v>
      </c>
      <c r="AN2912" s="281">
        <v>41369</v>
      </c>
      <c r="AO2912" s="279">
        <v>2.3620000000000001</v>
      </c>
    </row>
    <row r="2913" spans="38:41">
      <c r="AL2913" s="279">
        <v>4</v>
      </c>
      <c r="AM2913" s="279">
        <v>2013</v>
      </c>
      <c r="AN2913" s="281">
        <v>41368</v>
      </c>
      <c r="AO2913" s="279">
        <v>2.427</v>
      </c>
    </row>
    <row r="2914" spans="38:41">
      <c r="AL2914" s="279">
        <v>4</v>
      </c>
      <c r="AM2914" s="279">
        <v>2013</v>
      </c>
      <c r="AN2914" s="281">
        <v>41367</v>
      </c>
      <c r="AO2914" s="279">
        <v>2.4540000000000002</v>
      </c>
    </row>
    <row r="2915" spans="38:41">
      <c r="AL2915" s="279">
        <v>4</v>
      </c>
      <c r="AM2915" s="279">
        <v>2013</v>
      </c>
      <c r="AN2915" s="281">
        <v>41366</v>
      </c>
      <c r="AO2915" s="279">
        <v>2.5030000000000001</v>
      </c>
    </row>
    <row r="2916" spans="38:41">
      <c r="AL2916" s="279">
        <v>4</v>
      </c>
      <c r="AM2916" s="279">
        <v>2013</v>
      </c>
      <c r="AN2916" s="281">
        <v>41365</v>
      </c>
      <c r="AO2916" s="279">
        <v>2.4950000000000001</v>
      </c>
    </row>
    <row r="2917" spans="38:41">
      <c r="AL2917" s="279">
        <v>3</v>
      </c>
      <c r="AM2917" s="279">
        <v>2013</v>
      </c>
      <c r="AN2917" s="281">
        <v>41362</v>
      </c>
      <c r="AO2917" s="279">
        <v>2.5</v>
      </c>
    </row>
    <row r="2918" spans="38:41">
      <c r="AL2918" s="279">
        <v>3</v>
      </c>
      <c r="AM2918" s="279">
        <v>2013</v>
      </c>
      <c r="AN2918" s="281">
        <v>41361</v>
      </c>
      <c r="AO2918" s="279">
        <v>2.5</v>
      </c>
    </row>
    <row r="2919" spans="38:41">
      <c r="AL2919" s="279">
        <v>3</v>
      </c>
      <c r="AM2919" s="279">
        <v>2013</v>
      </c>
      <c r="AN2919" s="281">
        <v>41360</v>
      </c>
      <c r="AO2919" s="279">
        <v>2.4900000000000002</v>
      </c>
    </row>
    <row r="2920" spans="38:41">
      <c r="AL2920" s="279">
        <v>3</v>
      </c>
      <c r="AM2920" s="279">
        <v>2013</v>
      </c>
      <c r="AN2920" s="281">
        <v>41359</v>
      </c>
      <c r="AO2920" s="279">
        <v>2.5369999999999999</v>
      </c>
    </row>
    <row r="2921" spans="38:41">
      <c r="AL2921" s="279">
        <v>3</v>
      </c>
      <c r="AM2921" s="279">
        <v>2013</v>
      </c>
      <c r="AN2921" s="281">
        <v>41358</v>
      </c>
      <c r="AO2921" s="279">
        <v>2.5310000000000001</v>
      </c>
    </row>
    <row r="2922" spans="38:41">
      <c r="AL2922" s="279">
        <v>3</v>
      </c>
      <c r="AM2922" s="279">
        <v>2013</v>
      </c>
      <c r="AN2922" s="281">
        <v>41355</v>
      </c>
      <c r="AO2922" s="279">
        <v>2.5289999999999999</v>
      </c>
    </row>
    <row r="2923" spans="38:41">
      <c r="AL2923" s="279">
        <v>3</v>
      </c>
      <c r="AM2923" s="279">
        <v>2013</v>
      </c>
      <c r="AN2923" s="281">
        <v>41354</v>
      </c>
      <c r="AO2923" s="279">
        <v>2.5219999999999998</v>
      </c>
    </row>
    <row r="2924" spans="38:41">
      <c r="AL2924" s="279">
        <v>3</v>
      </c>
      <c r="AM2924" s="279">
        <v>2013</v>
      </c>
      <c r="AN2924" s="281">
        <v>41353</v>
      </c>
      <c r="AO2924" s="279">
        <v>2.5579999999999998</v>
      </c>
    </row>
    <row r="2925" spans="38:41">
      <c r="AL2925" s="279">
        <v>3</v>
      </c>
      <c r="AM2925" s="279">
        <v>2013</v>
      </c>
      <c r="AN2925" s="281">
        <v>41352</v>
      </c>
      <c r="AO2925" s="279">
        <v>2.5190000000000001</v>
      </c>
    </row>
    <row r="2926" spans="38:41">
      <c r="AL2926" s="279">
        <v>3</v>
      </c>
      <c r="AM2926" s="279">
        <v>2013</v>
      </c>
      <c r="AN2926" s="281">
        <v>41351</v>
      </c>
      <c r="AO2926" s="279">
        <v>2.56</v>
      </c>
    </row>
    <row r="2927" spans="38:41">
      <c r="AL2927" s="279">
        <v>3</v>
      </c>
      <c r="AM2927" s="279">
        <v>2013</v>
      </c>
      <c r="AN2927" s="281">
        <v>41348</v>
      </c>
      <c r="AO2927" s="279">
        <v>2.5950000000000002</v>
      </c>
    </row>
    <row r="2928" spans="38:41">
      <c r="AL2928" s="279">
        <v>3</v>
      </c>
      <c r="AM2928" s="279">
        <v>2013</v>
      </c>
      <c r="AN2928" s="281">
        <v>41347</v>
      </c>
      <c r="AO2928" s="279">
        <v>2.625</v>
      </c>
    </row>
    <row r="2929" spans="38:41">
      <c r="AL2929" s="279">
        <v>3</v>
      </c>
      <c r="AM2929" s="279">
        <v>2013</v>
      </c>
      <c r="AN2929" s="281">
        <v>41346</v>
      </c>
      <c r="AO2929" s="279">
        <v>2.605</v>
      </c>
    </row>
    <row r="2930" spans="38:41">
      <c r="AL2930" s="279">
        <v>3</v>
      </c>
      <c r="AM2930" s="279">
        <v>2013</v>
      </c>
      <c r="AN2930" s="281">
        <v>41345</v>
      </c>
      <c r="AO2930" s="279">
        <v>2.609</v>
      </c>
    </row>
    <row r="2931" spans="38:41">
      <c r="AL2931" s="279">
        <v>3</v>
      </c>
      <c r="AM2931" s="279">
        <v>2013</v>
      </c>
      <c r="AN2931" s="281">
        <v>41344</v>
      </c>
      <c r="AO2931" s="279">
        <v>2.6309999999999998</v>
      </c>
    </row>
    <row r="2932" spans="38:41">
      <c r="AL2932" s="279">
        <v>3</v>
      </c>
      <c r="AM2932" s="279">
        <v>2013</v>
      </c>
      <c r="AN2932" s="281">
        <v>41341</v>
      </c>
      <c r="AO2932" s="279">
        <v>2.6219999999999999</v>
      </c>
    </row>
    <row r="2933" spans="38:41">
      <c r="AL2933" s="279">
        <v>3</v>
      </c>
      <c r="AM2933" s="279">
        <v>2013</v>
      </c>
      <c r="AN2933" s="281">
        <v>41340</v>
      </c>
      <c r="AO2933" s="279">
        <v>2.58</v>
      </c>
    </row>
    <row r="2934" spans="38:41">
      <c r="AL2934" s="279">
        <v>3</v>
      </c>
      <c r="AM2934" s="279">
        <v>2013</v>
      </c>
      <c r="AN2934" s="281">
        <v>41339</v>
      </c>
      <c r="AO2934" s="279">
        <v>2.548</v>
      </c>
    </row>
    <row r="2935" spans="38:41">
      <c r="AL2935" s="279">
        <v>3</v>
      </c>
      <c r="AM2935" s="279">
        <v>2013</v>
      </c>
      <c r="AN2935" s="281">
        <v>41338</v>
      </c>
      <c r="AO2935" s="279">
        <v>2.5099999999999998</v>
      </c>
    </row>
    <row r="2936" spans="38:41">
      <c r="AL2936" s="279">
        <v>3</v>
      </c>
      <c r="AM2936" s="279">
        <v>2013</v>
      </c>
      <c r="AN2936" s="281">
        <v>41337</v>
      </c>
      <c r="AO2936" s="279">
        <v>2.5059999999999998</v>
      </c>
    </row>
    <row r="2937" spans="38:41">
      <c r="AL2937" s="279">
        <v>3</v>
      </c>
      <c r="AM2937" s="279">
        <v>2013</v>
      </c>
      <c r="AN2937" s="281">
        <v>41334</v>
      </c>
      <c r="AO2937" s="279">
        <v>2.4950000000000001</v>
      </c>
    </row>
    <row r="2938" spans="38:41">
      <c r="AL2938" s="279">
        <v>2</v>
      </c>
      <c r="AM2938" s="279">
        <v>2013</v>
      </c>
      <c r="AN2938" s="281">
        <v>41333</v>
      </c>
      <c r="AO2938" s="279">
        <v>2.524</v>
      </c>
    </row>
    <row r="2939" spans="38:41">
      <c r="AL2939" s="279">
        <v>2</v>
      </c>
      <c r="AM2939" s="279">
        <v>2013</v>
      </c>
      <c r="AN2939" s="281">
        <v>41332</v>
      </c>
      <c r="AO2939" s="279">
        <v>2.5299999999999998</v>
      </c>
    </row>
    <row r="2940" spans="38:41">
      <c r="AL2940" s="279">
        <v>2</v>
      </c>
      <c r="AM2940" s="279">
        <v>2013</v>
      </c>
      <c r="AN2940" s="281">
        <v>41331</v>
      </c>
      <c r="AO2940" s="279">
        <v>2.5270000000000001</v>
      </c>
    </row>
    <row r="2941" spans="38:41">
      <c r="AL2941" s="279">
        <v>2</v>
      </c>
      <c r="AM2941" s="279">
        <v>2013</v>
      </c>
      <c r="AN2941" s="281">
        <v>41330</v>
      </c>
      <c r="AO2941" s="279">
        <v>2.5270000000000001</v>
      </c>
    </row>
    <row r="2942" spans="38:41">
      <c r="AL2942" s="279">
        <v>2</v>
      </c>
      <c r="AM2942" s="279">
        <v>2013</v>
      </c>
      <c r="AN2942" s="281">
        <v>41327</v>
      </c>
      <c r="AO2942" s="279">
        <v>2.585</v>
      </c>
    </row>
    <row r="2943" spans="38:41">
      <c r="AL2943" s="279">
        <v>2</v>
      </c>
      <c r="AM2943" s="279">
        <v>2013</v>
      </c>
      <c r="AN2943" s="281">
        <v>41326</v>
      </c>
      <c r="AO2943" s="279">
        <v>2.6070000000000002</v>
      </c>
    </row>
    <row r="2944" spans="38:41">
      <c r="AL2944" s="279">
        <v>2</v>
      </c>
      <c r="AM2944" s="279">
        <v>2013</v>
      </c>
      <c r="AN2944" s="281">
        <v>41325</v>
      </c>
      <c r="AO2944" s="279">
        <v>2.6360000000000001</v>
      </c>
    </row>
    <row r="2945" spans="38:41">
      <c r="AL2945" s="279">
        <v>2</v>
      </c>
      <c r="AM2945" s="279">
        <v>2013</v>
      </c>
      <c r="AN2945" s="281">
        <v>41324</v>
      </c>
      <c r="AO2945" s="279">
        <v>2.6419999999999999</v>
      </c>
    </row>
    <row r="2946" spans="38:41">
      <c r="AL2946" s="279">
        <v>2</v>
      </c>
      <c r="AM2946" s="279">
        <v>2013</v>
      </c>
      <c r="AN2946" s="281">
        <v>41323</v>
      </c>
      <c r="AO2946" s="279">
        <v>2.629</v>
      </c>
    </row>
    <row r="2947" spans="38:41">
      <c r="AL2947" s="279">
        <v>2</v>
      </c>
      <c r="AM2947" s="279">
        <v>2013</v>
      </c>
      <c r="AN2947" s="281">
        <v>41320</v>
      </c>
      <c r="AO2947" s="279">
        <v>2.629</v>
      </c>
    </row>
    <row r="2948" spans="38:41">
      <c r="AL2948" s="279">
        <v>2</v>
      </c>
      <c r="AM2948" s="279">
        <v>2013</v>
      </c>
      <c r="AN2948" s="281">
        <v>41319</v>
      </c>
      <c r="AO2948" s="279">
        <v>2.613</v>
      </c>
    </row>
    <row r="2949" spans="38:41">
      <c r="AL2949" s="279">
        <v>2</v>
      </c>
      <c r="AM2949" s="279">
        <v>2013</v>
      </c>
      <c r="AN2949" s="281">
        <v>41318</v>
      </c>
      <c r="AO2949" s="279">
        <v>2.645</v>
      </c>
    </row>
    <row r="2950" spans="38:41">
      <c r="AL2950" s="279">
        <v>2</v>
      </c>
      <c r="AM2950" s="279">
        <v>2013</v>
      </c>
      <c r="AN2950" s="281">
        <v>41317</v>
      </c>
      <c r="AO2950" s="279">
        <v>2.6120000000000001</v>
      </c>
    </row>
    <row r="2951" spans="38:41">
      <c r="AL2951" s="279">
        <v>2</v>
      </c>
      <c r="AM2951" s="279">
        <v>2013</v>
      </c>
      <c r="AN2951" s="281">
        <v>41316</v>
      </c>
      <c r="AO2951" s="279">
        <v>2.5859999999999999</v>
      </c>
    </row>
    <row r="2952" spans="38:41">
      <c r="AL2952" s="279">
        <v>2</v>
      </c>
      <c r="AM2952" s="279">
        <v>2013</v>
      </c>
      <c r="AN2952" s="281">
        <v>41313</v>
      </c>
      <c r="AO2952" s="279">
        <v>2.5739999999999998</v>
      </c>
    </row>
    <row r="2953" spans="38:41">
      <c r="AL2953" s="279">
        <v>2</v>
      </c>
      <c r="AM2953" s="279">
        <v>2013</v>
      </c>
      <c r="AN2953" s="281">
        <v>41312</v>
      </c>
      <c r="AO2953" s="279">
        <v>2.6</v>
      </c>
    </row>
    <row r="2954" spans="38:41">
      <c r="AL2954" s="279">
        <v>2</v>
      </c>
      <c r="AM2954" s="279">
        <v>2013</v>
      </c>
      <c r="AN2954" s="281">
        <v>41311</v>
      </c>
      <c r="AO2954" s="279">
        <v>2.5990000000000002</v>
      </c>
    </row>
    <row r="2955" spans="38:41">
      <c r="AL2955" s="279">
        <v>2</v>
      </c>
      <c r="AM2955" s="279">
        <v>2013</v>
      </c>
      <c r="AN2955" s="281">
        <v>41310</v>
      </c>
      <c r="AO2955" s="279">
        <v>2.62</v>
      </c>
    </row>
    <row r="2956" spans="38:41">
      <c r="AL2956" s="279">
        <v>2</v>
      </c>
      <c r="AM2956" s="279">
        <v>2013</v>
      </c>
      <c r="AN2956" s="281">
        <v>41309</v>
      </c>
      <c r="AO2956" s="279">
        <v>2.597</v>
      </c>
    </row>
    <row r="2957" spans="38:41">
      <c r="AL2957" s="279">
        <v>2</v>
      </c>
      <c r="AM2957" s="279">
        <v>2013</v>
      </c>
      <c r="AN2957" s="281">
        <v>41306</v>
      </c>
      <c r="AO2957" s="279">
        <v>2.6309999999999998</v>
      </c>
    </row>
    <row r="2958" spans="38:41">
      <c r="AL2958" s="279">
        <v>1</v>
      </c>
      <c r="AM2958" s="279">
        <v>2013</v>
      </c>
      <c r="AN2958" s="281">
        <v>41305</v>
      </c>
      <c r="AO2958" s="279">
        <v>2.57</v>
      </c>
    </row>
    <row r="2959" spans="38:41">
      <c r="AL2959" s="279">
        <v>1</v>
      </c>
      <c r="AM2959" s="279">
        <v>2013</v>
      </c>
      <c r="AN2959" s="281">
        <v>41304</v>
      </c>
      <c r="AO2959" s="279">
        <v>2.5720000000000001</v>
      </c>
    </row>
    <row r="2960" spans="38:41">
      <c r="AL2960" s="279">
        <v>1</v>
      </c>
      <c r="AM2960" s="279">
        <v>2013</v>
      </c>
      <c r="AN2960" s="281">
        <v>41303</v>
      </c>
      <c r="AO2960" s="279">
        <v>2.569</v>
      </c>
    </row>
    <row r="2961" spans="38:41">
      <c r="AL2961" s="279">
        <v>1</v>
      </c>
      <c r="AM2961" s="279">
        <v>2013</v>
      </c>
      <c r="AN2961" s="281">
        <v>41302</v>
      </c>
      <c r="AO2961" s="279">
        <v>2.5390000000000001</v>
      </c>
    </row>
    <row r="2962" spans="38:41">
      <c r="AL2962" s="279">
        <v>1</v>
      </c>
      <c r="AM2962" s="279">
        <v>2013</v>
      </c>
      <c r="AN2962" s="281">
        <v>41299</v>
      </c>
      <c r="AO2962" s="279">
        <v>2.5369999999999999</v>
      </c>
    </row>
    <row r="2963" spans="38:41">
      <c r="AL2963" s="279">
        <v>1</v>
      </c>
      <c r="AM2963" s="279">
        <v>2013</v>
      </c>
      <c r="AN2963" s="281">
        <v>41298</v>
      </c>
      <c r="AO2963" s="279">
        <v>2.4870000000000001</v>
      </c>
    </row>
    <row r="2964" spans="38:41">
      <c r="AL2964" s="279">
        <v>1</v>
      </c>
      <c r="AM2964" s="279">
        <v>2013</v>
      </c>
      <c r="AN2964" s="281">
        <v>41297</v>
      </c>
      <c r="AO2964" s="279">
        <v>2.4740000000000002</v>
      </c>
    </row>
    <row r="2965" spans="38:41">
      <c r="AL2965" s="279">
        <v>1</v>
      </c>
      <c r="AM2965" s="279">
        <v>2013</v>
      </c>
      <c r="AN2965" s="281">
        <v>41296</v>
      </c>
      <c r="AO2965" s="279">
        <v>2.4990000000000001</v>
      </c>
    </row>
    <row r="2966" spans="38:41">
      <c r="AL2966" s="279">
        <v>1</v>
      </c>
      <c r="AM2966" s="279">
        <v>2013</v>
      </c>
      <c r="AN2966" s="281">
        <v>41295</v>
      </c>
      <c r="AO2966" s="279">
        <v>2.508</v>
      </c>
    </row>
    <row r="2967" spans="38:41">
      <c r="AL2967" s="279">
        <v>1</v>
      </c>
      <c r="AM2967" s="279">
        <v>2013</v>
      </c>
      <c r="AN2967" s="281">
        <v>41292</v>
      </c>
      <c r="AO2967" s="279">
        <v>2.4950000000000001</v>
      </c>
    </row>
    <row r="2968" spans="38:41">
      <c r="AL2968" s="279">
        <v>1</v>
      </c>
      <c r="AM2968" s="279">
        <v>2013</v>
      </c>
      <c r="AN2968" s="281">
        <v>41291</v>
      </c>
      <c r="AO2968" s="279">
        <v>2.512</v>
      </c>
    </row>
    <row r="2969" spans="38:41">
      <c r="AL2969" s="279">
        <v>1</v>
      </c>
      <c r="AM2969" s="279">
        <v>2013</v>
      </c>
      <c r="AN2969" s="281">
        <v>41290</v>
      </c>
      <c r="AO2969" s="279">
        <v>2.4609999999999999</v>
      </c>
    </row>
    <row r="2970" spans="38:41">
      <c r="AL2970" s="279">
        <v>1</v>
      </c>
      <c r="AM2970" s="279">
        <v>2013</v>
      </c>
      <c r="AN2970" s="281">
        <v>41289</v>
      </c>
      <c r="AO2970" s="279">
        <v>2.48</v>
      </c>
    </row>
    <row r="2971" spans="38:41">
      <c r="AL2971" s="279">
        <v>1</v>
      </c>
      <c r="AM2971" s="279">
        <v>2013</v>
      </c>
      <c r="AN2971" s="281">
        <v>41288</v>
      </c>
      <c r="AO2971" s="279">
        <v>2.5049999999999999</v>
      </c>
    </row>
    <row r="2972" spans="38:41">
      <c r="AL2972" s="279">
        <v>1</v>
      </c>
      <c r="AM2972" s="279">
        <v>2013</v>
      </c>
      <c r="AN2972" s="281">
        <v>41285</v>
      </c>
      <c r="AO2972" s="279">
        <v>2.5059999999999998</v>
      </c>
    </row>
    <row r="2973" spans="38:41">
      <c r="AL2973" s="279">
        <v>1</v>
      </c>
      <c r="AM2973" s="279">
        <v>2013</v>
      </c>
      <c r="AN2973" s="281">
        <v>41284</v>
      </c>
      <c r="AO2973" s="279">
        <v>2.5169999999999999</v>
      </c>
    </row>
    <row r="2974" spans="38:41">
      <c r="AL2974" s="279">
        <v>1</v>
      </c>
      <c r="AM2974" s="279">
        <v>2013</v>
      </c>
      <c r="AN2974" s="281">
        <v>41283</v>
      </c>
      <c r="AO2974" s="279">
        <v>2.4750000000000001</v>
      </c>
    </row>
    <row r="2975" spans="38:41">
      <c r="AL2975" s="279">
        <v>1</v>
      </c>
      <c r="AM2975" s="279">
        <v>2013</v>
      </c>
      <c r="AN2975" s="281">
        <v>41282</v>
      </c>
      <c r="AO2975" s="279">
        <v>2.4750000000000001</v>
      </c>
    </row>
    <row r="2976" spans="38:41">
      <c r="AL2976" s="279">
        <v>1</v>
      </c>
      <c r="AM2976" s="279">
        <v>2013</v>
      </c>
      <c r="AN2976" s="281">
        <v>41281</v>
      </c>
      <c r="AO2976" s="279">
        <v>2.5009999999999999</v>
      </c>
    </row>
    <row r="2977" spans="38:41">
      <c r="AL2977" s="279">
        <v>1</v>
      </c>
      <c r="AM2977" s="279">
        <v>2013</v>
      </c>
      <c r="AN2977" s="281">
        <v>41278</v>
      </c>
      <c r="AO2977" s="279">
        <v>2.484</v>
      </c>
    </row>
    <row r="2978" spans="38:41">
      <c r="AL2978" s="279">
        <v>1</v>
      </c>
      <c r="AM2978" s="279">
        <v>2013</v>
      </c>
      <c r="AN2978" s="281">
        <v>41277</v>
      </c>
      <c r="AO2978" s="279">
        <v>2.4809999999999999</v>
      </c>
    </row>
    <row r="2979" spans="38:41">
      <c r="AL2979" s="279">
        <v>1</v>
      </c>
      <c r="AM2979" s="279">
        <v>2013</v>
      </c>
      <c r="AN2979" s="281">
        <v>41276</v>
      </c>
      <c r="AO2979" s="279">
        <v>2.4260000000000002</v>
      </c>
    </row>
    <row r="2980" spans="38:41">
      <c r="AL2980" s="279">
        <v>1</v>
      </c>
      <c r="AM2980" s="279">
        <v>2013</v>
      </c>
      <c r="AN2980" s="281">
        <v>41275</v>
      </c>
      <c r="AO2980" s="279">
        <v>2.3650000000000002</v>
      </c>
    </row>
    <row r="2981" spans="38:41">
      <c r="AL2981" s="279">
        <v>12</v>
      </c>
      <c r="AM2981" s="279">
        <v>2012</v>
      </c>
      <c r="AN2981" s="281">
        <v>41274</v>
      </c>
      <c r="AO2981" s="279">
        <v>2.3650000000000002</v>
      </c>
    </row>
    <row r="2982" spans="38:41">
      <c r="AL2982" s="279">
        <v>12</v>
      </c>
      <c r="AM2982" s="279">
        <v>2012</v>
      </c>
      <c r="AN2982" s="281">
        <v>41271</v>
      </c>
      <c r="AO2982" s="279">
        <v>2.3380000000000001</v>
      </c>
    </row>
    <row r="2983" spans="38:41">
      <c r="AL2983" s="279">
        <v>12</v>
      </c>
      <c r="AM2983" s="279">
        <v>2012</v>
      </c>
      <c r="AN2983" s="281">
        <v>41270</v>
      </c>
      <c r="AO2983" s="279">
        <v>2.355</v>
      </c>
    </row>
    <row r="2984" spans="38:41">
      <c r="AL2984" s="279">
        <v>12</v>
      </c>
      <c r="AM2984" s="279">
        <v>2012</v>
      </c>
      <c r="AN2984" s="281">
        <v>41269</v>
      </c>
      <c r="AO2984" s="279">
        <v>2.3769999999999998</v>
      </c>
    </row>
    <row r="2985" spans="38:41">
      <c r="AL2985" s="279">
        <v>12</v>
      </c>
      <c r="AM2985" s="279">
        <v>2012</v>
      </c>
      <c r="AN2985" s="281">
        <v>41268</v>
      </c>
      <c r="AO2985" s="279">
        <v>2.3769999999999998</v>
      </c>
    </row>
    <row r="2986" spans="38:41">
      <c r="AL2986" s="279">
        <v>12</v>
      </c>
      <c r="AM2986" s="279">
        <v>2012</v>
      </c>
      <c r="AN2986" s="281">
        <v>41267</v>
      </c>
      <c r="AO2986" s="279">
        <v>2.3769999999999998</v>
      </c>
    </row>
    <row r="2987" spans="38:41">
      <c r="AL2987" s="279">
        <v>12</v>
      </c>
      <c r="AM2987" s="279">
        <v>2012</v>
      </c>
      <c r="AN2987" s="281">
        <v>41264</v>
      </c>
      <c r="AO2987" s="279">
        <v>2.371</v>
      </c>
    </row>
    <row r="2988" spans="38:41">
      <c r="AL2988" s="279">
        <v>12</v>
      </c>
      <c r="AM2988" s="279">
        <v>2012</v>
      </c>
      <c r="AN2988" s="281">
        <v>41263</v>
      </c>
      <c r="AO2988" s="279">
        <v>2.4089999999999998</v>
      </c>
    </row>
    <row r="2989" spans="38:41">
      <c r="AL2989" s="279">
        <v>12</v>
      </c>
      <c r="AM2989" s="279">
        <v>2012</v>
      </c>
      <c r="AN2989" s="281">
        <v>41262</v>
      </c>
      <c r="AO2989" s="279">
        <v>2.419</v>
      </c>
    </row>
    <row r="2990" spans="38:41">
      <c r="AL2990" s="279">
        <v>12</v>
      </c>
      <c r="AM2990" s="279">
        <v>2012</v>
      </c>
      <c r="AN2990" s="281">
        <v>41261</v>
      </c>
      <c r="AO2990" s="279">
        <v>2.4159999999999999</v>
      </c>
    </row>
    <row r="2991" spans="38:41">
      <c r="AL2991" s="279">
        <v>12</v>
      </c>
      <c r="AM2991" s="279">
        <v>2012</v>
      </c>
      <c r="AN2991" s="281">
        <v>41260</v>
      </c>
      <c r="AO2991" s="279">
        <v>2.4039999999999999</v>
      </c>
    </row>
    <row r="2992" spans="38:41">
      <c r="AL2992" s="279">
        <v>12</v>
      </c>
      <c r="AM2992" s="279">
        <v>2012</v>
      </c>
      <c r="AN2992" s="281">
        <v>41257</v>
      </c>
      <c r="AO2992" s="279">
        <v>2.3809999999999998</v>
      </c>
    </row>
    <row r="2993" spans="38:41">
      <c r="AL2993" s="279">
        <v>12</v>
      </c>
      <c r="AM2993" s="279">
        <v>2012</v>
      </c>
      <c r="AN2993" s="281">
        <v>41256</v>
      </c>
      <c r="AO2993" s="279">
        <v>2.399</v>
      </c>
    </row>
    <row r="2994" spans="38:41">
      <c r="AL2994" s="279">
        <v>12</v>
      </c>
      <c r="AM2994" s="279">
        <v>2012</v>
      </c>
      <c r="AN2994" s="281">
        <v>41255</v>
      </c>
      <c r="AO2994" s="279">
        <v>2.367</v>
      </c>
    </row>
    <row r="2995" spans="38:41">
      <c r="AL2995" s="279">
        <v>12</v>
      </c>
      <c r="AM2995" s="279">
        <v>2012</v>
      </c>
      <c r="AN2995" s="281">
        <v>41254</v>
      </c>
      <c r="AO2995" s="279">
        <v>2.3359999999999999</v>
      </c>
    </row>
    <row r="2996" spans="38:41">
      <c r="AL2996" s="279">
        <v>12</v>
      </c>
      <c r="AM2996" s="279">
        <v>2012</v>
      </c>
      <c r="AN2996" s="281">
        <v>41253</v>
      </c>
      <c r="AO2996" s="279">
        <v>2.3069999999999999</v>
      </c>
    </row>
    <row r="2997" spans="38:41">
      <c r="AL2997" s="279">
        <v>12</v>
      </c>
      <c r="AM2997" s="279">
        <v>2012</v>
      </c>
      <c r="AN2997" s="281">
        <v>41250</v>
      </c>
      <c r="AO2997" s="279">
        <v>2.3119999999999998</v>
      </c>
    </row>
    <row r="2998" spans="38:41">
      <c r="AL2998" s="279">
        <v>12</v>
      </c>
      <c r="AM2998" s="279">
        <v>2012</v>
      </c>
      <c r="AN2998" s="281">
        <v>41249</v>
      </c>
      <c r="AO2998" s="279">
        <v>2.302</v>
      </c>
    </row>
    <row r="2999" spans="38:41">
      <c r="AL2999" s="279">
        <v>12</v>
      </c>
      <c r="AM2999" s="279">
        <v>2012</v>
      </c>
      <c r="AN2999" s="281">
        <v>41248</v>
      </c>
      <c r="AO2999" s="279">
        <v>2.2949999999999999</v>
      </c>
    </row>
    <row r="3000" spans="38:41">
      <c r="AL3000" s="279">
        <v>12</v>
      </c>
      <c r="AM3000" s="279">
        <v>2012</v>
      </c>
      <c r="AN3000" s="281">
        <v>41247</v>
      </c>
      <c r="AO3000" s="279">
        <v>2.3010000000000002</v>
      </c>
    </row>
    <row r="3001" spans="38:41">
      <c r="AL3001" s="279">
        <v>12</v>
      </c>
      <c r="AM3001" s="279">
        <v>2012</v>
      </c>
      <c r="AN3001" s="281">
        <v>41246</v>
      </c>
      <c r="AO3001" s="279">
        <v>2.3029999999999999</v>
      </c>
    </row>
    <row r="3002" spans="38:41">
      <c r="AL3002" s="279">
        <v>11</v>
      </c>
      <c r="AM3002" s="279">
        <v>2012</v>
      </c>
      <c r="AN3002" s="281">
        <v>41243</v>
      </c>
      <c r="AO3002" s="279">
        <v>2.294</v>
      </c>
    </row>
    <row r="3003" spans="38:41">
      <c r="AL3003" s="279">
        <v>11</v>
      </c>
      <c r="AM3003" s="279">
        <v>2012</v>
      </c>
      <c r="AN3003" s="281">
        <v>41242</v>
      </c>
      <c r="AO3003" s="279">
        <v>2.2970000000000002</v>
      </c>
    </row>
    <row r="3004" spans="38:41">
      <c r="AL3004" s="279">
        <v>11</v>
      </c>
      <c r="AM3004" s="279">
        <v>2012</v>
      </c>
      <c r="AN3004" s="281">
        <v>41241</v>
      </c>
      <c r="AO3004" s="279">
        <v>2.302</v>
      </c>
    </row>
    <row r="3005" spans="38:41">
      <c r="AL3005" s="279">
        <v>11</v>
      </c>
      <c r="AM3005" s="279">
        <v>2012</v>
      </c>
      <c r="AN3005" s="281">
        <v>41240</v>
      </c>
      <c r="AO3005" s="279">
        <v>2.3090000000000002</v>
      </c>
    </row>
    <row r="3006" spans="38:41">
      <c r="AL3006" s="279">
        <v>11</v>
      </c>
      <c r="AM3006" s="279">
        <v>2012</v>
      </c>
      <c r="AN3006" s="281">
        <v>41239</v>
      </c>
      <c r="AO3006" s="279">
        <v>2.343</v>
      </c>
    </row>
    <row r="3007" spans="38:41">
      <c r="AL3007" s="279">
        <v>11</v>
      </c>
      <c r="AM3007" s="279">
        <v>2012</v>
      </c>
      <c r="AN3007" s="281">
        <v>41236</v>
      </c>
      <c r="AO3007" s="279">
        <v>2.3610000000000002</v>
      </c>
    </row>
    <row r="3008" spans="38:41">
      <c r="AL3008" s="279">
        <v>11</v>
      </c>
      <c r="AM3008" s="279">
        <v>2012</v>
      </c>
      <c r="AN3008" s="281">
        <v>41235</v>
      </c>
      <c r="AO3008" s="279">
        <v>2.3559999999999999</v>
      </c>
    </row>
    <row r="3009" spans="38:41">
      <c r="AL3009" s="279">
        <v>11</v>
      </c>
      <c r="AM3009" s="279">
        <v>2012</v>
      </c>
      <c r="AN3009" s="281">
        <v>41234</v>
      </c>
      <c r="AO3009" s="279">
        <v>2.35</v>
      </c>
    </row>
    <row r="3010" spans="38:41">
      <c r="AL3010" s="279">
        <v>11</v>
      </c>
      <c r="AM3010" s="279">
        <v>2012</v>
      </c>
      <c r="AN3010" s="281">
        <v>41233</v>
      </c>
      <c r="AO3010" s="279">
        <v>2.347</v>
      </c>
    </row>
    <row r="3011" spans="38:41">
      <c r="AL3011" s="279">
        <v>11</v>
      </c>
      <c r="AM3011" s="279">
        <v>2012</v>
      </c>
      <c r="AN3011" s="281">
        <v>41232</v>
      </c>
      <c r="AO3011" s="279">
        <v>2.3279999999999998</v>
      </c>
    </row>
    <row r="3012" spans="38:41">
      <c r="AL3012" s="279">
        <v>11</v>
      </c>
      <c r="AM3012" s="279">
        <v>2012</v>
      </c>
      <c r="AN3012" s="281">
        <v>41229</v>
      </c>
      <c r="AO3012" s="279">
        <v>2.2930000000000001</v>
      </c>
    </row>
    <row r="3013" spans="38:41">
      <c r="AL3013" s="279">
        <v>11</v>
      </c>
      <c r="AM3013" s="279">
        <v>2012</v>
      </c>
      <c r="AN3013" s="281">
        <v>41228</v>
      </c>
      <c r="AO3013" s="279">
        <v>2.31</v>
      </c>
    </row>
    <row r="3014" spans="38:41">
      <c r="AL3014" s="279">
        <v>11</v>
      </c>
      <c r="AM3014" s="279">
        <v>2012</v>
      </c>
      <c r="AN3014" s="281">
        <v>41227</v>
      </c>
      <c r="AO3014" s="279">
        <v>2.2999999999999998</v>
      </c>
    </row>
    <row r="3015" spans="38:41">
      <c r="AL3015" s="279">
        <v>11</v>
      </c>
      <c r="AM3015" s="279">
        <v>2012</v>
      </c>
      <c r="AN3015" s="281">
        <v>41226</v>
      </c>
      <c r="AO3015" s="279">
        <v>2.29</v>
      </c>
    </row>
    <row r="3016" spans="38:41">
      <c r="AL3016" s="279">
        <v>11</v>
      </c>
      <c r="AM3016" s="279">
        <v>2012</v>
      </c>
      <c r="AN3016" s="281">
        <v>41225</v>
      </c>
      <c r="AO3016" s="279">
        <v>2.3079999999999998</v>
      </c>
    </row>
    <row r="3017" spans="38:41">
      <c r="AL3017" s="279">
        <v>11</v>
      </c>
      <c r="AM3017" s="279">
        <v>2012</v>
      </c>
      <c r="AN3017" s="281">
        <v>41222</v>
      </c>
      <c r="AO3017" s="279">
        <v>2.3090000000000002</v>
      </c>
    </row>
    <row r="3018" spans="38:41">
      <c r="AL3018" s="279">
        <v>11</v>
      </c>
      <c r="AM3018" s="279">
        <v>2012</v>
      </c>
      <c r="AN3018" s="281">
        <v>41221</v>
      </c>
      <c r="AO3018" s="279">
        <v>2.31</v>
      </c>
    </row>
    <row r="3019" spans="38:41">
      <c r="AL3019" s="279">
        <v>11</v>
      </c>
      <c r="AM3019" s="279">
        <v>2012</v>
      </c>
      <c r="AN3019" s="281">
        <v>41220</v>
      </c>
      <c r="AO3019" s="279">
        <v>2.343</v>
      </c>
    </row>
    <row r="3020" spans="38:41">
      <c r="AL3020" s="279">
        <v>11</v>
      </c>
      <c r="AM3020" s="279">
        <v>2012</v>
      </c>
      <c r="AN3020" s="281">
        <v>41219</v>
      </c>
      <c r="AO3020" s="279">
        <v>2.3849999999999998</v>
      </c>
    </row>
    <row r="3021" spans="38:41">
      <c r="AL3021" s="279">
        <v>11</v>
      </c>
      <c r="AM3021" s="279">
        <v>2012</v>
      </c>
      <c r="AN3021" s="281">
        <v>41218</v>
      </c>
      <c r="AO3021" s="279">
        <v>2.351</v>
      </c>
    </row>
    <row r="3022" spans="38:41">
      <c r="AL3022" s="279">
        <v>11</v>
      </c>
      <c r="AM3022" s="279">
        <v>2012</v>
      </c>
      <c r="AN3022" s="281">
        <v>41215</v>
      </c>
      <c r="AO3022" s="279">
        <v>2.363</v>
      </c>
    </row>
    <row r="3023" spans="38:41">
      <c r="AL3023" s="279">
        <v>11</v>
      </c>
      <c r="AM3023" s="279">
        <v>2012</v>
      </c>
      <c r="AN3023" s="281">
        <v>41214</v>
      </c>
      <c r="AO3023" s="279">
        <v>2.38</v>
      </c>
    </row>
    <row r="3024" spans="38:41">
      <c r="AL3024" s="279">
        <v>10</v>
      </c>
      <c r="AM3024" s="279">
        <v>2012</v>
      </c>
      <c r="AN3024" s="281">
        <v>41213</v>
      </c>
      <c r="AO3024" s="279">
        <v>2.38</v>
      </c>
    </row>
    <row r="3025" spans="38:41">
      <c r="AL3025" s="279">
        <v>10</v>
      </c>
      <c r="AM3025" s="279">
        <v>2012</v>
      </c>
      <c r="AN3025" s="281">
        <v>41212</v>
      </c>
      <c r="AO3025" s="279">
        <v>2.3980000000000001</v>
      </c>
    </row>
    <row r="3026" spans="38:41">
      <c r="AL3026" s="279">
        <v>10</v>
      </c>
      <c r="AM3026" s="279">
        <v>2012</v>
      </c>
      <c r="AN3026" s="281">
        <v>41211</v>
      </c>
      <c r="AO3026" s="279">
        <v>2.4</v>
      </c>
    </row>
    <row r="3027" spans="38:41">
      <c r="AL3027" s="279">
        <v>10</v>
      </c>
      <c r="AM3027" s="279">
        <v>2012</v>
      </c>
      <c r="AN3027" s="281">
        <v>41208</v>
      </c>
      <c r="AO3027" s="279">
        <v>2.4159999999999999</v>
      </c>
    </row>
    <row r="3028" spans="38:41">
      <c r="AL3028" s="279">
        <v>10</v>
      </c>
      <c r="AM3028" s="279">
        <v>2012</v>
      </c>
      <c r="AN3028" s="281">
        <v>41207</v>
      </c>
      <c r="AO3028" s="279">
        <v>2.4609999999999999</v>
      </c>
    </row>
    <row r="3029" spans="38:41">
      <c r="AL3029" s="279">
        <v>10</v>
      </c>
      <c r="AM3029" s="279">
        <v>2012</v>
      </c>
      <c r="AN3029" s="281">
        <v>41206</v>
      </c>
      <c r="AO3029" s="279">
        <v>2.427</v>
      </c>
    </row>
    <row r="3030" spans="38:41">
      <c r="AL3030" s="279">
        <v>10</v>
      </c>
      <c r="AM3030" s="279">
        <v>2012</v>
      </c>
      <c r="AN3030" s="281">
        <v>41205</v>
      </c>
      <c r="AO3030" s="279">
        <v>2.4180000000000001</v>
      </c>
    </row>
    <row r="3031" spans="38:41">
      <c r="AL3031" s="279">
        <v>10</v>
      </c>
      <c r="AM3031" s="279">
        <v>2012</v>
      </c>
      <c r="AN3031" s="281">
        <v>41204</v>
      </c>
      <c r="AO3031" s="279">
        <v>2.4489999999999998</v>
      </c>
    </row>
    <row r="3032" spans="38:41">
      <c r="AL3032" s="279">
        <v>10</v>
      </c>
      <c r="AM3032" s="279">
        <v>2012</v>
      </c>
      <c r="AN3032" s="281">
        <v>41201</v>
      </c>
      <c r="AO3032" s="279">
        <v>2.4319999999999999</v>
      </c>
    </row>
    <row r="3033" spans="38:41">
      <c r="AL3033" s="279">
        <v>10</v>
      </c>
      <c r="AM3033" s="279">
        <v>2012</v>
      </c>
      <c r="AN3033" s="281">
        <v>41200</v>
      </c>
      <c r="AO3033" s="279">
        <v>2.488</v>
      </c>
    </row>
    <row r="3034" spans="38:41">
      <c r="AL3034" s="279">
        <v>10</v>
      </c>
      <c r="AM3034" s="279">
        <v>2012</v>
      </c>
      <c r="AN3034" s="281">
        <v>41199</v>
      </c>
      <c r="AO3034" s="279">
        <v>2.5059999999999998</v>
      </c>
    </row>
    <row r="3035" spans="38:41">
      <c r="AL3035" s="279">
        <v>10</v>
      </c>
      <c r="AM3035" s="279">
        <v>2012</v>
      </c>
      <c r="AN3035" s="281">
        <v>41198</v>
      </c>
      <c r="AO3035" s="279">
        <v>2.4420000000000002</v>
      </c>
    </row>
    <row r="3036" spans="38:41">
      <c r="AL3036" s="279">
        <v>10</v>
      </c>
      <c r="AM3036" s="279">
        <v>2012</v>
      </c>
      <c r="AN3036" s="281">
        <v>41197</v>
      </c>
      <c r="AO3036" s="279">
        <v>2.41</v>
      </c>
    </row>
    <row r="3037" spans="38:41">
      <c r="AL3037" s="279">
        <v>10</v>
      </c>
      <c r="AM3037" s="279">
        <v>2012</v>
      </c>
      <c r="AN3037" s="281">
        <v>41194</v>
      </c>
      <c r="AO3037" s="279">
        <v>2.3929999999999998</v>
      </c>
    </row>
    <row r="3038" spans="38:41">
      <c r="AL3038" s="279">
        <v>10</v>
      </c>
      <c r="AM3038" s="279">
        <v>2012</v>
      </c>
      <c r="AN3038" s="281">
        <v>41193</v>
      </c>
      <c r="AO3038" s="279">
        <v>2.4</v>
      </c>
    </row>
    <row r="3039" spans="38:41">
      <c r="AL3039" s="279">
        <v>10</v>
      </c>
      <c r="AM3039" s="279">
        <v>2012</v>
      </c>
      <c r="AN3039" s="281">
        <v>41192</v>
      </c>
      <c r="AO3039" s="279">
        <v>2.3969999999999998</v>
      </c>
    </row>
    <row r="3040" spans="38:41">
      <c r="AL3040" s="279">
        <v>10</v>
      </c>
      <c r="AM3040" s="279">
        <v>2012</v>
      </c>
      <c r="AN3040" s="281">
        <v>41191</v>
      </c>
      <c r="AO3040" s="279">
        <v>2.407</v>
      </c>
    </row>
    <row r="3041" spans="38:41">
      <c r="AL3041" s="279">
        <v>10</v>
      </c>
      <c r="AM3041" s="279">
        <v>2012</v>
      </c>
      <c r="AN3041" s="281">
        <v>41190</v>
      </c>
      <c r="AO3041" s="279">
        <v>2.4039999999999999</v>
      </c>
    </row>
    <row r="3042" spans="38:41">
      <c r="AL3042" s="279">
        <v>10</v>
      </c>
      <c r="AM3042" s="279">
        <v>2012</v>
      </c>
      <c r="AN3042" s="281">
        <v>41187</v>
      </c>
      <c r="AO3042" s="279">
        <v>2.4039999999999999</v>
      </c>
    </row>
    <row r="3043" spans="38:41">
      <c r="AL3043" s="279">
        <v>10</v>
      </c>
      <c r="AM3043" s="279">
        <v>2012</v>
      </c>
      <c r="AN3043" s="281">
        <v>41186</v>
      </c>
      <c r="AO3043" s="279">
        <v>2.3679999999999999</v>
      </c>
    </row>
    <row r="3044" spans="38:41">
      <c r="AL3044" s="279">
        <v>10</v>
      </c>
      <c r="AM3044" s="279">
        <v>2012</v>
      </c>
      <c r="AN3044" s="281">
        <v>41185</v>
      </c>
      <c r="AO3044" s="279">
        <v>2.3199999999999998</v>
      </c>
    </row>
    <row r="3045" spans="38:41">
      <c r="AL3045" s="279">
        <v>10</v>
      </c>
      <c r="AM3045" s="279">
        <v>2012</v>
      </c>
      <c r="AN3045" s="281">
        <v>41184</v>
      </c>
      <c r="AO3045" s="279">
        <v>2.3210000000000002</v>
      </c>
    </row>
    <row r="3046" spans="38:41">
      <c r="AL3046" s="279">
        <v>10</v>
      </c>
      <c r="AM3046" s="279">
        <v>2012</v>
      </c>
      <c r="AN3046" s="281">
        <v>41183</v>
      </c>
      <c r="AO3046" s="279">
        <v>2.3170000000000002</v>
      </c>
    </row>
    <row r="3047" spans="38:41">
      <c r="AL3047" s="279">
        <v>9</v>
      </c>
      <c r="AM3047" s="279">
        <v>2012</v>
      </c>
      <c r="AN3047" s="281">
        <v>41180</v>
      </c>
      <c r="AO3047" s="279">
        <v>2.319</v>
      </c>
    </row>
    <row r="3048" spans="38:41">
      <c r="AL3048" s="279">
        <v>9</v>
      </c>
      <c r="AM3048" s="279">
        <v>2012</v>
      </c>
      <c r="AN3048" s="281">
        <v>41179</v>
      </c>
      <c r="AO3048" s="279">
        <v>2.3479999999999999</v>
      </c>
    </row>
    <row r="3049" spans="38:41">
      <c r="AL3049" s="279">
        <v>9</v>
      </c>
      <c r="AM3049" s="279">
        <v>2012</v>
      </c>
      <c r="AN3049" s="281">
        <v>41178</v>
      </c>
      <c r="AO3049" s="279">
        <v>2.331</v>
      </c>
    </row>
    <row r="3050" spans="38:41">
      <c r="AL3050" s="279">
        <v>9</v>
      </c>
      <c r="AM3050" s="279">
        <v>2012</v>
      </c>
      <c r="AN3050" s="281">
        <v>41177</v>
      </c>
      <c r="AO3050" s="279">
        <v>2.3809999999999998</v>
      </c>
    </row>
    <row r="3051" spans="38:41">
      <c r="AL3051" s="279">
        <v>9</v>
      </c>
      <c r="AM3051" s="279">
        <v>2012</v>
      </c>
      <c r="AN3051" s="281">
        <v>41176</v>
      </c>
      <c r="AO3051" s="279">
        <v>2.39</v>
      </c>
    </row>
    <row r="3052" spans="38:41">
      <c r="AL3052" s="279">
        <v>9</v>
      </c>
      <c r="AM3052" s="279">
        <v>2012</v>
      </c>
      <c r="AN3052" s="281">
        <v>41173</v>
      </c>
      <c r="AO3052" s="279">
        <v>2.4180000000000001</v>
      </c>
    </row>
    <row r="3053" spans="38:41">
      <c r="AL3053" s="279">
        <v>9</v>
      </c>
      <c r="AM3053" s="279">
        <v>2012</v>
      </c>
      <c r="AN3053" s="281">
        <v>41172</v>
      </c>
      <c r="AO3053" s="279">
        <v>2.4239999999999999</v>
      </c>
    </row>
    <row r="3054" spans="38:41">
      <c r="AL3054" s="279">
        <v>9</v>
      </c>
      <c r="AM3054" s="279">
        <v>2012</v>
      </c>
      <c r="AN3054" s="281">
        <v>41171</v>
      </c>
      <c r="AO3054" s="279">
        <v>2.456</v>
      </c>
    </row>
    <row r="3055" spans="38:41">
      <c r="AL3055" s="279">
        <v>9</v>
      </c>
      <c r="AM3055" s="279">
        <v>2012</v>
      </c>
      <c r="AN3055" s="281">
        <v>41170</v>
      </c>
      <c r="AO3055" s="279">
        <v>2.4940000000000002</v>
      </c>
    </row>
    <row r="3056" spans="38:41">
      <c r="AL3056" s="279">
        <v>9</v>
      </c>
      <c r="AM3056" s="279">
        <v>2012</v>
      </c>
      <c r="AN3056" s="281">
        <v>41169</v>
      </c>
      <c r="AO3056" s="279">
        <v>2.5169999999999999</v>
      </c>
    </row>
    <row r="3057" spans="38:41">
      <c r="AL3057" s="279">
        <v>9</v>
      </c>
      <c r="AM3057" s="279">
        <v>2012</v>
      </c>
      <c r="AN3057" s="281">
        <v>41166</v>
      </c>
      <c r="AO3057" s="279">
        <v>2.5390000000000001</v>
      </c>
    </row>
    <row r="3058" spans="38:41">
      <c r="AL3058" s="279">
        <v>9</v>
      </c>
      <c r="AM3058" s="279">
        <v>2012</v>
      </c>
      <c r="AN3058" s="281">
        <v>41165</v>
      </c>
      <c r="AO3058" s="279">
        <v>2.4729999999999999</v>
      </c>
    </row>
    <row r="3059" spans="38:41">
      <c r="AL3059" s="279">
        <v>9</v>
      </c>
      <c r="AM3059" s="279">
        <v>2012</v>
      </c>
      <c r="AN3059" s="281">
        <v>41164</v>
      </c>
      <c r="AO3059" s="279">
        <v>2.4950000000000001</v>
      </c>
    </row>
    <row r="3060" spans="38:41">
      <c r="AL3060" s="279">
        <v>9</v>
      </c>
      <c r="AM3060" s="279">
        <v>2012</v>
      </c>
      <c r="AN3060" s="281">
        <v>41163</v>
      </c>
      <c r="AO3060" s="279">
        <v>2.444</v>
      </c>
    </row>
    <row r="3061" spans="38:41">
      <c r="AL3061" s="279">
        <v>9</v>
      </c>
      <c r="AM3061" s="279">
        <v>2012</v>
      </c>
      <c r="AN3061" s="281">
        <v>41162</v>
      </c>
      <c r="AO3061" s="279">
        <v>2.4209999999999998</v>
      </c>
    </row>
    <row r="3062" spans="38:41">
      <c r="AL3062" s="279">
        <v>9</v>
      </c>
      <c r="AM3062" s="279">
        <v>2012</v>
      </c>
      <c r="AN3062" s="281">
        <v>41159</v>
      </c>
      <c r="AO3062" s="279">
        <v>2.4300000000000002</v>
      </c>
    </row>
    <row r="3063" spans="38:41">
      <c r="AL3063" s="279">
        <v>9</v>
      </c>
      <c r="AM3063" s="279">
        <v>2012</v>
      </c>
      <c r="AN3063" s="281">
        <v>41158</v>
      </c>
      <c r="AO3063" s="279">
        <v>2.3980000000000001</v>
      </c>
    </row>
    <row r="3064" spans="38:41">
      <c r="AL3064" s="279">
        <v>9</v>
      </c>
      <c r="AM3064" s="279">
        <v>2012</v>
      </c>
      <c r="AN3064" s="281">
        <v>41157</v>
      </c>
      <c r="AO3064" s="279">
        <v>2.3260000000000001</v>
      </c>
    </row>
    <row r="3065" spans="38:41">
      <c r="AL3065" s="279">
        <v>9</v>
      </c>
      <c r="AM3065" s="279">
        <v>2012</v>
      </c>
      <c r="AN3065" s="281">
        <v>41156</v>
      </c>
      <c r="AO3065" s="279">
        <v>2.3130000000000002</v>
      </c>
    </row>
    <row r="3066" spans="38:41">
      <c r="AL3066" s="279">
        <v>9</v>
      </c>
      <c r="AM3066" s="279">
        <v>2012</v>
      </c>
      <c r="AN3066" s="281">
        <v>41155</v>
      </c>
      <c r="AO3066" s="279">
        <v>2.3359999999999999</v>
      </c>
    </row>
    <row r="3067" spans="38:41">
      <c r="AL3067" s="279">
        <v>8</v>
      </c>
      <c r="AM3067" s="279">
        <v>2012</v>
      </c>
      <c r="AN3067" s="281">
        <v>41152</v>
      </c>
      <c r="AO3067" s="279">
        <v>2.3359999999999999</v>
      </c>
    </row>
    <row r="3068" spans="38:41">
      <c r="AL3068" s="279">
        <v>8</v>
      </c>
      <c r="AM3068" s="279">
        <v>2012</v>
      </c>
      <c r="AN3068" s="281">
        <v>41151</v>
      </c>
      <c r="AO3068" s="279">
        <v>2.3410000000000002</v>
      </c>
    </row>
    <row r="3069" spans="38:41">
      <c r="AL3069" s="279">
        <v>8</v>
      </c>
      <c r="AM3069" s="279">
        <v>2012</v>
      </c>
      <c r="AN3069" s="281">
        <v>41150</v>
      </c>
      <c r="AO3069" s="279">
        <v>2.3690000000000002</v>
      </c>
    </row>
    <row r="3070" spans="38:41">
      <c r="AL3070" s="279">
        <v>8</v>
      </c>
      <c r="AM3070" s="279">
        <v>2012</v>
      </c>
      <c r="AN3070" s="281">
        <v>41149</v>
      </c>
      <c r="AO3070" s="279">
        <v>2.3639999999999999</v>
      </c>
    </row>
    <row r="3071" spans="38:41">
      <c r="AL3071" s="279">
        <v>8</v>
      </c>
      <c r="AM3071" s="279">
        <v>2012</v>
      </c>
      <c r="AN3071" s="281">
        <v>41148</v>
      </c>
      <c r="AO3071" s="279">
        <v>2.3860000000000001</v>
      </c>
    </row>
    <row r="3072" spans="38:41">
      <c r="AL3072" s="279">
        <v>8</v>
      </c>
      <c r="AM3072" s="279">
        <v>2012</v>
      </c>
      <c r="AN3072" s="281">
        <v>41145</v>
      </c>
      <c r="AO3072" s="279">
        <v>2.411</v>
      </c>
    </row>
    <row r="3073" spans="38:41">
      <c r="AL3073" s="279">
        <v>8</v>
      </c>
      <c r="AM3073" s="279">
        <v>2012</v>
      </c>
      <c r="AN3073" s="281">
        <v>41144</v>
      </c>
      <c r="AO3073" s="279">
        <v>2.4020000000000001</v>
      </c>
    </row>
    <row r="3074" spans="38:41">
      <c r="AL3074" s="279">
        <v>8</v>
      </c>
      <c r="AM3074" s="279">
        <v>2012</v>
      </c>
      <c r="AN3074" s="281">
        <v>41143</v>
      </c>
      <c r="AO3074" s="279">
        <v>2.4089999999999998</v>
      </c>
    </row>
    <row r="3075" spans="38:41">
      <c r="AL3075" s="279">
        <v>8</v>
      </c>
      <c r="AM3075" s="279">
        <v>2012</v>
      </c>
      <c r="AN3075" s="281">
        <v>41142</v>
      </c>
      <c r="AO3075" s="279">
        <v>2.48</v>
      </c>
    </row>
    <row r="3076" spans="38:41">
      <c r="AL3076" s="279">
        <v>8</v>
      </c>
      <c r="AM3076" s="279">
        <v>2012</v>
      </c>
      <c r="AN3076" s="281">
        <v>41141</v>
      </c>
      <c r="AO3076" s="279">
        <v>2.48</v>
      </c>
    </row>
    <row r="3077" spans="38:41">
      <c r="AL3077" s="279">
        <v>8</v>
      </c>
      <c r="AM3077" s="279">
        <v>2012</v>
      </c>
      <c r="AN3077" s="281">
        <v>41138</v>
      </c>
      <c r="AO3077" s="279">
        <v>2.4769999999999999</v>
      </c>
    </row>
    <row r="3078" spans="38:41">
      <c r="AL3078" s="279">
        <v>8</v>
      </c>
      <c r="AM3078" s="279">
        <v>2012</v>
      </c>
      <c r="AN3078" s="281">
        <v>41137</v>
      </c>
      <c r="AO3078" s="279">
        <v>2.4889999999999999</v>
      </c>
    </row>
    <row r="3079" spans="38:41">
      <c r="AL3079" s="279">
        <v>8</v>
      </c>
      <c r="AM3079" s="279">
        <v>2012</v>
      </c>
      <c r="AN3079" s="281">
        <v>41136</v>
      </c>
      <c r="AO3079" s="279">
        <v>2.4689999999999999</v>
      </c>
    </row>
    <row r="3080" spans="38:41">
      <c r="AL3080" s="279">
        <v>8</v>
      </c>
      <c r="AM3080" s="279">
        <v>2012</v>
      </c>
      <c r="AN3080" s="281">
        <v>41135</v>
      </c>
      <c r="AO3080" s="279">
        <v>2.3820000000000001</v>
      </c>
    </row>
    <row r="3081" spans="38:41">
      <c r="AL3081" s="279">
        <v>8</v>
      </c>
      <c r="AM3081" s="279">
        <v>2012</v>
      </c>
      <c r="AN3081" s="281">
        <v>41134</v>
      </c>
      <c r="AO3081" s="279">
        <v>2.335</v>
      </c>
    </row>
    <row r="3082" spans="38:41">
      <c r="AL3082" s="279">
        <v>8</v>
      </c>
      <c r="AM3082" s="279">
        <v>2012</v>
      </c>
      <c r="AN3082" s="281">
        <v>41131</v>
      </c>
      <c r="AO3082" s="279">
        <v>2.319</v>
      </c>
    </row>
    <row r="3083" spans="38:41">
      <c r="AL3083" s="279">
        <v>8</v>
      </c>
      <c r="AM3083" s="279">
        <v>2012</v>
      </c>
      <c r="AN3083" s="281">
        <v>41130</v>
      </c>
      <c r="AO3083" s="279">
        <v>2.3380000000000001</v>
      </c>
    </row>
    <row r="3084" spans="38:41">
      <c r="AL3084" s="279">
        <v>8</v>
      </c>
      <c r="AM3084" s="279">
        <v>2012</v>
      </c>
      <c r="AN3084" s="281">
        <v>41129</v>
      </c>
      <c r="AO3084" s="279">
        <v>2.351</v>
      </c>
    </row>
    <row r="3085" spans="38:41">
      <c r="AL3085" s="279">
        <v>8</v>
      </c>
      <c r="AM3085" s="279">
        <v>2012</v>
      </c>
      <c r="AN3085" s="281">
        <v>41128</v>
      </c>
      <c r="AO3085" s="279">
        <v>2.37</v>
      </c>
    </row>
    <row r="3086" spans="38:41">
      <c r="AL3086" s="279">
        <v>8</v>
      </c>
      <c r="AM3086" s="279">
        <v>2012</v>
      </c>
      <c r="AN3086" s="281">
        <v>41127</v>
      </c>
      <c r="AO3086" s="279">
        <v>2.2989999999999999</v>
      </c>
    </row>
    <row r="3087" spans="38:41">
      <c r="AL3087" s="279">
        <v>8</v>
      </c>
      <c r="AM3087" s="279">
        <v>2012</v>
      </c>
      <c r="AN3087" s="281">
        <v>41124</v>
      </c>
      <c r="AO3087" s="279">
        <v>2.3090000000000002</v>
      </c>
    </row>
    <row r="3088" spans="38:41">
      <c r="AL3088" s="279">
        <v>8</v>
      </c>
      <c r="AM3088" s="279">
        <v>2012</v>
      </c>
      <c r="AN3088" s="281">
        <v>41123</v>
      </c>
      <c r="AO3088" s="279">
        <v>2.2490000000000001</v>
      </c>
    </row>
    <row r="3089" spans="38:41">
      <c r="AL3089" s="279">
        <v>8</v>
      </c>
      <c r="AM3089" s="279">
        <v>2012</v>
      </c>
      <c r="AN3089" s="281">
        <v>41122</v>
      </c>
      <c r="AO3089" s="279">
        <v>2.2949999999999999</v>
      </c>
    </row>
    <row r="3090" spans="38:41">
      <c r="AL3090" s="279">
        <v>7</v>
      </c>
      <c r="AM3090" s="279">
        <v>2012</v>
      </c>
      <c r="AN3090" s="281">
        <v>41121</v>
      </c>
      <c r="AO3090" s="279">
        <v>2.2690000000000001</v>
      </c>
    </row>
    <row r="3091" spans="38:41">
      <c r="AL3091" s="279">
        <v>7</v>
      </c>
      <c r="AM3091" s="279">
        <v>2012</v>
      </c>
      <c r="AN3091" s="281">
        <v>41120</v>
      </c>
      <c r="AO3091" s="279">
        <v>2.2949999999999999</v>
      </c>
    </row>
    <row r="3092" spans="38:41">
      <c r="AL3092" s="279">
        <v>7</v>
      </c>
      <c r="AM3092" s="279">
        <v>2012</v>
      </c>
      <c r="AN3092" s="281">
        <v>41117</v>
      </c>
      <c r="AO3092" s="279">
        <v>2.33</v>
      </c>
    </row>
    <row r="3093" spans="38:41">
      <c r="AL3093" s="279">
        <v>7</v>
      </c>
      <c r="AM3093" s="279">
        <v>2012</v>
      </c>
      <c r="AN3093" s="281">
        <v>41116</v>
      </c>
      <c r="AO3093" s="279">
        <v>2.274</v>
      </c>
    </row>
    <row r="3094" spans="38:41">
      <c r="AL3094" s="279">
        <v>7</v>
      </c>
      <c r="AM3094" s="279">
        <v>2012</v>
      </c>
      <c r="AN3094" s="281">
        <v>41115</v>
      </c>
      <c r="AO3094" s="279">
        <v>2.2210000000000001</v>
      </c>
    </row>
    <row r="3095" spans="38:41">
      <c r="AL3095" s="279">
        <v>7</v>
      </c>
      <c r="AM3095" s="279">
        <v>2012</v>
      </c>
      <c r="AN3095" s="281">
        <v>41114</v>
      </c>
      <c r="AO3095" s="279">
        <v>2.198</v>
      </c>
    </row>
    <row r="3096" spans="38:41">
      <c r="AL3096" s="279">
        <v>7</v>
      </c>
      <c r="AM3096" s="279">
        <v>2012</v>
      </c>
      <c r="AN3096" s="281">
        <v>41113</v>
      </c>
      <c r="AO3096" s="279">
        <v>2.2080000000000002</v>
      </c>
    </row>
    <row r="3097" spans="38:41">
      <c r="AL3097" s="279">
        <v>7</v>
      </c>
      <c r="AM3097" s="279">
        <v>2012</v>
      </c>
      <c r="AN3097" s="281">
        <v>41110</v>
      </c>
      <c r="AO3097" s="279">
        <v>2.2360000000000002</v>
      </c>
    </row>
    <row r="3098" spans="38:41">
      <c r="AL3098" s="279">
        <v>7</v>
      </c>
      <c r="AM3098" s="279">
        <v>2012</v>
      </c>
      <c r="AN3098" s="281">
        <v>41109</v>
      </c>
      <c r="AO3098" s="279">
        <v>2.2749999999999999</v>
      </c>
    </row>
    <row r="3099" spans="38:41">
      <c r="AL3099" s="279">
        <v>7</v>
      </c>
      <c r="AM3099" s="279">
        <v>2012</v>
      </c>
      <c r="AN3099" s="281">
        <v>41108</v>
      </c>
      <c r="AO3099" s="279">
        <v>2.2480000000000002</v>
      </c>
    </row>
    <row r="3100" spans="38:41">
      <c r="AL3100" s="279">
        <v>7</v>
      </c>
      <c r="AM3100" s="279">
        <v>2012</v>
      </c>
      <c r="AN3100" s="281">
        <v>41107</v>
      </c>
      <c r="AO3100" s="279">
        <v>2.262</v>
      </c>
    </row>
    <row r="3101" spans="38:41">
      <c r="AL3101" s="279">
        <v>7</v>
      </c>
      <c r="AM3101" s="279">
        <v>2012</v>
      </c>
      <c r="AN3101" s="281">
        <v>41106</v>
      </c>
      <c r="AO3101" s="279">
        <v>2.2450000000000001</v>
      </c>
    </row>
    <row r="3102" spans="38:41">
      <c r="AL3102" s="279">
        <v>7</v>
      </c>
      <c r="AM3102" s="279">
        <v>2012</v>
      </c>
      <c r="AN3102" s="281">
        <v>41103</v>
      </c>
      <c r="AO3102" s="279">
        <v>2.2530000000000001</v>
      </c>
    </row>
    <row r="3103" spans="38:41">
      <c r="AL3103" s="279">
        <v>7</v>
      </c>
      <c r="AM3103" s="279">
        <v>2012</v>
      </c>
      <c r="AN3103" s="281">
        <v>41102</v>
      </c>
      <c r="AO3103" s="279">
        <v>2.2480000000000002</v>
      </c>
    </row>
    <row r="3104" spans="38:41">
      <c r="AL3104" s="279">
        <v>7</v>
      </c>
      <c r="AM3104" s="279">
        <v>2012</v>
      </c>
      <c r="AN3104" s="281">
        <v>41101</v>
      </c>
      <c r="AO3104" s="279">
        <v>2.2789999999999999</v>
      </c>
    </row>
    <row r="3105" spans="38:41">
      <c r="AL3105" s="279">
        <v>7</v>
      </c>
      <c r="AM3105" s="279">
        <v>2012</v>
      </c>
      <c r="AN3105" s="281">
        <v>41100</v>
      </c>
      <c r="AO3105" s="279">
        <v>2.2639999999999998</v>
      </c>
    </row>
    <row r="3106" spans="38:41">
      <c r="AL3106" s="279">
        <v>7</v>
      </c>
      <c r="AM3106" s="279">
        <v>2012</v>
      </c>
      <c r="AN3106" s="281">
        <v>41099</v>
      </c>
      <c r="AO3106" s="279">
        <v>2.274</v>
      </c>
    </row>
    <row r="3107" spans="38:41">
      <c r="AL3107" s="279">
        <v>7</v>
      </c>
      <c r="AM3107" s="279">
        <v>2012</v>
      </c>
      <c r="AN3107" s="281">
        <v>41096</v>
      </c>
      <c r="AO3107" s="279">
        <v>2.2949999999999999</v>
      </c>
    </row>
    <row r="3108" spans="38:41">
      <c r="AL3108" s="279">
        <v>7</v>
      </c>
      <c r="AM3108" s="279">
        <v>2012</v>
      </c>
      <c r="AN3108" s="281">
        <v>41095</v>
      </c>
      <c r="AO3108" s="279">
        <v>2.3090000000000002</v>
      </c>
    </row>
    <row r="3109" spans="38:41">
      <c r="AL3109" s="279">
        <v>7</v>
      </c>
      <c r="AM3109" s="279">
        <v>2012</v>
      </c>
      <c r="AN3109" s="281">
        <v>41094</v>
      </c>
      <c r="AO3109" s="279">
        <v>2.3010000000000002</v>
      </c>
    </row>
    <row r="3110" spans="38:41">
      <c r="AL3110" s="279">
        <v>7</v>
      </c>
      <c r="AM3110" s="279">
        <v>2012</v>
      </c>
      <c r="AN3110" s="281">
        <v>41093</v>
      </c>
      <c r="AO3110" s="279">
        <v>2.3279999999999998</v>
      </c>
    </row>
    <row r="3111" spans="38:41">
      <c r="AL3111" s="279">
        <v>7</v>
      </c>
      <c r="AM3111" s="279">
        <v>2012</v>
      </c>
      <c r="AN3111" s="281">
        <v>41092</v>
      </c>
      <c r="AO3111" s="279">
        <v>2.327</v>
      </c>
    </row>
    <row r="3112" spans="38:41">
      <c r="AL3112" s="279">
        <v>6</v>
      </c>
      <c r="AM3112" s="279">
        <v>2012</v>
      </c>
      <c r="AN3112" s="281">
        <v>41089</v>
      </c>
      <c r="AO3112" s="279">
        <v>2.3290000000000002</v>
      </c>
    </row>
    <row r="3113" spans="38:41">
      <c r="AL3113" s="279">
        <v>6</v>
      </c>
      <c r="AM3113" s="279">
        <v>2012</v>
      </c>
      <c r="AN3113" s="281">
        <v>41088</v>
      </c>
      <c r="AO3113" s="279">
        <v>2.29</v>
      </c>
    </row>
    <row r="3114" spans="38:41">
      <c r="AL3114" s="279">
        <v>6</v>
      </c>
      <c r="AM3114" s="279">
        <v>2012</v>
      </c>
      <c r="AN3114" s="281">
        <v>41087</v>
      </c>
      <c r="AO3114" s="279">
        <v>2.3239999999999998</v>
      </c>
    </row>
    <row r="3115" spans="38:41">
      <c r="AL3115" s="279">
        <v>6</v>
      </c>
      <c r="AM3115" s="279">
        <v>2012</v>
      </c>
      <c r="AN3115" s="281">
        <v>41086</v>
      </c>
      <c r="AO3115" s="279">
        <v>2.3250000000000002</v>
      </c>
    </row>
    <row r="3116" spans="38:41">
      <c r="AL3116" s="279">
        <v>6</v>
      </c>
      <c r="AM3116" s="279">
        <v>2012</v>
      </c>
      <c r="AN3116" s="281">
        <v>41085</v>
      </c>
      <c r="AO3116" s="279">
        <v>2.2989999999999999</v>
      </c>
    </row>
    <row r="3117" spans="38:41">
      <c r="AL3117" s="279">
        <v>6</v>
      </c>
      <c r="AM3117" s="279">
        <v>2012</v>
      </c>
      <c r="AN3117" s="281">
        <v>41082</v>
      </c>
      <c r="AO3117" s="279">
        <v>2.3580000000000001</v>
      </c>
    </row>
    <row r="3118" spans="38:41">
      <c r="AL3118" s="279">
        <v>6</v>
      </c>
      <c r="AM3118" s="279">
        <v>2012</v>
      </c>
      <c r="AN3118" s="281">
        <v>41081</v>
      </c>
      <c r="AO3118" s="279">
        <v>2.3180000000000001</v>
      </c>
    </row>
    <row r="3119" spans="38:41">
      <c r="AL3119" s="279">
        <v>6</v>
      </c>
      <c r="AM3119" s="279">
        <v>2012</v>
      </c>
      <c r="AN3119" s="281">
        <v>41080</v>
      </c>
      <c r="AO3119" s="279">
        <v>2.3610000000000002</v>
      </c>
    </row>
    <row r="3120" spans="38:41">
      <c r="AL3120" s="279">
        <v>6</v>
      </c>
      <c r="AM3120" s="279">
        <v>2012</v>
      </c>
      <c r="AN3120" s="281">
        <v>41079</v>
      </c>
      <c r="AO3120" s="279">
        <v>2.3620000000000001</v>
      </c>
    </row>
    <row r="3121" spans="38:41">
      <c r="AL3121" s="279">
        <v>6</v>
      </c>
      <c r="AM3121" s="279">
        <v>2012</v>
      </c>
      <c r="AN3121" s="281">
        <v>41078</v>
      </c>
      <c r="AO3121" s="279">
        <v>2.339</v>
      </c>
    </row>
    <row r="3122" spans="38:41">
      <c r="AL3122" s="279">
        <v>6</v>
      </c>
      <c r="AM3122" s="279">
        <v>2012</v>
      </c>
      <c r="AN3122" s="281">
        <v>41075</v>
      </c>
      <c r="AO3122" s="279">
        <v>2.3330000000000002</v>
      </c>
    </row>
    <row r="3123" spans="38:41">
      <c r="AL3123" s="279">
        <v>6</v>
      </c>
      <c r="AM3123" s="279">
        <v>2012</v>
      </c>
      <c r="AN3123" s="281">
        <v>41074</v>
      </c>
      <c r="AO3123" s="279">
        <v>2.3769999999999998</v>
      </c>
    </row>
    <row r="3124" spans="38:41">
      <c r="AL3124" s="279">
        <v>6</v>
      </c>
      <c r="AM3124" s="279">
        <v>2012</v>
      </c>
      <c r="AN3124" s="281">
        <v>41073</v>
      </c>
      <c r="AO3124" s="279">
        <v>2.347</v>
      </c>
    </row>
    <row r="3125" spans="38:41">
      <c r="AL3125" s="279">
        <v>6</v>
      </c>
      <c r="AM3125" s="279">
        <v>2012</v>
      </c>
      <c r="AN3125" s="281">
        <v>41072</v>
      </c>
      <c r="AO3125" s="279">
        <v>2.3740000000000001</v>
      </c>
    </row>
    <row r="3126" spans="38:41">
      <c r="AL3126" s="279">
        <v>6</v>
      </c>
      <c r="AM3126" s="279">
        <v>2012</v>
      </c>
      <c r="AN3126" s="281">
        <v>41071</v>
      </c>
      <c r="AO3126" s="279">
        <v>2.335</v>
      </c>
    </row>
    <row r="3127" spans="38:41">
      <c r="AL3127" s="279">
        <v>6</v>
      </c>
      <c r="AM3127" s="279">
        <v>2012</v>
      </c>
      <c r="AN3127" s="281">
        <v>41068</v>
      </c>
      <c r="AO3127" s="279">
        <v>2.3639999999999999</v>
      </c>
    </row>
    <row r="3128" spans="38:41">
      <c r="AL3128" s="279">
        <v>6</v>
      </c>
      <c r="AM3128" s="279">
        <v>2012</v>
      </c>
      <c r="AN3128" s="281">
        <v>41067</v>
      </c>
      <c r="AO3128" s="279">
        <v>2.371</v>
      </c>
    </row>
    <row r="3129" spans="38:41">
      <c r="AL3129" s="279">
        <v>6</v>
      </c>
      <c r="AM3129" s="279">
        <v>2012</v>
      </c>
      <c r="AN3129" s="281">
        <v>41066</v>
      </c>
      <c r="AO3129" s="279">
        <v>2.35</v>
      </c>
    </row>
    <row r="3130" spans="38:41">
      <c r="AL3130" s="279">
        <v>6</v>
      </c>
      <c r="AM3130" s="279">
        <v>2012</v>
      </c>
      <c r="AN3130" s="281">
        <v>41065</v>
      </c>
      <c r="AO3130" s="279">
        <v>2.2850000000000001</v>
      </c>
    </row>
    <row r="3131" spans="38:41">
      <c r="AL3131" s="279">
        <v>6</v>
      </c>
      <c r="AM3131" s="279">
        <v>2012</v>
      </c>
      <c r="AN3131" s="281">
        <v>41064</v>
      </c>
      <c r="AO3131" s="279">
        <v>2.2290000000000001</v>
      </c>
    </row>
    <row r="3132" spans="38:41">
      <c r="AL3132" s="279">
        <v>6</v>
      </c>
      <c r="AM3132" s="279">
        <v>2012</v>
      </c>
      <c r="AN3132" s="281">
        <v>41061</v>
      </c>
      <c r="AO3132" s="279">
        <v>2.2189999999999999</v>
      </c>
    </row>
    <row r="3133" spans="38:41">
      <c r="AL3133" s="279">
        <v>5</v>
      </c>
      <c r="AM3133" s="279">
        <v>2012</v>
      </c>
      <c r="AN3133" s="281">
        <v>41060</v>
      </c>
      <c r="AO3133" s="279">
        <v>2.2919999999999998</v>
      </c>
    </row>
    <row r="3134" spans="38:41">
      <c r="AL3134" s="279">
        <v>5</v>
      </c>
      <c r="AM3134" s="279">
        <v>2012</v>
      </c>
      <c r="AN3134" s="281">
        <v>41059</v>
      </c>
      <c r="AO3134" s="279">
        <v>2.3340000000000001</v>
      </c>
    </row>
    <row r="3135" spans="38:41">
      <c r="AL3135" s="279">
        <v>5</v>
      </c>
      <c r="AM3135" s="279">
        <v>2012</v>
      </c>
      <c r="AN3135" s="281">
        <v>41058</v>
      </c>
      <c r="AO3135" s="279">
        <v>2.3889999999999998</v>
      </c>
    </row>
    <row r="3136" spans="38:41">
      <c r="AL3136" s="279">
        <v>5</v>
      </c>
      <c r="AM3136" s="279">
        <v>2012</v>
      </c>
      <c r="AN3136" s="281">
        <v>41057</v>
      </c>
      <c r="AO3136" s="279">
        <v>2.3719999999999999</v>
      </c>
    </row>
    <row r="3137" spans="38:41">
      <c r="AL3137" s="279">
        <v>5</v>
      </c>
      <c r="AM3137" s="279">
        <v>2012</v>
      </c>
      <c r="AN3137" s="281">
        <v>41054</v>
      </c>
      <c r="AO3137" s="279">
        <v>2.3580000000000001</v>
      </c>
    </row>
    <row r="3138" spans="38:41">
      <c r="AL3138" s="279">
        <v>5</v>
      </c>
      <c r="AM3138" s="279">
        <v>2012</v>
      </c>
      <c r="AN3138" s="281">
        <v>41053</v>
      </c>
      <c r="AO3138" s="279">
        <v>2.399</v>
      </c>
    </row>
    <row r="3139" spans="38:41">
      <c r="AL3139" s="279">
        <v>5</v>
      </c>
      <c r="AM3139" s="279">
        <v>2012</v>
      </c>
      <c r="AN3139" s="281">
        <v>41052</v>
      </c>
      <c r="AO3139" s="279">
        <v>2.4020000000000001</v>
      </c>
    </row>
    <row r="3140" spans="38:41">
      <c r="AL3140" s="279">
        <v>5</v>
      </c>
      <c r="AM3140" s="279">
        <v>2012</v>
      </c>
      <c r="AN3140" s="281">
        <v>41051</v>
      </c>
      <c r="AO3140" s="279">
        <v>2.4460000000000002</v>
      </c>
    </row>
    <row r="3141" spans="38:41">
      <c r="AL3141" s="279">
        <v>5</v>
      </c>
      <c r="AM3141" s="279">
        <v>2012</v>
      </c>
      <c r="AN3141" s="281">
        <v>41050</v>
      </c>
      <c r="AO3141" s="279">
        <v>2.4279999999999999</v>
      </c>
    </row>
    <row r="3142" spans="38:41">
      <c r="AL3142" s="279">
        <v>5</v>
      </c>
      <c r="AM3142" s="279">
        <v>2012</v>
      </c>
      <c r="AN3142" s="281">
        <v>41047</v>
      </c>
      <c r="AO3142" s="279">
        <v>2.4289999999999998</v>
      </c>
    </row>
    <row r="3143" spans="38:41">
      <c r="AL3143" s="279">
        <v>5</v>
      </c>
      <c r="AM3143" s="279">
        <v>2012</v>
      </c>
      <c r="AN3143" s="281">
        <v>41046</v>
      </c>
      <c r="AO3143" s="279">
        <v>2.4169999999999998</v>
      </c>
    </row>
    <row r="3144" spans="38:41">
      <c r="AL3144" s="279">
        <v>5</v>
      </c>
      <c r="AM3144" s="279">
        <v>2012</v>
      </c>
      <c r="AN3144" s="281">
        <v>41045</v>
      </c>
      <c r="AO3144" s="279">
        <v>2.4540000000000002</v>
      </c>
    </row>
    <row r="3145" spans="38:41">
      <c r="AL3145" s="279">
        <v>5</v>
      </c>
      <c r="AM3145" s="279">
        <v>2012</v>
      </c>
      <c r="AN3145" s="281">
        <v>41044</v>
      </c>
      <c r="AO3145" s="279">
        <v>2.4580000000000002</v>
      </c>
    </row>
    <row r="3146" spans="38:41">
      <c r="AL3146" s="279">
        <v>5</v>
      </c>
      <c r="AM3146" s="279">
        <v>2012</v>
      </c>
      <c r="AN3146" s="281">
        <v>41043</v>
      </c>
      <c r="AO3146" s="279">
        <v>2.4449999999999998</v>
      </c>
    </row>
    <row r="3147" spans="38:41">
      <c r="AL3147" s="279">
        <v>5</v>
      </c>
      <c r="AM3147" s="279">
        <v>2012</v>
      </c>
      <c r="AN3147" s="281">
        <v>41040</v>
      </c>
      <c r="AO3147" s="279">
        <v>2.4649999999999999</v>
      </c>
    </row>
    <row r="3148" spans="38:41">
      <c r="AL3148" s="279">
        <v>5</v>
      </c>
      <c r="AM3148" s="279">
        <v>2012</v>
      </c>
      <c r="AN3148" s="281">
        <v>41039</v>
      </c>
      <c r="AO3148" s="279">
        <v>2.4969999999999999</v>
      </c>
    </row>
    <row r="3149" spans="38:41">
      <c r="AL3149" s="279">
        <v>5</v>
      </c>
      <c r="AM3149" s="279">
        <v>2012</v>
      </c>
      <c r="AN3149" s="281">
        <v>41038</v>
      </c>
      <c r="AO3149" s="279">
        <v>2.5110000000000001</v>
      </c>
    </row>
    <row r="3150" spans="38:41">
      <c r="AL3150" s="279">
        <v>5</v>
      </c>
      <c r="AM3150" s="279">
        <v>2012</v>
      </c>
      <c r="AN3150" s="281">
        <v>41037</v>
      </c>
      <c r="AO3150" s="279">
        <v>2.504</v>
      </c>
    </row>
    <row r="3151" spans="38:41">
      <c r="AL3151" s="279">
        <v>5</v>
      </c>
      <c r="AM3151" s="279">
        <v>2012</v>
      </c>
      <c r="AN3151" s="281">
        <v>41036</v>
      </c>
      <c r="AO3151" s="279">
        <v>2.5419999999999998</v>
      </c>
    </row>
    <row r="3152" spans="38:41">
      <c r="AL3152" s="279">
        <v>5</v>
      </c>
      <c r="AM3152" s="279">
        <v>2012</v>
      </c>
      <c r="AN3152" s="281">
        <v>41033</v>
      </c>
      <c r="AO3152" s="279">
        <v>2.5430000000000001</v>
      </c>
    </row>
    <row r="3153" spans="38:41">
      <c r="AL3153" s="279">
        <v>5</v>
      </c>
      <c r="AM3153" s="279">
        <v>2012</v>
      </c>
      <c r="AN3153" s="281">
        <v>41032</v>
      </c>
      <c r="AO3153" s="279">
        <v>2.5910000000000002</v>
      </c>
    </row>
    <row r="3154" spans="38:41">
      <c r="AL3154" s="279">
        <v>5</v>
      </c>
      <c r="AM3154" s="279">
        <v>2012</v>
      </c>
      <c r="AN3154" s="281">
        <v>41031</v>
      </c>
      <c r="AO3154" s="279">
        <v>2.5939999999999999</v>
      </c>
    </row>
    <row r="3155" spans="38:41">
      <c r="AL3155" s="279">
        <v>5</v>
      </c>
      <c r="AM3155" s="279">
        <v>2012</v>
      </c>
      <c r="AN3155" s="281">
        <v>41030</v>
      </c>
      <c r="AO3155" s="279">
        <v>2.6139999999999999</v>
      </c>
    </row>
    <row r="3156" spans="38:41">
      <c r="AL3156" s="279">
        <v>4</v>
      </c>
      <c r="AM3156" s="279">
        <v>2012</v>
      </c>
      <c r="AN3156" s="281">
        <v>41029</v>
      </c>
      <c r="AO3156" s="279">
        <v>2.6080000000000001</v>
      </c>
    </row>
    <row r="3157" spans="38:41">
      <c r="AL3157" s="279">
        <v>4</v>
      </c>
      <c r="AM3157" s="279">
        <v>2012</v>
      </c>
      <c r="AN3157" s="281">
        <v>41026</v>
      </c>
      <c r="AO3157" s="279">
        <v>2.633</v>
      </c>
    </row>
    <row r="3158" spans="38:41">
      <c r="AL3158" s="279">
        <v>4</v>
      </c>
      <c r="AM3158" s="279">
        <v>2012</v>
      </c>
      <c r="AN3158" s="281">
        <v>41025</v>
      </c>
      <c r="AO3158" s="279">
        <v>2.6219999999999999</v>
      </c>
    </row>
    <row r="3159" spans="38:41">
      <c r="AL3159" s="279">
        <v>4</v>
      </c>
      <c r="AM3159" s="279">
        <v>2012</v>
      </c>
      <c r="AN3159" s="281">
        <v>41024</v>
      </c>
      <c r="AO3159" s="279">
        <v>2.6459999999999999</v>
      </c>
    </row>
    <row r="3160" spans="38:41">
      <c r="AL3160" s="279">
        <v>4</v>
      </c>
      <c r="AM3160" s="279">
        <v>2012</v>
      </c>
      <c r="AN3160" s="281">
        <v>41023</v>
      </c>
      <c r="AO3160" s="279">
        <v>2.625</v>
      </c>
    </row>
    <row r="3161" spans="38:41">
      <c r="AL3161" s="279">
        <v>4</v>
      </c>
      <c r="AM3161" s="279">
        <v>2012</v>
      </c>
      <c r="AN3161" s="281">
        <v>41022</v>
      </c>
      <c r="AO3161" s="279">
        <v>2.5950000000000002</v>
      </c>
    </row>
    <row r="3162" spans="38:41">
      <c r="AL3162" s="279">
        <v>4</v>
      </c>
      <c r="AM3162" s="279">
        <v>2012</v>
      </c>
      <c r="AN3162" s="281">
        <v>41019</v>
      </c>
      <c r="AO3162" s="279">
        <v>2.613</v>
      </c>
    </row>
    <row r="3163" spans="38:41">
      <c r="AL3163" s="279">
        <v>4</v>
      </c>
      <c r="AM3163" s="279">
        <v>2012</v>
      </c>
      <c r="AN3163" s="281">
        <v>41018</v>
      </c>
      <c r="AO3163" s="279">
        <v>2.593</v>
      </c>
    </row>
    <row r="3164" spans="38:41">
      <c r="AL3164" s="279">
        <v>4</v>
      </c>
      <c r="AM3164" s="279">
        <v>2012</v>
      </c>
      <c r="AN3164" s="281">
        <v>41017</v>
      </c>
      <c r="AO3164" s="279">
        <v>2.5880000000000001</v>
      </c>
    </row>
    <row r="3165" spans="38:41">
      <c r="AL3165" s="279">
        <v>4</v>
      </c>
      <c r="AM3165" s="279">
        <v>2012</v>
      </c>
      <c r="AN3165" s="281">
        <v>41016</v>
      </c>
      <c r="AO3165" s="279">
        <v>2.6120000000000001</v>
      </c>
    </row>
    <row r="3166" spans="38:41">
      <c r="AL3166" s="279">
        <v>4</v>
      </c>
      <c r="AM3166" s="279">
        <v>2012</v>
      </c>
      <c r="AN3166" s="281">
        <v>41015</v>
      </c>
      <c r="AO3166" s="279">
        <v>2.573</v>
      </c>
    </row>
    <row r="3167" spans="38:41">
      <c r="AL3167" s="279">
        <v>4</v>
      </c>
      <c r="AM3167" s="279">
        <v>2012</v>
      </c>
      <c r="AN3167" s="281">
        <v>41012</v>
      </c>
      <c r="AO3167" s="279">
        <v>2.552</v>
      </c>
    </row>
    <row r="3168" spans="38:41">
      <c r="AL3168" s="279">
        <v>4</v>
      </c>
      <c r="AM3168" s="279">
        <v>2012</v>
      </c>
      <c r="AN3168" s="281">
        <v>41011</v>
      </c>
      <c r="AO3168" s="279">
        <v>2.5979999999999999</v>
      </c>
    </row>
    <row r="3169" spans="38:41">
      <c r="AL3169" s="279">
        <v>4</v>
      </c>
      <c r="AM3169" s="279">
        <v>2012</v>
      </c>
      <c r="AN3169" s="281">
        <v>41010</v>
      </c>
      <c r="AO3169" s="279">
        <v>2.5840000000000001</v>
      </c>
    </row>
    <row r="3170" spans="38:41">
      <c r="AL3170" s="279">
        <v>4</v>
      </c>
      <c r="AM3170" s="279">
        <v>2012</v>
      </c>
      <c r="AN3170" s="281">
        <v>41009</v>
      </c>
      <c r="AO3170" s="279">
        <v>2.556</v>
      </c>
    </row>
    <row r="3171" spans="38:41">
      <c r="AL3171" s="279">
        <v>4</v>
      </c>
      <c r="AM3171" s="279">
        <v>2012</v>
      </c>
      <c r="AN3171" s="281">
        <v>41008</v>
      </c>
      <c r="AO3171" s="279">
        <v>2.63</v>
      </c>
    </row>
    <row r="3172" spans="38:41">
      <c r="AL3172" s="279">
        <v>4</v>
      </c>
      <c r="AM3172" s="279">
        <v>2012</v>
      </c>
      <c r="AN3172" s="281">
        <v>41005</v>
      </c>
      <c r="AO3172" s="279">
        <v>2.6789999999999998</v>
      </c>
    </row>
    <row r="3173" spans="38:41">
      <c r="AL3173" s="279">
        <v>4</v>
      </c>
      <c r="AM3173" s="279">
        <v>2012</v>
      </c>
      <c r="AN3173" s="281">
        <v>41004</v>
      </c>
      <c r="AO3173" s="279">
        <v>2.6789999999999998</v>
      </c>
    </row>
    <row r="3174" spans="38:41">
      <c r="AL3174" s="279">
        <v>4</v>
      </c>
      <c r="AM3174" s="279">
        <v>2012</v>
      </c>
      <c r="AN3174" s="281">
        <v>41003</v>
      </c>
      <c r="AO3174" s="279">
        <v>2.6829999999999998</v>
      </c>
    </row>
    <row r="3175" spans="38:41">
      <c r="AL3175" s="279">
        <v>4</v>
      </c>
      <c r="AM3175" s="279">
        <v>2012</v>
      </c>
      <c r="AN3175" s="281">
        <v>41002</v>
      </c>
      <c r="AO3175" s="279">
        <v>2.7360000000000002</v>
      </c>
    </row>
    <row r="3176" spans="38:41">
      <c r="AL3176" s="279">
        <v>4</v>
      </c>
      <c r="AM3176" s="279">
        <v>2012</v>
      </c>
      <c r="AN3176" s="281">
        <v>41001</v>
      </c>
      <c r="AO3176" s="279">
        <v>2.665</v>
      </c>
    </row>
    <row r="3177" spans="38:41">
      <c r="AL3177" s="279">
        <v>3</v>
      </c>
      <c r="AM3177" s="279">
        <v>2012</v>
      </c>
      <c r="AN3177" s="281">
        <v>40998</v>
      </c>
      <c r="AO3177" s="279">
        <v>2.6560000000000001</v>
      </c>
    </row>
    <row r="3178" spans="38:41">
      <c r="AL3178" s="279">
        <v>3</v>
      </c>
      <c r="AM3178" s="279">
        <v>2012</v>
      </c>
      <c r="AN3178" s="281">
        <v>40997</v>
      </c>
      <c r="AO3178" s="279">
        <v>2.6360000000000001</v>
      </c>
    </row>
    <row r="3179" spans="38:41">
      <c r="AL3179" s="279">
        <v>3</v>
      </c>
      <c r="AM3179" s="279">
        <v>2012</v>
      </c>
      <c r="AN3179" s="281">
        <v>40996</v>
      </c>
      <c r="AO3179" s="279">
        <v>2.6669999999999998</v>
      </c>
    </row>
    <row r="3180" spans="38:41">
      <c r="AL3180" s="279">
        <v>3</v>
      </c>
      <c r="AM3180" s="279">
        <v>2012</v>
      </c>
      <c r="AN3180" s="281">
        <v>40995</v>
      </c>
      <c r="AO3180" s="279">
        <v>2.6709999999999998</v>
      </c>
    </row>
    <row r="3181" spans="38:41">
      <c r="AL3181" s="279">
        <v>3</v>
      </c>
      <c r="AM3181" s="279">
        <v>2012</v>
      </c>
      <c r="AN3181" s="281">
        <v>40994</v>
      </c>
      <c r="AO3181" s="279">
        <v>2.7210000000000001</v>
      </c>
    </row>
    <row r="3182" spans="38:41">
      <c r="AL3182" s="279">
        <v>3</v>
      </c>
      <c r="AM3182" s="279">
        <v>2012</v>
      </c>
      <c r="AN3182" s="281">
        <v>40991</v>
      </c>
      <c r="AO3182" s="279">
        <v>2.7170000000000001</v>
      </c>
    </row>
    <row r="3183" spans="38:41">
      <c r="AL3183" s="279">
        <v>3</v>
      </c>
      <c r="AM3183" s="279">
        <v>2012</v>
      </c>
      <c r="AN3183" s="281">
        <v>40990</v>
      </c>
      <c r="AO3183" s="279">
        <v>2.73</v>
      </c>
    </row>
    <row r="3184" spans="38:41">
      <c r="AL3184" s="279">
        <v>3</v>
      </c>
      <c r="AM3184" s="279">
        <v>2012</v>
      </c>
      <c r="AN3184" s="281">
        <v>40989</v>
      </c>
      <c r="AO3184" s="279">
        <v>2.7650000000000001</v>
      </c>
    </row>
    <row r="3185" spans="38:41">
      <c r="AL3185" s="279">
        <v>3</v>
      </c>
      <c r="AM3185" s="279">
        <v>2012</v>
      </c>
      <c r="AN3185" s="281">
        <v>40988</v>
      </c>
      <c r="AO3185" s="279">
        <v>2.806</v>
      </c>
    </row>
    <row r="3186" spans="38:41">
      <c r="AL3186" s="279">
        <v>3</v>
      </c>
      <c r="AM3186" s="279">
        <v>2012</v>
      </c>
      <c r="AN3186" s="281">
        <v>40987</v>
      </c>
      <c r="AO3186" s="279">
        <v>2.8180000000000001</v>
      </c>
    </row>
    <row r="3187" spans="38:41">
      <c r="AL3187" s="279">
        <v>3</v>
      </c>
      <c r="AM3187" s="279">
        <v>2012</v>
      </c>
      <c r="AN3187" s="281">
        <v>40984</v>
      </c>
      <c r="AO3187" s="279">
        <v>2.7679999999999998</v>
      </c>
    </row>
    <row r="3188" spans="38:41">
      <c r="AL3188" s="279">
        <v>3</v>
      </c>
      <c r="AM3188" s="279">
        <v>2012</v>
      </c>
      <c r="AN3188" s="281">
        <v>40983</v>
      </c>
      <c r="AO3188" s="279">
        <v>2.734</v>
      </c>
    </row>
    <row r="3189" spans="38:41">
      <c r="AL3189" s="279">
        <v>3</v>
      </c>
      <c r="AM3189" s="279">
        <v>2012</v>
      </c>
      <c r="AN3189" s="281">
        <v>40982</v>
      </c>
      <c r="AO3189" s="279">
        <v>2.7</v>
      </c>
    </row>
    <row r="3190" spans="38:41">
      <c r="AL3190" s="279">
        <v>3</v>
      </c>
      <c r="AM3190" s="279">
        <v>2012</v>
      </c>
      <c r="AN3190" s="281">
        <v>40981</v>
      </c>
      <c r="AO3190" s="279">
        <v>2.6379999999999999</v>
      </c>
    </row>
    <row r="3191" spans="38:41">
      <c r="AL3191" s="279">
        <v>3</v>
      </c>
      <c r="AM3191" s="279">
        <v>2012</v>
      </c>
      <c r="AN3191" s="281">
        <v>40980</v>
      </c>
      <c r="AO3191" s="279">
        <v>2.5790000000000002</v>
      </c>
    </row>
    <row r="3192" spans="38:41">
      <c r="AL3192" s="279">
        <v>3</v>
      </c>
      <c r="AM3192" s="279">
        <v>2012</v>
      </c>
      <c r="AN3192" s="281">
        <v>40977</v>
      </c>
      <c r="AO3192" s="279">
        <v>2.5950000000000002</v>
      </c>
    </row>
    <row r="3193" spans="38:41">
      <c r="AL3193" s="279">
        <v>3</v>
      </c>
      <c r="AM3193" s="279">
        <v>2012</v>
      </c>
      <c r="AN3193" s="281">
        <v>40976</v>
      </c>
      <c r="AO3193" s="279">
        <v>2.5960000000000001</v>
      </c>
    </row>
    <row r="3194" spans="38:41">
      <c r="AL3194" s="279">
        <v>3</v>
      </c>
      <c r="AM3194" s="279">
        <v>2012</v>
      </c>
      <c r="AN3194" s="281">
        <v>40975</v>
      </c>
      <c r="AO3194" s="279">
        <v>2.5720000000000001</v>
      </c>
    </row>
    <row r="3195" spans="38:41">
      <c r="AL3195" s="279">
        <v>3</v>
      </c>
      <c r="AM3195" s="279">
        <v>2012</v>
      </c>
      <c r="AN3195" s="281">
        <v>40974</v>
      </c>
      <c r="AO3195" s="279">
        <v>2.5510000000000002</v>
      </c>
    </row>
    <row r="3196" spans="38:41">
      <c r="AL3196" s="279">
        <v>3</v>
      </c>
      <c r="AM3196" s="279">
        <v>2012</v>
      </c>
      <c r="AN3196" s="281">
        <v>40973</v>
      </c>
      <c r="AO3196" s="279">
        <v>2.5859999999999999</v>
      </c>
    </row>
    <row r="3197" spans="38:41">
      <c r="AL3197" s="279">
        <v>3</v>
      </c>
      <c r="AM3197" s="279">
        <v>2012</v>
      </c>
      <c r="AN3197" s="281">
        <v>40970</v>
      </c>
      <c r="AO3197" s="279">
        <v>2.58</v>
      </c>
    </row>
    <row r="3198" spans="38:41">
      <c r="AL3198" s="279">
        <v>3</v>
      </c>
      <c r="AM3198" s="279">
        <v>2012</v>
      </c>
      <c r="AN3198" s="281">
        <v>40969</v>
      </c>
      <c r="AO3198" s="279">
        <v>2.6139999999999999</v>
      </c>
    </row>
    <row r="3199" spans="38:41">
      <c r="AL3199" s="279">
        <v>2</v>
      </c>
      <c r="AM3199" s="279">
        <v>2012</v>
      </c>
      <c r="AN3199" s="281">
        <v>40968</v>
      </c>
      <c r="AO3199" s="279">
        <v>2.5979999999999999</v>
      </c>
    </row>
    <row r="3200" spans="38:41">
      <c r="AL3200" s="279">
        <v>2</v>
      </c>
      <c r="AM3200" s="279">
        <v>2012</v>
      </c>
      <c r="AN3200" s="281">
        <v>40967</v>
      </c>
      <c r="AO3200" s="279">
        <v>2.5960000000000001</v>
      </c>
    </row>
    <row r="3201" spans="38:41">
      <c r="AL3201" s="279">
        <v>2</v>
      </c>
      <c r="AM3201" s="279">
        <v>2012</v>
      </c>
      <c r="AN3201" s="281">
        <v>40966</v>
      </c>
      <c r="AO3201" s="279">
        <v>2.625</v>
      </c>
    </row>
    <row r="3202" spans="38:41">
      <c r="AL3202" s="279">
        <v>2</v>
      </c>
      <c r="AM3202" s="279">
        <v>2012</v>
      </c>
      <c r="AN3202" s="281">
        <v>40963</v>
      </c>
      <c r="AO3202" s="279">
        <v>2.6360000000000001</v>
      </c>
    </row>
    <row r="3203" spans="38:41">
      <c r="AL3203" s="279">
        <v>2</v>
      </c>
      <c r="AM3203" s="279">
        <v>2012</v>
      </c>
      <c r="AN3203" s="281">
        <v>40962</v>
      </c>
      <c r="AO3203" s="279">
        <v>2.6429999999999998</v>
      </c>
    </row>
    <row r="3204" spans="38:41">
      <c r="AL3204" s="279">
        <v>2</v>
      </c>
      <c r="AM3204" s="279">
        <v>2012</v>
      </c>
      <c r="AN3204" s="281">
        <v>40961</v>
      </c>
      <c r="AO3204" s="279">
        <v>2.6419999999999999</v>
      </c>
    </row>
    <row r="3205" spans="38:41">
      <c r="AL3205" s="279">
        <v>2</v>
      </c>
      <c r="AM3205" s="279">
        <v>2012</v>
      </c>
      <c r="AN3205" s="281">
        <v>40960</v>
      </c>
      <c r="AO3205" s="279">
        <v>2.6680000000000001</v>
      </c>
    </row>
    <row r="3206" spans="38:41">
      <c r="AL3206" s="279">
        <v>2</v>
      </c>
      <c r="AM3206" s="279">
        <v>2012</v>
      </c>
      <c r="AN3206" s="281">
        <v>40959</v>
      </c>
      <c r="AO3206" s="279">
        <v>2.6309999999999998</v>
      </c>
    </row>
    <row r="3207" spans="38:41">
      <c r="AL3207" s="279">
        <v>2</v>
      </c>
      <c r="AM3207" s="279">
        <v>2012</v>
      </c>
      <c r="AN3207" s="281">
        <v>40956</v>
      </c>
      <c r="AO3207" s="279">
        <v>2.6309999999999998</v>
      </c>
    </row>
    <row r="3208" spans="38:41">
      <c r="AL3208" s="279">
        <v>2</v>
      </c>
      <c r="AM3208" s="279">
        <v>2012</v>
      </c>
      <c r="AN3208" s="281">
        <v>40955</v>
      </c>
      <c r="AO3208" s="279">
        <v>2.6160000000000001</v>
      </c>
    </row>
    <row r="3209" spans="38:41">
      <c r="AL3209" s="279">
        <v>2</v>
      </c>
      <c r="AM3209" s="279">
        <v>2012</v>
      </c>
      <c r="AN3209" s="281">
        <v>40954</v>
      </c>
      <c r="AO3209" s="279">
        <v>2.5979999999999999</v>
      </c>
    </row>
    <row r="3210" spans="38:41">
      <c r="AL3210" s="279">
        <v>2</v>
      </c>
      <c r="AM3210" s="279">
        <v>2012</v>
      </c>
      <c r="AN3210" s="281">
        <v>40953</v>
      </c>
      <c r="AO3210" s="279">
        <v>2.6</v>
      </c>
    </row>
    <row r="3211" spans="38:41">
      <c r="AL3211" s="279">
        <v>2</v>
      </c>
      <c r="AM3211" s="279">
        <v>2012</v>
      </c>
      <c r="AN3211" s="281">
        <v>40952</v>
      </c>
      <c r="AO3211" s="279">
        <v>2.6379999999999999</v>
      </c>
    </row>
    <row r="3212" spans="38:41">
      <c r="AL3212" s="279">
        <v>2</v>
      </c>
      <c r="AM3212" s="279">
        <v>2012</v>
      </c>
      <c r="AN3212" s="281">
        <v>40949</v>
      </c>
      <c r="AO3212" s="279">
        <v>2.6160000000000001</v>
      </c>
    </row>
    <row r="3213" spans="38:41">
      <c r="AL3213" s="279">
        <v>2</v>
      </c>
      <c r="AM3213" s="279">
        <v>2012</v>
      </c>
      <c r="AN3213" s="281">
        <v>40948</v>
      </c>
      <c r="AO3213" s="279">
        <v>2.6509999999999998</v>
      </c>
    </row>
    <row r="3214" spans="38:41">
      <c r="AL3214" s="279">
        <v>2</v>
      </c>
      <c r="AM3214" s="279">
        <v>2012</v>
      </c>
      <c r="AN3214" s="281">
        <v>40947</v>
      </c>
      <c r="AO3214" s="279">
        <v>2.6419999999999999</v>
      </c>
    </row>
    <row r="3215" spans="38:41">
      <c r="AL3215" s="279">
        <v>2</v>
      </c>
      <c r="AM3215" s="279">
        <v>2012</v>
      </c>
      <c r="AN3215" s="281">
        <v>40946</v>
      </c>
      <c r="AO3215" s="279">
        <v>2.6219999999999999</v>
      </c>
    </row>
    <row r="3216" spans="38:41">
      <c r="AL3216" s="279">
        <v>2</v>
      </c>
      <c r="AM3216" s="279">
        <v>2012</v>
      </c>
      <c r="AN3216" s="281">
        <v>40945</v>
      </c>
      <c r="AO3216" s="279">
        <v>2.5760000000000001</v>
      </c>
    </row>
    <row r="3217" spans="38:41">
      <c r="AL3217" s="279">
        <v>2</v>
      </c>
      <c r="AM3217" s="279">
        <v>2012</v>
      </c>
      <c r="AN3217" s="281">
        <v>40942</v>
      </c>
      <c r="AO3217" s="279">
        <v>2.61</v>
      </c>
    </row>
    <row r="3218" spans="38:41">
      <c r="AL3218" s="279">
        <v>2</v>
      </c>
      <c r="AM3218" s="279">
        <v>2012</v>
      </c>
      <c r="AN3218" s="281">
        <v>40941</v>
      </c>
      <c r="AO3218" s="279">
        <v>2.5529999999999999</v>
      </c>
    </row>
    <row r="3219" spans="38:41">
      <c r="AL3219" s="279">
        <v>2</v>
      </c>
      <c r="AM3219" s="279">
        <v>2012</v>
      </c>
      <c r="AN3219" s="281">
        <v>40940</v>
      </c>
      <c r="AO3219" s="279">
        <v>2.5150000000000001</v>
      </c>
    </row>
    <row r="3220" spans="38:41">
      <c r="AL3220" s="279">
        <v>1</v>
      </c>
      <c r="AM3220" s="279">
        <v>2012</v>
      </c>
      <c r="AN3220" s="281">
        <v>40939</v>
      </c>
      <c r="AO3220" s="279">
        <v>2.504</v>
      </c>
    </row>
    <row r="3221" spans="38:41">
      <c r="AL3221" s="279">
        <v>1</v>
      </c>
      <c r="AM3221" s="279">
        <v>2012</v>
      </c>
      <c r="AN3221" s="281">
        <v>40938</v>
      </c>
      <c r="AO3221" s="279">
        <v>2.548</v>
      </c>
    </row>
    <row r="3222" spans="38:41">
      <c r="AL3222" s="279">
        <v>1</v>
      </c>
      <c r="AM3222" s="279">
        <v>2012</v>
      </c>
      <c r="AN3222" s="281">
        <v>40935</v>
      </c>
      <c r="AO3222" s="279">
        <v>2.6019999999999999</v>
      </c>
    </row>
    <row r="3223" spans="38:41">
      <c r="AL3223" s="279">
        <v>1</v>
      </c>
      <c r="AM3223" s="279">
        <v>2012</v>
      </c>
      <c r="AN3223" s="281">
        <v>40934</v>
      </c>
      <c r="AO3223" s="279">
        <v>2.6259999999999999</v>
      </c>
    </row>
    <row r="3224" spans="38:41">
      <c r="AL3224" s="279">
        <v>1</v>
      </c>
      <c r="AM3224" s="279">
        <v>2012</v>
      </c>
      <c r="AN3224" s="281">
        <v>40933</v>
      </c>
      <c r="AO3224" s="279">
        <v>2.6509999999999998</v>
      </c>
    </row>
    <row r="3225" spans="38:41">
      <c r="AL3225" s="279">
        <v>1</v>
      </c>
      <c r="AM3225" s="279">
        <v>2012</v>
      </c>
      <c r="AN3225" s="281">
        <v>40932</v>
      </c>
      <c r="AO3225" s="279">
        <v>2.669</v>
      </c>
    </row>
    <row r="3226" spans="38:41">
      <c r="AL3226" s="279">
        <v>1</v>
      </c>
      <c r="AM3226" s="279">
        <v>2012</v>
      </c>
      <c r="AN3226" s="281">
        <v>40931</v>
      </c>
      <c r="AO3226" s="279">
        <v>2.665</v>
      </c>
    </row>
    <row r="3227" spans="38:41">
      <c r="AL3227" s="279">
        <v>1</v>
      </c>
      <c r="AM3227" s="279">
        <v>2012</v>
      </c>
      <c r="AN3227" s="281">
        <v>40928</v>
      </c>
      <c r="AO3227" s="279">
        <v>2.6269999999999998</v>
      </c>
    </row>
    <row r="3228" spans="38:41">
      <c r="AL3228" s="279">
        <v>1</v>
      </c>
      <c r="AM3228" s="279">
        <v>2012</v>
      </c>
      <c r="AN3228" s="281">
        <v>40927</v>
      </c>
      <c r="AO3228" s="279">
        <v>2.5720000000000001</v>
      </c>
    </row>
    <row r="3229" spans="38:41">
      <c r="AL3229" s="279">
        <v>1</v>
      </c>
      <c r="AM3229" s="279">
        <v>2012</v>
      </c>
      <c r="AN3229" s="281">
        <v>40926</v>
      </c>
      <c r="AO3229" s="279">
        <v>2.5289999999999999</v>
      </c>
    </row>
    <row r="3230" spans="38:41">
      <c r="AL3230" s="279">
        <v>1</v>
      </c>
      <c r="AM3230" s="279">
        <v>2012</v>
      </c>
      <c r="AN3230" s="281">
        <v>40925</v>
      </c>
      <c r="AO3230" s="279">
        <v>2.5019999999999998</v>
      </c>
    </row>
    <row r="3231" spans="38:41">
      <c r="AL3231" s="279">
        <v>1</v>
      </c>
      <c r="AM3231" s="279">
        <v>2012</v>
      </c>
      <c r="AN3231" s="281">
        <v>40924</v>
      </c>
      <c r="AO3231" s="279">
        <v>2.5110000000000001</v>
      </c>
    </row>
    <row r="3232" spans="38:41">
      <c r="AL3232" s="279">
        <v>1</v>
      </c>
      <c r="AM3232" s="279">
        <v>2012</v>
      </c>
      <c r="AN3232" s="281">
        <v>40921</v>
      </c>
      <c r="AO3232" s="279">
        <v>2.5070000000000001</v>
      </c>
    </row>
    <row r="3233" spans="38:41">
      <c r="AL3233" s="279">
        <v>1</v>
      </c>
      <c r="AM3233" s="279">
        <v>2012</v>
      </c>
      <c r="AN3233" s="281">
        <v>40920</v>
      </c>
      <c r="AO3233" s="279">
        <v>2.5499999999999998</v>
      </c>
    </row>
    <row r="3234" spans="38:41">
      <c r="AL3234" s="279">
        <v>1</v>
      </c>
      <c r="AM3234" s="279">
        <v>2012</v>
      </c>
      <c r="AN3234" s="281">
        <v>40919</v>
      </c>
      <c r="AO3234" s="279">
        <v>2.5030000000000001</v>
      </c>
    </row>
    <row r="3235" spans="38:41">
      <c r="AL3235" s="279">
        <v>1</v>
      </c>
      <c r="AM3235" s="279">
        <v>2012</v>
      </c>
      <c r="AN3235" s="281">
        <v>40918</v>
      </c>
      <c r="AO3235" s="279">
        <v>2.5459999999999998</v>
      </c>
    </row>
    <row r="3236" spans="38:41">
      <c r="AL3236" s="279">
        <v>1</v>
      </c>
      <c r="AM3236" s="279">
        <v>2012</v>
      </c>
      <c r="AN3236" s="281">
        <v>40917</v>
      </c>
      <c r="AO3236" s="279">
        <v>2.52</v>
      </c>
    </row>
    <row r="3237" spans="38:41">
      <c r="AL3237" s="279">
        <v>1</v>
      </c>
      <c r="AM3237" s="279">
        <v>2012</v>
      </c>
      <c r="AN3237" s="281">
        <v>40914</v>
      </c>
      <c r="AO3237" s="279">
        <v>2.52</v>
      </c>
    </row>
    <row r="3238" spans="38:41">
      <c r="AL3238" s="279">
        <v>1</v>
      </c>
      <c r="AM3238" s="279">
        <v>2012</v>
      </c>
      <c r="AN3238" s="281">
        <v>40913</v>
      </c>
      <c r="AO3238" s="279">
        <v>2.5470000000000002</v>
      </c>
    </row>
    <row r="3239" spans="38:41">
      <c r="AL3239" s="279">
        <v>1</v>
      </c>
      <c r="AM3239" s="279">
        <v>2012</v>
      </c>
      <c r="AN3239" s="281">
        <v>40912</v>
      </c>
      <c r="AO3239" s="279">
        <v>2.5739999999999998</v>
      </c>
    </row>
    <row r="3240" spans="38:41">
      <c r="AL3240" s="279">
        <v>1</v>
      </c>
      <c r="AM3240" s="279">
        <v>2012</v>
      </c>
      <c r="AN3240" s="281">
        <v>40911</v>
      </c>
      <c r="AO3240" s="279">
        <v>2.5529999999999999</v>
      </c>
    </row>
    <row r="3241" spans="38:41">
      <c r="AL3241" s="279">
        <v>1</v>
      </c>
      <c r="AM3241" s="279">
        <v>2012</v>
      </c>
      <c r="AN3241" s="281">
        <v>40910</v>
      </c>
      <c r="AO3241" s="279">
        <v>2.4940000000000002</v>
      </c>
    </row>
    <row r="3242" spans="38:41">
      <c r="AL3242" s="279">
        <v>12</v>
      </c>
      <c r="AM3242" s="279">
        <v>2011</v>
      </c>
      <c r="AN3242" s="281">
        <v>40907</v>
      </c>
      <c r="AO3242" s="279">
        <v>2.4940000000000002</v>
      </c>
    </row>
    <row r="3243" spans="38:41">
      <c r="AL3243" s="279">
        <v>12</v>
      </c>
      <c r="AM3243" s="279">
        <v>2011</v>
      </c>
      <c r="AN3243" s="281">
        <v>40906</v>
      </c>
      <c r="AO3243" s="279">
        <v>2.4969999999999999</v>
      </c>
    </row>
    <row r="3244" spans="38:41">
      <c r="AL3244" s="279">
        <v>12</v>
      </c>
      <c r="AM3244" s="279">
        <v>2011</v>
      </c>
      <c r="AN3244" s="281">
        <v>40905</v>
      </c>
      <c r="AO3244" s="279">
        <v>2.5030000000000001</v>
      </c>
    </row>
    <row r="3245" spans="38:41">
      <c r="AL3245" s="279">
        <v>12</v>
      </c>
      <c r="AM3245" s="279">
        <v>2011</v>
      </c>
      <c r="AN3245" s="281">
        <v>40904</v>
      </c>
      <c r="AO3245" s="279">
        <v>2.5310000000000001</v>
      </c>
    </row>
    <row r="3246" spans="38:41">
      <c r="AL3246" s="279">
        <v>12</v>
      </c>
      <c r="AM3246" s="279">
        <v>2011</v>
      </c>
      <c r="AN3246" s="281">
        <v>40903</v>
      </c>
      <c r="AO3246" s="279">
        <v>2.5459999999999998</v>
      </c>
    </row>
    <row r="3247" spans="38:41">
      <c r="AL3247" s="279">
        <v>12</v>
      </c>
      <c r="AM3247" s="279">
        <v>2011</v>
      </c>
      <c r="AN3247" s="281">
        <v>40900</v>
      </c>
      <c r="AO3247" s="279">
        <v>2.5459999999999998</v>
      </c>
    </row>
    <row r="3248" spans="38:41">
      <c r="AL3248" s="279">
        <v>12</v>
      </c>
      <c r="AM3248" s="279">
        <v>2011</v>
      </c>
      <c r="AN3248" s="281">
        <v>40899</v>
      </c>
      <c r="AO3248" s="279">
        <v>2.4980000000000002</v>
      </c>
    </row>
    <row r="3249" spans="38:41">
      <c r="AL3249" s="279">
        <v>12</v>
      </c>
      <c r="AM3249" s="279">
        <v>2011</v>
      </c>
      <c r="AN3249" s="281">
        <v>40898</v>
      </c>
      <c r="AO3249" s="279">
        <v>2.4940000000000002</v>
      </c>
    </row>
    <row r="3250" spans="38:41">
      <c r="AL3250" s="279">
        <v>12</v>
      </c>
      <c r="AM3250" s="279">
        <v>2011</v>
      </c>
      <c r="AN3250" s="281">
        <v>40897</v>
      </c>
      <c r="AO3250" s="279">
        <v>2.4649999999999999</v>
      </c>
    </row>
    <row r="3251" spans="38:41">
      <c r="AL3251" s="279">
        <v>12</v>
      </c>
      <c r="AM3251" s="279">
        <v>2011</v>
      </c>
      <c r="AN3251" s="281">
        <v>40896</v>
      </c>
      <c r="AO3251" s="279">
        <v>2.4129999999999998</v>
      </c>
    </row>
    <row r="3252" spans="38:41">
      <c r="AL3252" s="279">
        <v>12</v>
      </c>
      <c r="AM3252" s="279">
        <v>2011</v>
      </c>
      <c r="AN3252" s="281">
        <v>40893</v>
      </c>
      <c r="AO3252" s="279">
        <v>2.4540000000000002</v>
      </c>
    </row>
    <row r="3253" spans="38:41">
      <c r="AL3253" s="279">
        <v>12</v>
      </c>
      <c r="AM3253" s="279">
        <v>2011</v>
      </c>
      <c r="AN3253" s="281">
        <v>40892</v>
      </c>
      <c r="AO3253" s="279">
        <v>2.528</v>
      </c>
    </row>
    <row r="3254" spans="38:41">
      <c r="AL3254" s="279">
        <v>12</v>
      </c>
      <c r="AM3254" s="279">
        <v>2011</v>
      </c>
      <c r="AN3254" s="281">
        <v>40891</v>
      </c>
      <c r="AO3254" s="279">
        <v>2.5369999999999999</v>
      </c>
    </row>
    <row r="3255" spans="38:41">
      <c r="AL3255" s="279">
        <v>12</v>
      </c>
      <c r="AM3255" s="279">
        <v>2011</v>
      </c>
      <c r="AN3255" s="281">
        <v>40890</v>
      </c>
      <c r="AO3255" s="279">
        <v>2.5670000000000002</v>
      </c>
    </row>
    <row r="3256" spans="38:41">
      <c r="AL3256" s="279">
        <v>12</v>
      </c>
      <c r="AM3256" s="279">
        <v>2011</v>
      </c>
      <c r="AN3256" s="281">
        <v>40889</v>
      </c>
      <c r="AO3256" s="279">
        <v>2.6179999999999999</v>
      </c>
    </row>
    <row r="3257" spans="38:41">
      <c r="AL3257" s="279">
        <v>12</v>
      </c>
      <c r="AM3257" s="279">
        <v>2011</v>
      </c>
      <c r="AN3257" s="281">
        <v>40886</v>
      </c>
      <c r="AO3257" s="279">
        <v>2.6579999999999999</v>
      </c>
    </row>
    <row r="3258" spans="38:41">
      <c r="AL3258" s="279">
        <v>12</v>
      </c>
      <c r="AM3258" s="279">
        <v>2011</v>
      </c>
      <c r="AN3258" s="281">
        <v>40885</v>
      </c>
      <c r="AO3258" s="279">
        <v>2.5819999999999999</v>
      </c>
    </row>
    <row r="3259" spans="38:41">
      <c r="AL3259" s="279">
        <v>12</v>
      </c>
      <c r="AM3259" s="279">
        <v>2011</v>
      </c>
      <c r="AN3259" s="281">
        <v>40884</v>
      </c>
      <c r="AO3259" s="279">
        <v>2.6240000000000001</v>
      </c>
    </row>
    <row r="3260" spans="38:41">
      <c r="AL3260" s="279">
        <v>12</v>
      </c>
      <c r="AM3260" s="279">
        <v>2011</v>
      </c>
      <c r="AN3260" s="281">
        <v>40883</v>
      </c>
      <c r="AO3260" s="279">
        <v>2.6829999999999998</v>
      </c>
    </row>
    <row r="3261" spans="38:41">
      <c r="AL3261" s="279">
        <v>12</v>
      </c>
      <c r="AM3261" s="279">
        <v>2011</v>
      </c>
      <c r="AN3261" s="281">
        <v>40882</v>
      </c>
      <c r="AO3261" s="279">
        <v>2.653</v>
      </c>
    </row>
    <row r="3262" spans="38:41">
      <c r="AL3262" s="279">
        <v>12</v>
      </c>
      <c r="AM3262" s="279">
        <v>2011</v>
      </c>
      <c r="AN3262" s="281">
        <v>40879</v>
      </c>
      <c r="AO3262" s="279">
        <v>2.677</v>
      </c>
    </row>
    <row r="3263" spans="38:41">
      <c r="AL3263" s="279">
        <v>12</v>
      </c>
      <c r="AM3263" s="279">
        <v>2011</v>
      </c>
      <c r="AN3263" s="281">
        <v>40878</v>
      </c>
      <c r="AO3263" s="279">
        <v>2.6960000000000002</v>
      </c>
    </row>
    <row r="3264" spans="38:41">
      <c r="AL3264" s="279">
        <v>11</v>
      </c>
      <c r="AM3264" s="279">
        <v>2011</v>
      </c>
      <c r="AN3264" s="281">
        <v>40877</v>
      </c>
      <c r="AO3264" s="279">
        <v>2.6920000000000002</v>
      </c>
    </row>
    <row r="3265" spans="38:41">
      <c r="AL3265" s="279">
        <v>11</v>
      </c>
      <c r="AM3265" s="279">
        <v>2011</v>
      </c>
      <c r="AN3265" s="281">
        <v>40876</v>
      </c>
      <c r="AO3265" s="279">
        <v>2.6709999999999998</v>
      </c>
    </row>
    <row r="3266" spans="38:41">
      <c r="AL3266" s="279">
        <v>11</v>
      </c>
      <c r="AM3266" s="279">
        <v>2011</v>
      </c>
      <c r="AN3266" s="281">
        <v>40875</v>
      </c>
      <c r="AO3266" s="279">
        <v>2.673</v>
      </c>
    </row>
    <row r="3267" spans="38:41">
      <c r="AL3267" s="279">
        <v>11</v>
      </c>
      <c r="AM3267" s="279">
        <v>2011</v>
      </c>
      <c r="AN3267" s="281">
        <v>40872</v>
      </c>
      <c r="AO3267" s="279">
        <v>2.6440000000000001</v>
      </c>
    </row>
    <row r="3268" spans="38:41">
      <c r="AL3268" s="279">
        <v>11</v>
      </c>
      <c r="AM3268" s="279">
        <v>2011</v>
      </c>
      <c r="AN3268" s="281">
        <v>40871</v>
      </c>
      <c r="AO3268" s="279">
        <v>2.63</v>
      </c>
    </row>
    <row r="3269" spans="38:41">
      <c r="AL3269" s="279">
        <v>11</v>
      </c>
      <c r="AM3269" s="279">
        <v>2011</v>
      </c>
      <c r="AN3269" s="281">
        <v>40870</v>
      </c>
      <c r="AO3269" s="279">
        <v>2.629</v>
      </c>
    </row>
    <row r="3270" spans="38:41">
      <c r="AL3270" s="279">
        <v>11</v>
      </c>
      <c r="AM3270" s="279">
        <v>2011</v>
      </c>
      <c r="AN3270" s="281">
        <v>40869</v>
      </c>
      <c r="AO3270" s="279">
        <v>2.6760000000000002</v>
      </c>
    </row>
    <row r="3271" spans="38:41">
      <c r="AL3271" s="279">
        <v>11</v>
      </c>
      <c r="AM3271" s="279">
        <v>2011</v>
      </c>
      <c r="AN3271" s="281">
        <v>40868</v>
      </c>
      <c r="AO3271" s="279">
        <v>2.718</v>
      </c>
    </row>
    <row r="3272" spans="38:41">
      <c r="AL3272" s="279">
        <v>11</v>
      </c>
      <c r="AM3272" s="279">
        <v>2011</v>
      </c>
      <c r="AN3272" s="281">
        <v>40865</v>
      </c>
      <c r="AO3272" s="279">
        <v>2.7410000000000001</v>
      </c>
    </row>
    <row r="3273" spans="38:41">
      <c r="AL3273" s="279">
        <v>11</v>
      </c>
      <c r="AM3273" s="279">
        <v>2011</v>
      </c>
      <c r="AN3273" s="281">
        <v>40864</v>
      </c>
      <c r="AO3273" s="279">
        <v>2.7130000000000001</v>
      </c>
    </row>
    <row r="3274" spans="38:41">
      <c r="AL3274" s="279">
        <v>11</v>
      </c>
      <c r="AM3274" s="279">
        <v>2011</v>
      </c>
      <c r="AN3274" s="281">
        <v>40863</v>
      </c>
      <c r="AO3274" s="279">
        <v>2.722</v>
      </c>
    </row>
    <row r="3275" spans="38:41">
      <c r="AL3275" s="279">
        <v>11</v>
      </c>
      <c r="AM3275" s="279">
        <v>2011</v>
      </c>
      <c r="AN3275" s="281">
        <v>40862</v>
      </c>
      <c r="AO3275" s="279">
        <v>2.754</v>
      </c>
    </row>
    <row r="3276" spans="38:41">
      <c r="AL3276" s="279">
        <v>11</v>
      </c>
      <c r="AM3276" s="279">
        <v>2011</v>
      </c>
      <c r="AN3276" s="281">
        <v>40861</v>
      </c>
      <c r="AO3276" s="279">
        <v>2.746</v>
      </c>
    </row>
    <row r="3277" spans="38:41">
      <c r="AL3277" s="279">
        <v>11</v>
      </c>
      <c r="AM3277" s="279">
        <v>2011</v>
      </c>
      <c r="AN3277" s="281">
        <v>40858</v>
      </c>
      <c r="AO3277" s="279">
        <v>2.75</v>
      </c>
    </row>
    <row r="3278" spans="38:41">
      <c r="AL3278" s="279">
        <v>11</v>
      </c>
      <c r="AM3278" s="279">
        <v>2011</v>
      </c>
      <c r="AN3278" s="281">
        <v>40857</v>
      </c>
      <c r="AO3278" s="279">
        <v>2.75</v>
      </c>
    </row>
    <row r="3279" spans="38:41">
      <c r="AL3279" s="279">
        <v>11</v>
      </c>
      <c r="AM3279" s="279">
        <v>2011</v>
      </c>
      <c r="AN3279" s="281">
        <v>40856</v>
      </c>
      <c r="AO3279" s="279">
        <v>2.7229999999999999</v>
      </c>
    </row>
    <row r="3280" spans="38:41">
      <c r="AL3280" s="279">
        <v>11</v>
      </c>
      <c r="AM3280" s="279">
        <v>2011</v>
      </c>
      <c r="AN3280" s="281">
        <v>40855</v>
      </c>
      <c r="AO3280" s="279">
        <v>2.8090000000000002</v>
      </c>
    </row>
    <row r="3281" spans="38:41">
      <c r="AL3281" s="279">
        <v>11</v>
      </c>
      <c r="AM3281" s="279">
        <v>2011</v>
      </c>
      <c r="AN3281" s="281">
        <v>40854</v>
      </c>
      <c r="AO3281" s="279">
        <v>2.8140000000000001</v>
      </c>
    </row>
    <row r="3282" spans="38:41">
      <c r="AL3282" s="279">
        <v>11</v>
      </c>
      <c r="AM3282" s="279">
        <v>2011</v>
      </c>
      <c r="AN3282" s="281">
        <v>40851</v>
      </c>
      <c r="AO3282" s="279">
        <v>2.827</v>
      </c>
    </row>
    <row r="3283" spans="38:41">
      <c r="AL3283" s="279">
        <v>11</v>
      </c>
      <c r="AM3283" s="279">
        <v>2011</v>
      </c>
      <c r="AN3283" s="281">
        <v>40850</v>
      </c>
      <c r="AO3283" s="279">
        <v>2.8580000000000001</v>
      </c>
    </row>
    <row r="3284" spans="38:41">
      <c r="AL3284" s="279">
        <v>11</v>
      </c>
      <c r="AM3284" s="279">
        <v>2011</v>
      </c>
      <c r="AN3284" s="281">
        <v>40849</v>
      </c>
      <c r="AO3284" s="279">
        <v>2.8119999999999998</v>
      </c>
    </row>
    <row r="3285" spans="38:41">
      <c r="AL3285" s="279">
        <v>11</v>
      </c>
      <c r="AM3285" s="279">
        <v>2011</v>
      </c>
      <c r="AN3285" s="281">
        <v>40848</v>
      </c>
      <c r="AO3285" s="279">
        <v>2.7930000000000001</v>
      </c>
    </row>
    <row r="3286" spans="38:41">
      <c r="AL3286" s="279">
        <v>10</v>
      </c>
      <c r="AM3286" s="279">
        <v>2011</v>
      </c>
      <c r="AN3286" s="281">
        <v>40847</v>
      </c>
      <c r="AO3286" s="279">
        <v>2.9260000000000002</v>
      </c>
    </row>
    <row r="3287" spans="38:41">
      <c r="AL3287" s="279">
        <v>10</v>
      </c>
      <c r="AM3287" s="279">
        <v>2011</v>
      </c>
      <c r="AN3287" s="281">
        <v>40844</v>
      </c>
      <c r="AO3287" s="279">
        <v>3.0590000000000002</v>
      </c>
    </row>
    <row r="3288" spans="38:41">
      <c r="AL3288" s="279">
        <v>10</v>
      </c>
      <c r="AM3288" s="279">
        <v>2011</v>
      </c>
      <c r="AN3288" s="281">
        <v>40843</v>
      </c>
      <c r="AO3288" s="279">
        <v>3.1379999999999999</v>
      </c>
    </row>
    <row r="3289" spans="38:41">
      <c r="AL3289" s="279">
        <v>10</v>
      </c>
      <c r="AM3289" s="279">
        <v>2011</v>
      </c>
      <c r="AN3289" s="281">
        <v>40842</v>
      </c>
      <c r="AO3289" s="279">
        <v>3.0289999999999999</v>
      </c>
    </row>
    <row r="3290" spans="38:41">
      <c r="AL3290" s="279">
        <v>10</v>
      </c>
      <c r="AM3290" s="279">
        <v>2011</v>
      </c>
      <c r="AN3290" s="281">
        <v>40841</v>
      </c>
      <c r="AO3290" s="279">
        <v>2.9239999999999999</v>
      </c>
    </row>
    <row r="3291" spans="38:41">
      <c r="AL3291" s="279">
        <v>10</v>
      </c>
      <c r="AM3291" s="279">
        <v>2011</v>
      </c>
      <c r="AN3291" s="281">
        <v>40840</v>
      </c>
      <c r="AO3291" s="279">
        <v>2.9940000000000002</v>
      </c>
    </row>
    <row r="3292" spans="38:41">
      <c r="AL3292" s="279">
        <v>10</v>
      </c>
      <c r="AM3292" s="279">
        <v>2011</v>
      </c>
      <c r="AN3292" s="281">
        <v>40837</v>
      </c>
      <c r="AO3292" s="279">
        <v>2.984</v>
      </c>
    </row>
    <row r="3293" spans="38:41">
      <c r="AL3293" s="279">
        <v>10</v>
      </c>
      <c r="AM3293" s="279">
        <v>2011</v>
      </c>
      <c r="AN3293" s="281">
        <v>40836</v>
      </c>
      <c r="AO3293" s="279">
        <v>2.9369999999999998</v>
      </c>
    </row>
    <row r="3294" spans="38:41">
      <c r="AL3294" s="279">
        <v>10</v>
      </c>
      <c r="AM3294" s="279">
        <v>2011</v>
      </c>
      <c r="AN3294" s="281">
        <v>40835</v>
      </c>
      <c r="AO3294" s="279">
        <v>2.9390000000000001</v>
      </c>
    </row>
    <row r="3295" spans="38:41">
      <c r="AL3295" s="279">
        <v>10</v>
      </c>
      <c r="AM3295" s="279">
        <v>2011</v>
      </c>
      <c r="AN3295" s="281">
        <v>40834</v>
      </c>
      <c r="AO3295" s="279">
        <v>2.9089999999999998</v>
      </c>
    </row>
    <row r="3296" spans="38:41">
      <c r="AL3296" s="279">
        <v>10</v>
      </c>
      <c r="AM3296" s="279">
        <v>2011</v>
      </c>
      <c r="AN3296" s="281">
        <v>40833</v>
      </c>
      <c r="AO3296" s="279">
        <v>2.883</v>
      </c>
    </row>
    <row r="3297" spans="38:41">
      <c r="AL3297" s="279">
        <v>10</v>
      </c>
      <c r="AM3297" s="279">
        <v>2011</v>
      </c>
      <c r="AN3297" s="281">
        <v>40830</v>
      </c>
      <c r="AO3297" s="279">
        <v>2.972</v>
      </c>
    </row>
    <row r="3298" spans="38:41">
      <c r="AL3298" s="279">
        <v>10</v>
      </c>
      <c r="AM3298" s="279">
        <v>2011</v>
      </c>
      <c r="AN3298" s="281">
        <v>40829</v>
      </c>
      <c r="AO3298" s="279">
        <v>2.8919999999999999</v>
      </c>
    </row>
    <row r="3299" spans="38:41">
      <c r="AL3299" s="279">
        <v>10</v>
      </c>
      <c r="AM3299" s="279">
        <v>2011</v>
      </c>
      <c r="AN3299" s="281">
        <v>40828</v>
      </c>
      <c r="AO3299" s="279">
        <v>2.9460000000000002</v>
      </c>
    </row>
    <row r="3300" spans="38:41">
      <c r="AL3300" s="279">
        <v>10</v>
      </c>
      <c r="AM3300" s="279">
        <v>2011</v>
      </c>
      <c r="AN3300" s="281">
        <v>40827</v>
      </c>
      <c r="AO3300" s="279">
        <v>2.8719999999999999</v>
      </c>
    </row>
    <row r="3301" spans="38:41">
      <c r="AL3301" s="279">
        <v>10</v>
      </c>
      <c r="AM3301" s="279">
        <v>2011</v>
      </c>
      <c r="AN3301" s="281">
        <v>40826</v>
      </c>
      <c r="AO3301" s="279">
        <v>2.82</v>
      </c>
    </row>
    <row r="3302" spans="38:41">
      <c r="AL3302" s="279">
        <v>10</v>
      </c>
      <c r="AM3302" s="279">
        <v>2011</v>
      </c>
      <c r="AN3302" s="281">
        <v>40823</v>
      </c>
      <c r="AO3302" s="279">
        <v>2.82</v>
      </c>
    </row>
    <row r="3303" spans="38:41">
      <c r="AL3303" s="279">
        <v>10</v>
      </c>
      <c r="AM3303" s="279">
        <v>2011</v>
      </c>
      <c r="AN3303" s="281">
        <v>40822</v>
      </c>
      <c r="AO3303" s="279">
        <v>2.8010000000000002</v>
      </c>
    </row>
    <row r="3304" spans="38:41">
      <c r="AL3304" s="279">
        <v>10</v>
      </c>
      <c r="AM3304" s="279">
        <v>2011</v>
      </c>
      <c r="AN3304" s="281">
        <v>40821</v>
      </c>
      <c r="AO3304" s="279">
        <v>2.734</v>
      </c>
    </row>
    <row r="3305" spans="38:41">
      <c r="AL3305" s="279">
        <v>10</v>
      </c>
      <c r="AM3305" s="279">
        <v>2011</v>
      </c>
      <c r="AN3305" s="281">
        <v>40820</v>
      </c>
      <c r="AO3305" s="279">
        <v>2.706</v>
      </c>
    </row>
    <row r="3306" spans="38:41">
      <c r="AL3306" s="279">
        <v>10</v>
      </c>
      <c r="AM3306" s="279">
        <v>2011</v>
      </c>
      <c r="AN3306" s="281">
        <v>40819</v>
      </c>
      <c r="AO3306" s="279">
        <v>2.6909999999999998</v>
      </c>
    </row>
    <row r="3307" spans="38:41">
      <c r="AL3307" s="279">
        <v>9</v>
      </c>
      <c r="AM3307" s="279">
        <v>2011</v>
      </c>
      <c r="AN3307" s="281">
        <v>40816</v>
      </c>
      <c r="AO3307" s="279">
        <v>2.7719999999999998</v>
      </c>
    </row>
    <row r="3308" spans="38:41">
      <c r="AL3308" s="279">
        <v>9</v>
      </c>
      <c r="AM3308" s="279">
        <v>2011</v>
      </c>
      <c r="AN3308" s="281">
        <v>40815</v>
      </c>
      <c r="AO3308" s="279">
        <v>2.8420000000000001</v>
      </c>
    </row>
    <row r="3309" spans="38:41">
      <c r="AL3309" s="279">
        <v>9</v>
      </c>
      <c r="AM3309" s="279">
        <v>2011</v>
      </c>
      <c r="AN3309" s="281">
        <v>40814</v>
      </c>
      <c r="AO3309" s="279">
        <v>2.8290000000000002</v>
      </c>
    </row>
    <row r="3310" spans="38:41">
      <c r="AL3310" s="279">
        <v>9</v>
      </c>
      <c r="AM3310" s="279">
        <v>2011</v>
      </c>
      <c r="AN3310" s="281">
        <v>40813</v>
      </c>
      <c r="AO3310" s="279">
        <v>2.8250000000000002</v>
      </c>
    </row>
    <row r="3311" spans="38:41">
      <c r="AL3311" s="279">
        <v>9</v>
      </c>
      <c r="AM3311" s="279">
        <v>2011</v>
      </c>
      <c r="AN3311" s="281">
        <v>40812</v>
      </c>
      <c r="AO3311" s="279">
        <v>2.7709999999999999</v>
      </c>
    </row>
    <row r="3312" spans="38:41">
      <c r="AL3312" s="279">
        <v>9</v>
      </c>
      <c r="AM3312" s="279">
        <v>2011</v>
      </c>
      <c r="AN3312" s="281">
        <v>40809</v>
      </c>
      <c r="AO3312" s="279">
        <v>2.706</v>
      </c>
    </row>
    <row r="3313" spans="38:41">
      <c r="AL3313" s="279">
        <v>9</v>
      </c>
      <c r="AM3313" s="279">
        <v>2011</v>
      </c>
      <c r="AN3313" s="281">
        <v>40808</v>
      </c>
      <c r="AO3313" s="279">
        <v>2.681</v>
      </c>
    </row>
    <row r="3314" spans="38:41">
      <c r="AL3314" s="279">
        <v>9</v>
      </c>
      <c r="AM3314" s="279">
        <v>2011</v>
      </c>
      <c r="AN3314" s="281">
        <v>40807</v>
      </c>
      <c r="AO3314" s="279">
        <v>2.766</v>
      </c>
    </row>
    <row r="3315" spans="38:41">
      <c r="AL3315" s="279">
        <v>9</v>
      </c>
      <c r="AM3315" s="279">
        <v>2011</v>
      </c>
      <c r="AN3315" s="281">
        <v>40806</v>
      </c>
      <c r="AO3315" s="279">
        <v>2.8620000000000001</v>
      </c>
    </row>
    <row r="3316" spans="38:41">
      <c r="AL3316" s="279">
        <v>9</v>
      </c>
      <c r="AM3316" s="279">
        <v>2011</v>
      </c>
      <c r="AN3316" s="281">
        <v>40805</v>
      </c>
      <c r="AO3316" s="279">
        <v>2.8690000000000002</v>
      </c>
    </row>
    <row r="3317" spans="38:41">
      <c r="AL3317" s="279">
        <v>9</v>
      </c>
      <c r="AM3317" s="279">
        <v>2011</v>
      </c>
      <c r="AN3317" s="281">
        <v>40802</v>
      </c>
      <c r="AO3317" s="279">
        <v>2.9279999999999999</v>
      </c>
    </row>
    <row r="3318" spans="38:41">
      <c r="AL3318" s="279">
        <v>9</v>
      </c>
      <c r="AM3318" s="279">
        <v>2011</v>
      </c>
      <c r="AN3318" s="281">
        <v>40801</v>
      </c>
      <c r="AO3318" s="279">
        <v>2.919</v>
      </c>
    </row>
    <row r="3319" spans="38:41">
      <c r="AL3319" s="279">
        <v>9</v>
      </c>
      <c r="AM3319" s="279">
        <v>2011</v>
      </c>
      <c r="AN3319" s="281">
        <v>40800</v>
      </c>
      <c r="AO3319" s="279">
        <v>2.8519999999999999</v>
      </c>
    </row>
    <row r="3320" spans="38:41">
      <c r="AL3320" s="279">
        <v>9</v>
      </c>
      <c r="AM3320" s="279">
        <v>2011</v>
      </c>
      <c r="AN3320" s="281">
        <v>40799</v>
      </c>
      <c r="AO3320" s="279">
        <v>2.84</v>
      </c>
    </row>
    <row r="3321" spans="38:41">
      <c r="AL3321" s="279">
        <v>9</v>
      </c>
      <c r="AM3321" s="279">
        <v>2011</v>
      </c>
      <c r="AN3321" s="281">
        <v>40798</v>
      </c>
      <c r="AO3321" s="279">
        <v>2.8130000000000002</v>
      </c>
    </row>
    <row r="3322" spans="38:41">
      <c r="AL3322" s="279">
        <v>9</v>
      </c>
      <c r="AM3322" s="279">
        <v>2011</v>
      </c>
      <c r="AN3322" s="281">
        <v>40795</v>
      </c>
      <c r="AO3322" s="279">
        <v>2.8090000000000002</v>
      </c>
    </row>
    <row r="3323" spans="38:41">
      <c r="AL3323" s="279">
        <v>9</v>
      </c>
      <c r="AM3323" s="279">
        <v>2011</v>
      </c>
      <c r="AN3323" s="281">
        <v>40794</v>
      </c>
      <c r="AO3323" s="279">
        <v>2.891</v>
      </c>
    </row>
    <row r="3324" spans="38:41">
      <c r="AL3324" s="279">
        <v>9</v>
      </c>
      <c r="AM3324" s="279">
        <v>2011</v>
      </c>
      <c r="AN3324" s="281">
        <v>40793</v>
      </c>
      <c r="AO3324" s="279">
        <v>2.9470000000000001</v>
      </c>
    </row>
    <row r="3325" spans="38:41">
      <c r="AL3325" s="279">
        <v>9</v>
      </c>
      <c r="AM3325" s="279">
        <v>2011</v>
      </c>
      <c r="AN3325" s="281">
        <v>40792</v>
      </c>
      <c r="AO3325" s="279">
        <v>2.9169999999999998</v>
      </c>
    </row>
    <row r="3326" spans="38:41">
      <c r="AL3326" s="279">
        <v>9</v>
      </c>
      <c r="AM3326" s="279">
        <v>2011</v>
      </c>
      <c r="AN3326" s="281">
        <v>40791</v>
      </c>
      <c r="AO3326" s="279">
        <v>2.9630000000000001</v>
      </c>
    </row>
    <row r="3327" spans="38:41">
      <c r="AL3327" s="279">
        <v>9</v>
      </c>
      <c r="AM3327" s="279">
        <v>2011</v>
      </c>
      <c r="AN3327" s="281">
        <v>40788</v>
      </c>
      <c r="AO3327" s="279">
        <v>2.9630000000000001</v>
      </c>
    </row>
    <row r="3328" spans="38:41">
      <c r="AL3328" s="279">
        <v>9</v>
      </c>
      <c r="AM3328" s="279">
        <v>2011</v>
      </c>
      <c r="AN3328" s="281">
        <v>40787</v>
      </c>
      <c r="AO3328" s="279">
        <v>3.0390000000000001</v>
      </c>
    </row>
    <row r="3329" spans="38:41">
      <c r="AL3329" s="279">
        <v>8</v>
      </c>
      <c r="AM3329" s="279">
        <v>2011</v>
      </c>
      <c r="AN3329" s="281">
        <v>40786</v>
      </c>
      <c r="AO3329" s="279">
        <v>3.1059999999999999</v>
      </c>
    </row>
    <row r="3330" spans="38:41">
      <c r="AL3330" s="279">
        <v>8</v>
      </c>
      <c r="AM3330" s="279">
        <v>2011</v>
      </c>
      <c r="AN3330" s="281">
        <v>40785</v>
      </c>
      <c r="AO3330" s="279">
        <v>3.0190000000000001</v>
      </c>
    </row>
    <row r="3331" spans="38:41">
      <c r="AL3331" s="279">
        <v>8</v>
      </c>
      <c r="AM3331" s="279">
        <v>2011</v>
      </c>
      <c r="AN3331" s="281">
        <v>40784</v>
      </c>
      <c r="AO3331" s="279">
        <v>3.0609999999999999</v>
      </c>
    </row>
    <row r="3332" spans="38:41">
      <c r="AL3332" s="279">
        <v>8</v>
      </c>
      <c r="AM3332" s="279">
        <v>2011</v>
      </c>
      <c r="AN3332" s="281">
        <v>40781</v>
      </c>
      <c r="AO3332" s="279">
        <v>3.0110000000000001</v>
      </c>
    </row>
    <row r="3333" spans="38:41">
      <c r="AL3333" s="279">
        <v>8</v>
      </c>
      <c r="AM3333" s="279">
        <v>2011</v>
      </c>
      <c r="AN3333" s="281">
        <v>40780</v>
      </c>
      <c r="AO3333" s="279">
        <v>3.0409999999999999</v>
      </c>
    </row>
    <row r="3334" spans="38:41">
      <c r="AL3334" s="279">
        <v>8</v>
      </c>
      <c r="AM3334" s="279">
        <v>2011</v>
      </c>
      <c r="AN3334" s="281">
        <v>40779</v>
      </c>
      <c r="AO3334" s="279">
        <v>3.0840000000000001</v>
      </c>
    </row>
    <row r="3335" spans="38:41">
      <c r="AL3335" s="279">
        <v>8</v>
      </c>
      <c r="AM3335" s="279">
        <v>2011</v>
      </c>
      <c r="AN3335" s="281">
        <v>40778</v>
      </c>
      <c r="AO3335" s="279">
        <v>3.0179999999999998</v>
      </c>
    </row>
    <row r="3336" spans="38:41">
      <c r="AL3336" s="279">
        <v>8</v>
      </c>
      <c r="AM3336" s="279">
        <v>2011</v>
      </c>
      <c r="AN3336" s="281">
        <v>40777</v>
      </c>
      <c r="AO3336" s="279">
        <v>2.952</v>
      </c>
    </row>
    <row r="3337" spans="38:41">
      <c r="AL3337" s="279">
        <v>8</v>
      </c>
      <c r="AM3337" s="279">
        <v>2011</v>
      </c>
      <c r="AN3337" s="281">
        <v>40774</v>
      </c>
      <c r="AO3337" s="279">
        <v>2.96</v>
      </c>
    </row>
    <row r="3338" spans="38:41">
      <c r="AL3338" s="279">
        <v>8</v>
      </c>
      <c r="AM3338" s="279">
        <v>2011</v>
      </c>
      <c r="AN3338" s="281">
        <v>40773</v>
      </c>
      <c r="AO3338" s="279">
        <v>2.9590000000000001</v>
      </c>
    </row>
    <row r="3339" spans="38:41">
      <c r="AL3339" s="279">
        <v>8</v>
      </c>
      <c r="AM3339" s="279">
        <v>2011</v>
      </c>
      <c r="AN3339" s="281">
        <v>40772</v>
      </c>
      <c r="AO3339" s="279">
        <v>3.05</v>
      </c>
    </row>
    <row r="3340" spans="38:41">
      <c r="AL3340" s="279">
        <v>8</v>
      </c>
      <c r="AM3340" s="279">
        <v>2011</v>
      </c>
      <c r="AN3340" s="281">
        <v>40771</v>
      </c>
      <c r="AO3340" s="279">
        <v>3.1150000000000002</v>
      </c>
    </row>
    <row r="3341" spans="38:41">
      <c r="AL3341" s="279">
        <v>8</v>
      </c>
      <c r="AM3341" s="279">
        <v>2011</v>
      </c>
      <c r="AN3341" s="281">
        <v>40770</v>
      </c>
      <c r="AO3341" s="279">
        <v>3.137</v>
      </c>
    </row>
    <row r="3342" spans="38:41">
      <c r="AL3342" s="279">
        <v>8</v>
      </c>
      <c r="AM3342" s="279">
        <v>2011</v>
      </c>
      <c r="AN3342" s="281">
        <v>40767</v>
      </c>
      <c r="AO3342" s="279">
        <v>3.093</v>
      </c>
    </row>
    <row r="3343" spans="38:41">
      <c r="AL3343" s="279">
        <v>8</v>
      </c>
      <c r="AM3343" s="279">
        <v>2011</v>
      </c>
      <c r="AN3343" s="281">
        <v>40766</v>
      </c>
      <c r="AO3343" s="279">
        <v>3.0760000000000001</v>
      </c>
    </row>
    <row r="3344" spans="38:41">
      <c r="AL3344" s="279">
        <v>8</v>
      </c>
      <c r="AM3344" s="279">
        <v>2011</v>
      </c>
      <c r="AN3344" s="281">
        <v>40765</v>
      </c>
      <c r="AO3344" s="279">
        <v>2.9820000000000002</v>
      </c>
    </row>
    <row r="3345" spans="38:41">
      <c r="AL3345" s="279">
        <v>8</v>
      </c>
      <c r="AM3345" s="279">
        <v>2011</v>
      </c>
      <c r="AN3345" s="281">
        <v>40764</v>
      </c>
      <c r="AO3345" s="279">
        <v>3.08</v>
      </c>
    </row>
    <row r="3346" spans="38:41">
      <c r="AL3346" s="279">
        <v>8</v>
      </c>
      <c r="AM3346" s="279">
        <v>2011</v>
      </c>
      <c r="AN3346" s="281">
        <v>40763</v>
      </c>
      <c r="AO3346" s="279">
        <v>3.1280000000000001</v>
      </c>
    </row>
    <row r="3347" spans="38:41">
      <c r="AL3347" s="279">
        <v>8</v>
      </c>
      <c r="AM3347" s="279">
        <v>2011</v>
      </c>
      <c r="AN3347" s="281">
        <v>40760</v>
      </c>
      <c r="AO3347" s="279">
        <v>3.2210000000000001</v>
      </c>
    </row>
    <row r="3348" spans="38:41">
      <c r="AL3348" s="279">
        <v>8</v>
      </c>
      <c r="AM3348" s="279">
        <v>2011</v>
      </c>
      <c r="AN3348" s="281">
        <v>40759</v>
      </c>
      <c r="AO3348" s="279">
        <v>3.0910000000000002</v>
      </c>
    </row>
    <row r="3349" spans="38:41">
      <c r="AL3349" s="279">
        <v>8</v>
      </c>
      <c r="AM3349" s="279">
        <v>2011</v>
      </c>
      <c r="AN3349" s="281">
        <v>40758</v>
      </c>
      <c r="AO3349" s="279">
        <v>3.1890000000000001</v>
      </c>
    </row>
    <row r="3350" spans="38:41">
      <c r="AL3350" s="279">
        <v>8</v>
      </c>
      <c r="AM3350" s="279">
        <v>2011</v>
      </c>
      <c r="AN3350" s="281">
        <v>40757</v>
      </c>
      <c r="AO3350" s="279">
        <v>3.1680000000000001</v>
      </c>
    </row>
    <row r="3351" spans="38:41">
      <c r="AL3351" s="279">
        <v>8</v>
      </c>
      <c r="AM3351" s="279">
        <v>2011</v>
      </c>
      <c r="AN3351" s="281">
        <v>40756</v>
      </c>
      <c r="AO3351" s="279">
        <v>3.2810000000000001</v>
      </c>
    </row>
    <row r="3352" spans="38:41">
      <c r="AL3352" s="279">
        <v>7</v>
      </c>
      <c r="AM3352" s="279">
        <v>2011</v>
      </c>
      <c r="AN3352" s="281">
        <v>40753</v>
      </c>
      <c r="AO3352" s="279">
        <v>3.2890000000000001</v>
      </c>
    </row>
    <row r="3353" spans="38:41">
      <c r="AL3353" s="279">
        <v>7</v>
      </c>
      <c r="AM3353" s="279">
        <v>2011</v>
      </c>
      <c r="AN3353" s="281">
        <v>40752</v>
      </c>
      <c r="AO3353" s="279">
        <v>3.347</v>
      </c>
    </row>
    <row r="3354" spans="38:41">
      <c r="AL3354" s="279">
        <v>7</v>
      </c>
      <c r="AM3354" s="279">
        <v>2011</v>
      </c>
      <c r="AN3354" s="281">
        <v>40751</v>
      </c>
      <c r="AO3354" s="279">
        <v>3.3519999999999999</v>
      </c>
    </row>
    <row r="3355" spans="38:41">
      <c r="AL3355" s="279">
        <v>7</v>
      </c>
      <c r="AM3355" s="279">
        <v>2011</v>
      </c>
      <c r="AN3355" s="281">
        <v>40750</v>
      </c>
      <c r="AO3355" s="279">
        <v>3.3690000000000002</v>
      </c>
    </row>
    <row r="3356" spans="38:41">
      <c r="AL3356" s="279">
        <v>7</v>
      </c>
      <c r="AM3356" s="279">
        <v>2011</v>
      </c>
      <c r="AN3356" s="281">
        <v>40749</v>
      </c>
      <c r="AO3356" s="279">
        <v>3.3969999999999998</v>
      </c>
    </row>
    <row r="3357" spans="38:41">
      <c r="AL3357" s="279">
        <v>7</v>
      </c>
      <c r="AM3357" s="279">
        <v>2011</v>
      </c>
      <c r="AN3357" s="281">
        <v>40746</v>
      </c>
      <c r="AO3357" s="279">
        <v>3.39</v>
      </c>
    </row>
    <row r="3358" spans="38:41">
      <c r="AL3358" s="279">
        <v>7</v>
      </c>
      <c r="AM3358" s="279">
        <v>2011</v>
      </c>
      <c r="AN3358" s="281">
        <v>40745</v>
      </c>
      <c r="AO3358" s="279">
        <v>3.4409999999999998</v>
      </c>
    </row>
    <row r="3359" spans="38:41">
      <c r="AL3359" s="279">
        <v>7</v>
      </c>
      <c r="AM3359" s="279">
        <v>2011</v>
      </c>
      <c r="AN3359" s="281">
        <v>40744</v>
      </c>
      <c r="AO3359" s="279">
        <v>3.391</v>
      </c>
    </row>
    <row r="3360" spans="38:41">
      <c r="AL3360" s="279">
        <v>7</v>
      </c>
      <c r="AM3360" s="279">
        <v>2011</v>
      </c>
      <c r="AN3360" s="281">
        <v>40743</v>
      </c>
      <c r="AO3360" s="279">
        <v>3.3479999999999999</v>
      </c>
    </row>
    <row r="3361" spans="38:41">
      <c r="AL3361" s="279">
        <v>7</v>
      </c>
      <c r="AM3361" s="279">
        <v>2011</v>
      </c>
      <c r="AN3361" s="281">
        <v>40742</v>
      </c>
      <c r="AO3361" s="279">
        <v>3.359</v>
      </c>
    </row>
    <row r="3362" spans="38:41">
      <c r="AL3362" s="279">
        <v>7</v>
      </c>
      <c r="AM3362" s="279">
        <v>2011</v>
      </c>
      <c r="AN3362" s="281">
        <v>40739</v>
      </c>
      <c r="AO3362" s="279">
        <v>3.347</v>
      </c>
    </row>
    <row r="3363" spans="38:41">
      <c r="AL3363" s="279">
        <v>7</v>
      </c>
      <c r="AM3363" s="279">
        <v>2011</v>
      </c>
      <c r="AN3363" s="281">
        <v>40738</v>
      </c>
      <c r="AO3363" s="279">
        <v>3.4009999999999998</v>
      </c>
    </row>
    <row r="3364" spans="38:41">
      <c r="AL3364" s="279">
        <v>7</v>
      </c>
      <c r="AM3364" s="279">
        <v>2011</v>
      </c>
      <c r="AN3364" s="281">
        <v>40737</v>
      </c>
      <c r="AO3364" s="279">
        <v>3.38</v>
      </c>
    </row>
    <row r="3365" spans="38:41">
      <c r="AL3365" s="279">
        <v>7</v>
      </c>
      <c r="AM3365" s="279">
        <v>2011</v>
      </c>
      <c r="AN3365" s="281">
        <v>40736</v>
      </c>
      <c r="AO3365" s="279">
        <v>3.3570000000000002</v>
      </c>
    </row>
    <row r="3366" spans="38:41">
      <c r="AL3366" s="279">
        <v>7</v>
      </c>
      <c r="AM3366" s="279">
        <v>2011</v>
      </c>
      <c r="AN3366" s="281">
        <v>40735</v>
      </c>
      <c r="AO3366" s="279">
        <v>3.363</v>
      </c>
    </row>
    <row r="3367" spans="38:41">
      <c r="AL3367" s="279">
        <v>7</v>
      </c>
      <c r="AM3367" s="279">
        <v>2011</v>
      </c>
      <c r="AN3367" s="281">
        <v>40732</v>
      </c>
      <c r="AO3367" s="279">
        <v>3.4159999999999999</v>
      </c>
    </row>
    <row r="3368" spans="38:41">
      <c r="AL3368" s="279">
        <v>7</v>
      </c>
      <c r="AM3368" s="279">
        <v>2011</v>
      </c>
      <c r="AN3368" s="281">
        <v>40731</v>
      </c>
      <c r="AO3368" s="279">
        <v>3.4929999999999999</v>
      </c>
    </row>
    <row r="3369" spans="38:41">
      <c r="AL3369" s="279">
        <v>7</v>
      </c>
      <c r="AM3369" s="279">
        <v>2011</v>
      </c>
      <c r="AN3369" s="281">
        <v>40730</v>
      </c>
      <c r="AO3369" s="279">
        <v>3.5019999999999998</v>
      </c>
    </row>
    <row r="3370" spans="38:41">
      <c r="AL3370" s="279">
        <v>7</v>
      </c>
      <c r="AM3370" s="279">
        <v>2011</v>
      </c>
      <c r="AN3370" s="281">
        <v>40729</v>
      </c>
      <c r="AO3370" s="279">
        <v>3.5179999999999998</v>
      </c>
    </row>
    <row r="3371" spans="38:41">
      <c r="AL3371" s="279">
        <v>7</v>
      </c>
      <c r="AM3371" s="279">
        <v>2011</v>
      </c>
      <c r="AN3371" s="281">
        <v>40728</v>
      </c>
      <c r="AO3371" s="279">
        <v>3.5289999999999999</v>
      </c>
    </row>
    <row r="3372" spans="38:41">
      <c r="AL3372" s="279">
        <v>7</v>
      </c>
      <c r="AM3372" s="279">
        <v>2011</v>
      </c>
      <c r="AN3372" s="281">
        <v>40725</v>
      </c>
      <c r="AO3372" s="279">
        <v>3.5579999999999998</v>
      </c>
    </row>
    <row r="3373" spans="38:41">
      <c r="AL3373" s="279">
        <v>6</v>
      </c>
      <c r="AM3373" s="279">
        <v>2011</v>
      </c>
      <c r="AN3373" s="281">
        <v>40724</v>
      </c>
      <c r="AO3373" s="279">
        <v>3.5470000000000002</v>
      </c>
    </row>
    <row r="3374" spans="38:41">
      <c r="AL3374" s="279">
        <v>6</v>
      </c>
      <c r="AM3374" s="279">
        <v>2011</v>
      </c>
      <c r="AN3374" s="281">
        <v>40723</v>
      </c>
      <c r="AO3374" s="279">
        <v>3.5339999999999998</v>
      </c>
    </row>
    <row r="3375" spans="38:41">
      <c r="AL3375" s="279">
        <v>6</v>
      </c>
      <c r="AM3375" s="279">
        <v>2011</v>
      </c>
      <c r="AN3375" s="281">
        <v>40722</v>
      </c>
      <c r="AO3375" s="279">
        <v>3.468</v>
      </c>
    </row>
    <row r="3376" spans="38:41">
      <c r="AL3376" s="279">
        <v>6</v>
      </c>
      <c r="AM3376" s="279">
        <v>2011</v>
      </c>
      <c r="AN3376" s="281">
        <v>40721</v>
      </c>
      <c r="AO3376" s="279">
        <v>3.419</v>
      </c>
    </row>
    <row r="3377" spans="38:41">
      <c r="AL3377" s="279">
        <v>6</v>
      </c>
      <c r="AM3377" s="279">
        <v>2011</v>
      </c>
      <c r="AN3377" s="281">
        <v>40718</v>
      </c>
      <c r="AO3377" s="279">
        <v>3.3660000000000001</v>
      </c>
    </row>
    <row r="3378" spans="38:41">
      <c r="AL3378" s="279">
        <v>6</v>
      </c>
      <c r="AM3378" s="279">
        <v>2011</v>
      </c>
      <c r="AN3378" s="281">
        <v>40717</v>
      </c>
      <c r="AO3378" s="279">
        <v>3.375</v>
      </c>
    </row>
    <row r="3379" spans="38:41">
      <c r="AL3379" s="279">
        <v>6</v>
      </c>
      <c r="AM3379" s="279">
        <v>2011</v>
      </c>
      <c r="AN3379" s="281">
        <v>40716</v>
      </c>
      <c r="AO3379" s="279">
        <v>3.4180000000000001</v>
      </c>
    </row>
    <row r="3380" spans="38:41">
      <c r="AL3380" s="279">
        <v>6</v>
      </c>
      <c r="AM3380" s="279">
        <v>2011</v>
      </c>
      <c r="AN3380" s="281">
        <v>40715</v>
      </c>
      <c r="AO3380" s="279">
        <v>3.4239999999999999</v>
      </c>
    </row>
    <row r="3381" spans="38:41">
      <c r="AL3381" s="279">
        <v>6</v>
      </c>
      <c r="AM3381" s="279">
        <v>2011</v>
      </c>
      <c r="AN3381" s="281">
        <v>40714</v>
      </c>
      <c r="AO3381" s="279">
        <v>3.4180000000000001</v>
      </c>
    </row>
    <row r="3382" spans="38:41">
      <c r="AL3382" s="279">
        <v>6</v>
      </c>
      <c r="AM3382" s="279">
        <v>2011</v>
      </c>
      <c r="AN3382" s="281">
        <v>40711</v>
      </c>
      <c r="AO3382" s="279">
        <v>3.3980000000000001</v>
      </c>
    </row>
    <row r="3383" spans="38:41">
      <c r="AL3383" s="279">
        <v>6</v>
      </c>
      <c r="AM3383" s="279">
        <v>2011</v>
      </c>
      <c r="AN3383" s="281">
        <v>40710</v>
      </c>
      <c r="AO3383" s="279">
        <v>3.391</v>
      </c>
    </row>
    <row r="3384" spans="38:41">
      <c r="AL3384" s="279">
        <v>6</v>
      </c>
      <c r="AM3384" s="279">
        <v>2011</v>
      </c>
      <c r="AN3384" s="281">
        <v>40709</v>
      </c>
      <c r="AO3384" s="279">
        <v>3.423</v>
      </c>
    </row>
    <row r="3385" spans="38:41">
      <c r="AL3385" s="279">
        <v>6</v>
      </c>
      <c r="AM3385" s="279">
        <v>2011</v>
      </c>
      <c r="AN3385" s="281">
        <v>40708</v>
      </c>
      <c r="AO3385" s="279">
        <v>3.5089999999999999</v>
      </c>
    </row>
    <row r="3386" spans="38:41">
      <c r="AL3386" s="279">
        <v>6</v>
      </c>
      <c r="AM3386" s="279">
        <v>2011</v>
      </c>
      <c r="AN3386" s="281">
        <v>40707</v>
      </c>
      <c r="AO3386" s="279">
        <v>3.4620000000000002</v>
      </c>
    </row>
    <row r="3387" spans="38:41">
      <c r="AL3387" s="279">
        <v>6</v>
      </c>
      <c r="AM3387" s="279">
        <v>2011</v>
      </c>
      <c r="AN3387" s="281">
        <v>40704</v>
      </c>
      <c r="AO3387" s="279">
        <v>3.4790000000000001</v>
      </c>
    </row>
    <row r="3388" spans="38:41">
      <c r="AL3388" s="279">
        <v>6</v>
      </c>
      <c r="AM3388" s="279">
        <v>2011</v>
      </c>
      <c r="AN3388" s="281">
        <v>40703</v>
      </c>
      <c r="AO3388" s="279">
        <v>3.5179999999999998</v>
      </c>
    </row>
    <row r="3389" spans="38:41">
      <c r="AL3389" s="279">
        <v>6</v>
      </c>
      <c r="AM3389" s="279">
        <v>2011</v>
      </c>
      <c r="AN3389" s="281">
        <v>40702</v>
      </c>
      <c r="AO3389" s="279">
        <v>3.492</v>
      </c>
    </row>
    <row r="3390" spans="38:41">
      <c r="AL3390" s="279">
        <v>6</v>
      </c>
      <c r="AM3390" s="279">
        <v>2011</v>
      </c>
      <c r="AN3390" s="281">
        <v>40701</v>
      </c>
      <c r="AO3390" s="279">
        <v>3.52</v>
      </c>
    </row>
    <row r="3391" spans="38:41">
      <c r="AL3391" s="279">
        <v>6</v>
      </c>
      <c r="AM3391" s="279">
        <v>2011</v>
      </c>
      <c r="AN3391" s="281">
        <v>40700</v>
      </c>
      <c r="AO3391" s="279">
        <v>3.4950000000000001</v>
      </c>
    </row>
    <row r="3392" spans="38:41">
      <c r="AL3392" s="279">
        <v>6</v>
      </c>
      <c r="AM3392" s="279">
        <v>2011</v>
      </c>
      <c r="AN3392" s="281">
        <v>40697</v>
      </c>
      <c r="AO3392" s="279">
        <v>3.476</v>
      </c>
    </row>
    <row r="3393" spans="38:41">
      <c r="AL3393" s="279">
        <v>6</v>
      </c>
      <c r="AM3393" s="279">
        <v>2011</v>
      </c>
      <c r="AN3393" s="281">
        <v>40696</v>
      </c>
      <c r="AO3393" s="279">
        <v>3.496</v>
      </c>
    </row>
    <row r="3394" spans="38:41">
      <c r="AL3394" s="279">
        <v>6</v>
      </c>
      <c r="AM3394" s="279">
        <v>2011</v>
      </c>
      <c r="AN3394" s="281">
        <v>40695</v>
      </c>
      <c r="AO3394" s="279">
        <v>3.4569999999999999</v>
      </c>
    </row>
    <row r="3395" spans="38:41">
      <c r="AL3395" s="279">
        <v>5</v>
      </c>
      <c r="AM3395" s="279">
        <v>2011</v>
      </c>
      <c r="AN3395" s="281">
        <v>40694</v>
      </c>
      <c r="AO3395" s="279">
        <v>3.4940000000000002</v>
      </c>
    </row>
    <row r="3396" spans="38:41">
      <c r="AL3396" s="279">
        <v>5</v>
      </c>
      <c r="AM3396" s="279">
        <v>2011</v>
      </c>
      <c r="AN3396" s="281">
        <v>40693</v>
      </c>
      <c r="AO3396" s="279">
        <v>3.496</v>
      </c>
    </row>
    <row r="3397" spans="38:41">
      <c r="AL3397" s="279">
        <v>5</v>
      </c>
      <c r="AM3397" s="279">
        <v>2011</v>
      </c>
      <c r="AN3397" s="281">
        <v>40690</v>
      </c>
      <c r="AO3397" s="279">
        <v>3.5009999999999999</v>
      </c>
    </row>
    <row r="3398" spans="38:41">
      <c r="AL3398" s="279">
        <v>5</v>
      </c>
      <c r="AM3398" s="279">
        <v>2011</v>
      </c>
      <c r="AN3398" s="281">
        <v>40689</v>
      </c>
      <c r="AO3398" s="279">
        <v>3.4830000000000001</v>
      </c>
    </row>
    <row r="3399" spans="38:41">
      <c r="AL3399" s="279">
        <v>5</v>
      </c>
      <c r="AM3399" s="279">
        <v>2011</v>
      </c>
      <c r="AN3399" s="281">
        <v>40688</v>
      </c>
      <c r="AO3399" s="279">
        <v>3.504</v>
      </c>
    </row>
    <row r="3400" spans="38:41">
      <c r="AL3400" s="279">
        <v>5</v>
      </c>
      <c r="AM3400" s="279">
        <v>2011</v>
      </c>
      <c r="AN3400" s="281">
        <v>40687</v>
      </c>
      <c r="AO3400" s="279">
        <v>3.5249999999999999</v>
      </c>
    </row>
    <row r="3401" spans="38:41">
      <c r="AL3401" s="279">
        <v>5</v>
      </c>
      <c r="AM3401" s="279">
        <v>2011</v>
      </c>
      <c r="AN3401" s="281">
        <v>40686</v>
      </c>
      <c r="AO3401" s="279">
        <v>3.5379999999999998</v>
      </c>
    </row>
    <row r="3402" spans="38:41">
      <c r="AL3402" s="279">
        <v>5</v>
      </c>
      <c r="AM3402" s="279">
        <v>2011</v>
      </c>
      <c r="AN3402" s="281">
        <v>40683</v>
      </c>
      <c r="AO3402" s="279">
        <v>3.5640000000000001</v>
      </c>
    </row>
    <row r="3403" spans="38:41">
      <c r="AL3403" s="279">
        <v>5</v>
      </c>
      <c r="AM3403" s="279">
        <v>2011</v>
      </c>
      <c r="AN3403" s="281">
        <v>40682</v>
      </c>
      <c r="AO3403" s="279">
        <v>3.5950000000000002</v>
      </c>
    </row>
    <row r="3404" spans="38:41">
      <c r="AL3404" s="279">
        <v>5</v>
      </c>
      <c r="AM3404" s="279">
        <v>2011</v>
      </c>
      <c r="AN3404" s="281">
        <v>40681</v>
      </c>
      <c r="AO3404" s="279">
        <v>3.609</v>
      </c>
    </row>
    <row r="3405" spans="38:41">
      <c r="AL3405" s="279">
        <v>5</v>
      </c>
      <c r="AM3405" s="279">
        <v>2011</v>
      </c>
      <c r="AN3405" s="281">
        <v>40680</v>
      </c>
      <c r="AO3405" s="279">
        <v>3.5630000000000002</v>
      </c>
    </row>
    <row r="3406" spans="38:41">
      <c r="AL3406" s="279">
        <v>5</v>
      </c>
      <c r="AM3406" s="279">
        <v>2011</v>
      </c>
      <c r="AN3406" s="281">
        <v>40679</v>
      </c>
      <c r="AO3406" s="279">
        <v>3.5790000000000002</v>
      </c>
    </row>
    <row r="3407" spans="38:41">
      <c r="AL3407" s="279">
        <v>5</v>
      </c>
      <c r="AM3407" s="279">
        <v>2011</v>
      </c>
      <c r="AN3407" s="281">
        <v>40676</v>
      </c>
      <c r="AO3407" s="279">
        <v>3.589</v>
      </c>
    </row>
    <row r="3408" spans="38:41">
      <c r="AL3408" s="279">
        <v>5</v>
      </c>
      <c r="AM3408" s="279">
        <v>2011</v>
      </c>
      <c r="AN3408" s="281">
        <v>40675</v>
      </c>
      <c r="AO3408" s="279">
        <v>3.6259999999999999</v>
      </c>
    </row>
    <row r="3409" spans="38:41">
      <c r="AL3409" s="279">
        <v>5</v>
      </c>
      <c r="AM3409" s="279">
        <v>2011</v>
      </c>
      <c r="AN3409" s="281">
        <v>40674</v>
      </c>
      <c r="AO3409" s="279">
        <v>3.6190000000000002</v>
      </c>
    </row>
    <row r="3410" spans="38:41">
      <c r="AL3410" s="279">
        <v>5</v>
      </c>
      <c r="AM3410" s="279">
        <v>2011</v>
      </c>
      <c r="AN3410" s="281">
        <v>40673</v>
      </c>
      <c r="AO3410" s="279">
        <v>3.645</v>
      </c>
    </row>
    <row r="3411" spans="38:41">
      <c r="AL3411" s="279">
        <v>5</v>
      </c>
      <c r="AM3411" s="279">
        <v>2011</v>
      </c>
      <c r="AN3411" s="281">
        <v>40672</v>
      </c>
      <c r="AO3411" s="279">
        <v>3.589</v>
      </c>
    </row>
    <row r="3412" spans="38:41">
      <c r="AL3412" s="279">
        <v>5</v>
      </c>
      <c r="AM3412" s="279">
        <v>2011</v>
      </c>
      <c r="AN3412" s="281">
        <v>40669</v>
      </c>
      <c r="AO3412" s="279">
        <v>3.5830000000000002</v>
      </c>
    </row>
    <row r="3413" spans="38:41">
      <c r="AL3413" s="279">
        <v>5</v>
      </c>
      <c r="AM3413" s="279">
        <v>2011</v>
      </c>
      <c r="AN3413" s="281">
        <v>40668</v>
      </c>
      <c r="AO3413" s="279">
        <v>3.5649999999999999</v>
      </c>
    </row>
    <row r="3414" spans="38:41">
      <c r="AL3414" s="279">
        <v>5</v>
      </c>
      <c r="AM3414" s="279">
        <v>2011</v>
      </c>
      <c r="AN3414" s="281">
        <v>40667</v>
      </c>
      <c r="AO3414" s="279">
        <v>3.5979999999999999</v>
      </c>
    </row>
    <row r="3415" spans="38:41">
      <c r="AL3415" s="279">
        <v>5</v>
      </c>
      <c r="AM3415" s="279">
        <v>2011</v>
      </c>
      <c r="AN3415" s="281">
        <v>40666</v>
      </c>
      <c r="AO3415" s="279">
        <v>3.6360000000000001</v>
      </c>
    </row>
    <row r="3416" spans="38:41">
      <c r="AL3416" s="279">
        <v>5</v>
      </c>
      <c r="AM3416" s="279">
        <v>2011</v>
      </c>
      <c r="AN3416" s="281">
        <v>40665</v>
      </c>
      <c r="AO3416" s="279">
        <v>3.6890000000000001</v>
      </c>
    </row>
    <row r="3417" spans="38:41">
      <c r="AL3417" s="279">
        <v>4</v>
      </c>
      <c r="AM3417" s="279">
        <v>2011</v>
      </c>
      <c r="AN3417" s="281">
        <v>40662</v>
      </c>
      <c r="AO3417" s="279">
        <v>3.6890000000000001</v>
      </c>
    </row>
    <row r="3418" spans="38:41">
      <c r="AL3418" s="279">
        <v>4</v>
      </c>
      <c r="AM3418" s="279">
        <v>2011</v>
      </c>
      <c r="AN3418" s="281">
        <v>40661</v>
      </c>
      <c r="AO3418" s="279">
        <v>3.7080000000000002</v>
      </c>
    </row>
    <row r="3419" spans="38:41">
      <c r="AL3419" s="279">
        <v>4</v>
      </c>
      <c r="AM3419" s="279">
        <v>2011</v>
      </c>
      <c r="AN3419" s="281">
        <v>40660</v>
      </c>
      <c r="AO3419" s="279">
        <v>3.7410000000000001</v>
      </c>
    </row>
    <row r="3420" spans="38:41">
      <c r="AL3420" s="279">
        <v>4</v>
      </c>
      <c r="AM3420" s="279">
        <v>2011</v>
      </c>
      <c r="AN3420" s="281">
        <v>40659</v>
      </c>
      <c r="AO3420" s="279">
        <v>3.6789999999999998</v>
      </c>
    </row>
    <row r="3421" spans="38:41">
      <c r="AL3421" s="279">
        <v>4</v>
      </c>
      <c r="AM3421" s="279">
        <v>2011</v>
      </c>
      <c r="AN3421" s="281">
        <v>40658</v>
      </c>
      <c r="AO3421" s="279">
        <v>3.7080000000000002</v>
      </c>
    </row>
    <row r="3422" spans="38:41">
      <c r="AL3422" s="279">
        <v>4</v>
      </c>
      <c r="AM3422" s="279">
        <v>2011</v>
      </c>
      <c r="AN3422" s="281">
        <v>40655</v>
      </c>
      <c r="AO3422" s="279">
        <v>3.738</v>
      </c>
    </row>
    <row r="3423" spans="38:41">
      <c r="AL3423" s="279">
        <v>4</v>
      </c>
      <c r="AM3423" s="279">
        <v>2011</v>
      </c>
      <c r="AN3423" s="281">
        <v>40654</v>
      </c>
      <c r="AO3423" s="279">
        <v>3.738</v>
      </c>
    </row>
    <row r="3424" spans="38:41">
      <c r="AL3424" s="279">
        <v>4</v>
      </c>
      <c r="AM3424" s="279">
        <v>2011</v>
      </c>
      <c r="AN3424" s="281">
        <v>40653</v>
      </c>
      <c r="AO3424" s="279">
        <v>3.7679999999999998</v>
      </c>
    </row>
    <row r="3425" spans="38:41">
      <c r="AL3425" s="279">
        <v>4</v>
      </c>
      <c r="AM3425" s="279">
        <v>2011</v>
      </c>
      <c r="AN3425" s="281">
        <v>40652</v>
      </c>
      <c r="AO3425" s="279">
        <v>3.7130000000000001</v>
      </c>
    </row>
    <row r="3426" spans="38:41">
      <c r="AL3426" s="279">
        <v>4</v>
      </c>
      <c r="AM3426" s="279">
        <v>2011</v>
      </c>
      <c r="AN3426" s="281">
        <v>40651</v>
      </c>
      <c r="AO3426" s="279">
        <v>3.6880000000000002</v>
      </c>
    </row>
    <row r="3427" spans="38:41">
      <c r="AL3427" s="279">
        <v>4</v>
      </c>
      <c r="AM3427" s="279">
        <v>2011</v>
      </c>
      <c r="AN3427" s="281">
        <v>40648</v>
      </c>
      <c r="AO3427" s="279">
        <v>3.726</v>
      </c>
    </row>
    <row r="3428" spans="38:41">
      <c r="AL3428" s="279">
        <v>4</v>
      </c>
      <c r="AM3428" s="279">
        <v>2011</v>
      </c>
      <c r="AN3428" s="281">
        <v>40647</v>
      </c>
      <c r="AO3428" s="279">
        <v>3.7789999999999999</v>
      </c>
    </row>
    <row r="3429" spans="38:41">
      <c r="AL3429" s="279">
        <v>4</v>
      </c>
      <c r="AM3429" s="279">
        <v>2011</v>
      </c>
      <c r="AN3429" s="281">
        <v>40646</v>
      </c>
      <c r="AO3429" s="279">
        <v>3.7869999999999999</v>
      </c>
    </row>
    <row r="3430" spans="38:41">
      <c r="AL3430" s="279">
        <v>4</v>
      </c>
      <c r="AM3430" s="279">
        <v>2011</v>
      </c>
      <c r="AN3430" s="281">
        <v>40645</v>
      </c>
      <c r="AO3430" s="279">
        <v>3.82</v>
      </c>
    </row>
    <row r="3431" spans="38:41">
      <c r="AL3431" s="279">
        <v>4</v>
      </c>
      <c r="AM3431" s="279">
        <v>2011</v>
      </c>
      <c r="AN3431" s="281">
        <v>40644</v>
      </c>
      <c r="AO3431" s="279">
        <v>3.87</v>
      </c>
    </row>
    <row r="3432" spans="38:41">
      <c r="AL3432" s="279">
        <v>4</v>
      </c>
      <c r="AM3432" s="279">
        <v>2011</v>
      </c>
      <c r="AN3432" s="281">
        <v>40641</v>
      </c>
      <c r="AO3432" s="279">
        <v>3.8439999999999999</v>
      </c>
    </row>
    <row r="3433" spans="38:41">
      <c r="AL3433" s="279">
        <v>4</v>
      </c>
      <c r="AM3433" s="279">
        <v>2011</v>
      </c>
      <c r="AN3433" s="281">
        <v>40640</v>
      </c>
      <c r="AO3433" s="279">
        <v>3.8450000000000002</v>
      </c>
    </row>
    <row r="3434" spans="38:41">
      <c r="AL3434" s="279">
        <v>4</v>
      </c>
      <c r="AM3434" s="279">
        <v>2011</v>
      </c>
      <c r="AN3434" s="281">
        <v>40639</v>
      </c>
      <c r="AO3434" s="279">
        <v>3.82</v>
      </c>
    </row>
    <row r="3435" spans="38:41">
      <c r="AL3435" s="279">
        <v>4</v>
      </c>
      <c r="AM3435" s="279">
        <v>2011</v>
      </c>
      <c r="AN3435" s="281">
        <v>40638</v>
      </c>
      <c r="AO3435" s="279">
        <v>3.77</v>
      </c>
    </row>
    <row r="3436" spans="38:41">
      <c r="AL3436" s="279">
        <v>4</v>
      </c>
      <c r="AM3436" s="279">
        <v>2011</v>
      </c>
      <c r="AN3436" s="281">
        <v>40637</v>
      </c>
      <c r="AO3436" s="279">
        <v>3.7669999999999999</v>
      </c>
    </row>
    <row r="3437" spans="38:41">
      <c r="AL3437" s="279">
        <v>4</v>
      </c>
      <c r="AM3437" s="279">
        <v>2011</v>
      </c>
      <c r="AN3437" s="281">
        <v>40634</v>
      </c>
      <c r="AO3437" s="279">
        <v>3.774</v>
      </c>
    </row>
    <row r="3438" spans="38:41">
      <c r="AL3438" s="279">
        <v>3</v>
      </c>
      <c r="AM3438" s="279">
        <v>2011</v>
      </c>
      <c r="AN3438" s="281">
        <v>40633</v>
      </c>
      <c r="AO3438" s="279">
        <v>3.7559999999999998</v>
      </c>
    </row>
    <row r="3439" spans="38:41">
      <c r="AL3439" s="279">
        <v>3</v>
      </c>
      <c r="AM3439" s="279">
        <v>2011</v>
      </c>
      <c r="AN3439" s="281">
        <v>40632</v>
      </c>
      <c r="AO3439" s="279">
        <v>3.7210000000000001</v>
      </c>
    </row>
    <row r="3440" spans="38:41">
      <c r="AL3440" s="279">
        <v>3</v>
      </c>
      <c r="AM3440" s="279">
        <v>2011</v>
      </c>
      <c r="AN3440" s="281">
        <v>40631</v>
      </c>
      <c r="AO3440" s="279">
        <v>3.7490000000000001</v>
      </c>
    </row>
    <row r="3441" spans="38:41">
      <c r="AL3441" s="279">
        <v>3</v>
      </c>
      <c r="AM3441" s="279">
        <v>2011</v>
      </c>
      <c r="AN3441" s="281">
        <v>40630</v>
      </c>
      <c r="AO3441" s="279">
        <v>3.7080000000000002</v>
      </c>
    </row>
    <row r="3442" spans="38:41">
      <c r="AL3442" s="279">
        <v>3</v>
      </c>
      <c r="AM3442" s="279">
        <v>2011</v>
      </c>
      <c r="AN3442" s="281">
        <v>40627</v>
      </c>
      <c r="AO3442" s="279">
        <v>3.7029999999999998</v>
      </c>
    </row>
    <row r="3443" spans="38:41">
      <c r="AL3443" s="279">
        <v>3</v>
      </c>
      <c r="AM3443" s="279">
        <v>2011</v>
      </c>
      <c r="AN3443" s="281">
        <v>40626</v>
      </c>
      <c r="AO3443" s="279">
        <v>3.6989999999999998</v>
      </c>
    </row>
    <row r="3444" spans="38:41">
      <c r="AL3444" s="279">
        <v>3</v>
      </c>
      <c r="AM3444" s="279">
        <v>2011</v>
      </c>
      <c r="AN3444" s="281">
        <v>40625</v>
      </c>
      <c r="AO3444" s="279">
        <v>3.6989999999999998</v>
      </c>
    </row>
    <row r="3445" spans="38:41">
      <c r="AL3445" s="279">
        <v>3</v>
      </c>
      <c r="AM3445" s="279">
        <v>2011</v>
      </c>
      <c r="AN3445" s="281">
        <v>40624</v>
      </c>
      <c r="AO3445" s="279">
        <v>3.6989999999999998</v>
      </c>
    </row>
    <row r="3446" spans="38:41">
      <c r="AL3446" s="279">
        <v>3</v>
      </c>
      <c r="AM3446" s="279">
        <v>2011</v>
      </c>
      <c r="AN3446" s="281">
        <v>40623</v>
      </c>
      <c r="AO3446" s="279">
        <v>3.734</v>
      </c>
    </row>
    <row r="3447" spans="38:41">
      <c r="AL3447" s="279">
        <v>3</v>
      </c>
      <c r="AM3447" s="279">
        <v>2011</v>
      </c>
      <c r="AN3447" s="281">
        <v>40620</v>
      </c>
      <c r="AO3447" s="279">
        <v>3.7109999999999999</v>
      </c>
    </row>
    <row r="3448" spans="38:41">
      <c r="AL3448" s="279">
        <v>3</v>
      </c>
      <c r="AM3448" s="279">
        <v>2011</v>
      </c>
      <c r="AN3448" s="281">
        <v>40619</v>
      </c>
      <c r="AO3448" s="279">
        <v>3.718</v>
      </c>
    </row>
    <row r="3449" spans="38:41">
      <c r="AL3449" s="279">
        <v>3</v>
      </c>
      <c r="AM3449" s="279">
        <v>2011</v>
      </c>
      <c r="AN3449" s="281">
        <v>40618</v>
      </c>
      <c r="AO3449" s="279">
        <v>3.677</v>
      </c>
    </row>
    <row r="3450" spans="38:41">
      <c r="AL3450" s="279">
        <v>3</v>
      </c>
      <c r="AM3450" s="279">
        <v>2011</v>
      </c>
      <c r="AN3450" s="281">
        <v>40617</v>
      </c>
      <c r="AO3450" s="279">
        <v>3.7189999999999999</v>
      </c>
    </row>
    <row r="3451" spans="38:41">
      <c r="AL3451" s="279">
        <v>3</v>
      </c>
      <c r="AM3451" s="279">
        <v>2011</v>
      </c>
      <c r="AN3451" s="281">
        <v>40616</v>
      </c>
      <c r="AO3451" s="279">
        <v>3.738</v>
      </c>
    </row>
    <row r="3452" spans="38:41">
      <c r="AL3452" s="279">
        <v>3</v>
      </c>
      <c r="AM3452" s="279">
        <v>2011</v>
      </c>
      <c r="AN3452" s="281">
        <v>40613</v>
      </c>
      <c r="AO3452" s="279">
        <v>3.754</v>
      </c>
    </row>
    <row r="3453" spans="38:41">
      <c r="AL3453" s="279">
        <v>3</v>
      </c>
      <c r="AM3453" s="279">
        <v>2011</v>
      </c>
      <c r="AN3453" s="281">
        <v>40612</v>
      </c>
      <c r="AO3453" s="279">
        <v>3.7410000000000001</v>
      </c>
    </row>
    <row r="3454" spans="38:41">
      <c r="AL3454" s="279">
        <v>3</v>
      </c>
      <c r="AM3454" s="279">
        <v>2011</v>
      </c>
      <c r="AN3454" s="281">
        <v>40611</v>
      </c>
      <c r="AO3454" s="279">
        <v>3.79</v>
      </c>
    </row>
    <row r="3455" spans="38:41">
      <c r="AL3455" s="279">
        <v>3</v>
      </c>
      <c r="AM3455" s="279">
        <v>2011</v>
      </c>
      <c r="AN3455" s="281">
        <v>40610</v>
      </c>
      <c r="AO3455" s="279">
        <v>3.8460000000000001</v>
      </c>
    </row>
    <row r="3456" spans="38:41">
      <c r="AL3456" s="279">
        <v>3</v>
      </c>
      <c r="AM3456" s="279">
        <v>2011</v>
      </c>
      <c r="AN3456" s="281">
        <v>40609</v>
      </c>
      <c r="AO3456" s="279">
        <v>3.7949999999999999</v>
      </c>
    </row>
    <row r="3457" spans="38:41">
      <c r="AL3457" s="279">
        <v>3</v>
      </c>
      <c r="AM3457" s="279">
        <v>2011</v>
      </c>
      <c r="AN3457" s="281">
        <v>40606</v>
      </c>
      <c r="AO3457" s="279">
        <v>3.7730000000000001</v>
      </c>
    </row>
    <row r="3458" spans="38:41">
      <c r="AL3458" s="279">
        <v>3</v>
      </c>
      <c r="AM3458" s="279">
        <v>2011</v>
      </c>
      <c r="AN3458" s="281">
        <v>40605</v>
      </c>
      <c r="AO3458" s="279">
        <v>3.8</v>
      </c>
    </row>
    <row r="3459" spans="38:41">
      <c r="AL3459" s="279">
        <v>3</v>
      </c>
      <c r="AM3459" s="279">
        <v>2011</v>
      </c>
      <c r="AN3459" s="281">
        <v>40604</v>
      </c>
      <c r="AO3459" s="279">
        <v>3.7480000000000002</v>
      </c>
    </row>
    <row r="3460" spans="38:41">
      <c r="AL3460" s="279">
        <v>3</v>
      </c>
      <c r="AM3460" s="279">
        <v>2011</v>
      </c>
      <c r="AN3460" s="281">
        <v>40603</v>
      </c>
      <c r="AO3460" s="279">
        <v>3.7040000000000002</v>
      </c>
    </row>
    <row r="3461" spans="38:41">
      <c r="AL3461" s="279">
        <v>2</v>
      </c>
      <c r="AM3461" s="279">
        <v>2011</v>
      </c>
      <c r="AN3461" s="281">
        <v>40602</v>
      </c>
      <c r="AO3461" s="279">
        <v>3.6989999999999998</v>
      </c>
    </row>
    <row r="3462" spans="38:41">
      <c r="AL3462" s="279">
        <v>2</v>
      </c>
      <c r="AM3462" s="279">
        <v>2011</v>
      </c>
      <c r="AN3462" s="281">
        <v>40599</v>
      </c>
      <c r="AO3462" s="279">
        <v>3.7040000000000002</v>
      </c>
    </row>
    <row r="3463" spans="38:41">
      <c r="AL3463" s="279">
        <v>2</v>
      </c>
      <c r="AM3463" s="279">
        <v>2011</v>
      </c>
      <c r="AN3463" s="281">
        <v>40598</v>
      </c>
      <c r="AO3463" s="279">
        <v>3.7280000000000002</v>
      </c>
    </row>
    <row r="3464" spans="38:41">
      <c r="AL3464" s="279">
        <v>2</v>
      </c>
      <c r="AM3464" s="279">
        <v>2011</v>
      </c>
      <c r="AN3464" s="281">
        <v>40597</v>
      </c>
      <c r="AO3464" s="279">
        <v>3.7519999999999998</v>
      </c>
    </row>
    <row r="3465" spans="38:41">
      <c r="AL3465" s="279">
        <v>2</v>
      </c>
      <c r="AM3465" s="279">
        <v>2011</v>
      </c>
      <c r="AN3465" s="281">
        <v>40596</v>
      </c>
      <c r="AO3465" s="279">
        <v>3.7869999999999999</v>
      </c>
    </row>
    <row r="3466" spans="38:41">
      <c r="AL3466" s="279">
        <v>2</v>
      </c>
      <c r="AM3466" s="279">
        <v>2011</v>
      </c>
      <c r="AN3466" s="281">
        <v>40592</v>
      </c>
      <c r="AO3466" s="279">
        <v>3.8559999999999999</v>
      </c>
    </row>
    <row r="3467" spans="38:41">
      <c r="AL3467" s="279">
        <v>2</v>
      </c>
      <c r="AM3467" s="279">
        <v>2011</v>
      </c>
      <c r="AN3467" s="281">
        <v>40591</v>
      </c>
      <c r="AO3467" s="279">
        <v>3.859</v>
      </c>
    </row>
    <row r="3468" spans="38:41">
      <c r="AL3468" s="279">
        <v>2</v>
      </c>
      <c r="AM3468" s="279">
        <v>2011</v>
      </c>
      <c r="AN3468" s="281">
        <v>40590</v>
      </c>
      <c r="AO3468" s="279">
        <v>3.8559999999999999</v>
      </c>
    </row>
    <row r="3469" spans="38:41">
      <c r="AL3469" s="279">
        <v>2</v>
      </c>
      <c r="AM3469" s="279">
        <v>2011</v>
      </c>
      <c r="AN3469" s="281">
        <v>40589</v>
      </c>
      <c r="AO3469" s="279">
        <v>3.839</v>
      </c>
    </row>
    <row r="3470" spans="38:41">
      <c r="AL3470" s="279">
        <v>2</v>
      </c>
      <c r="AM3470" s="279">
        <v>2011</v>
      </c>
      <c r="AN3470" s="281">
        <v>40588</v>
      </c>
      <c r="AO3470" s="279">
        <v>3.8439999999999999</v>
      </c>
    </row>
    <row r="3471" spans="38:41">
      <c r="AL3471" s="279">
        <v>2</v>
      </c>
      <c r="AM3471" s="279">
        <v>2011</v>
      </c>
      <c r="AN3471" s="281">
        <v>40585</v>
      </c>
      <c r="AO3471" s="279">
        <v>3.8290000000000002</v>
      </c>
    </row>
    <row r="3472" spans="38:41">
      <c r="AL3472" s="279">
        <v>2</v>
      </c>
      <c r="AM3472" s="279">
        <v>2011</v>
      </c>
      <c r="AN3472" s="281">
        <v>40584</v>
      </c>
      <c r="AO3472" s="279">
        <v>3.8359999999999999</v>
      </c>
    </row>
    <row r="3473" spans="38:41">
      <c r="AL3473" s="279">
        <v>2</v>
      </c>
      <c r="AM3473" s="279">
        <v>2011</v>
      </c>
      <c r="AN3473" s="281">
        <v>40583</v>
      </c>
      <c r="AO3473" s="279">
        <v>3.8119999999999998</v>
      </c>
    </row>
    <row r="3474" spans="38:41">
      <c r="AL3474" s="279">
        <v>2</v>
      </c>
      <c r="AM3474" s="279">
        <v>2011</v>
      </c>
      <c r="AN3474" s="281">
        <v>40582</v>
      </c>
      <c r="AO3474" s="279">
        <v>3.8479999999999999</v>
      </c>
    </row>
    <row r="3475" spans="38:41">
      <c r="AL3475" s="279">
        <v>2</v>
      </c>
      <c r="AM3475" s="279">
        <v>2011</v>
      </c>
      <c r="AN3475" s="281">
        <v>40581</v>
      </c>
      <c r="AO3475" s="279">
        <v>3.8039999999999998</v>
      </c>
    </row>
    <row r="3476" spans="38:41">
      <c r="AL3476" s="279">
        <v>2</v>
      </c>
      <c r="AM3476" s="279">
        <v>2011</v>
      </c>
      <c r="AN3476" s="281">
        <v>40578</v>
      </c>
      <c r="AO3476" s="279">
        <v>3.8210000000000002</v>
      </c>
    </row>
    <row r="3477" spans="38:41">
      <c r="AL3477" s="279">
        <v>2</v>
      </c>
      <c r="AM3477" s="279">
        <v>2011</v>
      </c>
      <c r="AN3477" s="281">
        <v>40577</v>
      </c>
      <c r="AO3477" s="279">
        <v>3.8039999999999998</v>
      </c>
    </row>
    <row r="3478" spans="38:41">
      <c r="AL3478" s="279">
        <v>2</v>
      </c>
      <c r="AM3478" s="279">
        <v>2011</v>
      </c>
      <c r="AN3478" s="281">
        <v>40576</v>
      </c>
      <c r="AO3478" s="279">
        <v>3.7879999999999998</v>
      </c>
    </row>
    <row r="3479" spans="38:41">
      <c r="AL3479" s="279">
        <v>2</v>
      </c>
      <c r="AM3479" s="279">
        <v>2011</v>
      </c>
      <c r="AN3479" s="281">
        <v>40575</v>
      </c>
      <c r="AO3479" s="279">
        <v>3.7679999999999998</v>
      </c>
    </row>
    <row r="3480" spans="38:41">
      <c r="AL3480" s="279">
        <v>1</v>
      </c>
      <c r="AM3480" s="279">
        <v>2011</v>
      </c>
      <c r="AN3480" s="281">
        <v>40574</v>
      </c>
      <c r="AO3480" s="279">
        <v>3.7290000000000001</v>
      </c>
    </row>
    <row r="3481" spans="38:41">
      <c r="AL3481" s="279">
        <v>1</v>
      </c>
      <c r="AM3481" s="279">
        <v>2011</v>
      </c>
      <c r="AN3481" s="281">
        <v>40571</v>
      </c>
      <c r="AO3481" s="279">
        <v>3.7090000000000001</v>
      </c>
    </row>
    <row r="3482" spans="38:41">
      <c r="AL3482" s="279">
        <v>1</v>
      </c>
      <c r="AM3482" s="279">
        <v>2011</v>
      </c>
      <c r="AN3482" s="281">
        <v>40570</v>
      </c>
      <c r="AO3482" s="279">
        <v>3.726</v>
      </c>
    </row>
    <row r="3483" spans="38:41">
      <c r="AL3483" s="279">
        <v>1</v>
      </c>
      <c r="AM3483" s="279">
        <v>2011</v>
      </c>
      <c r="AN3483" s="281">
        <v>40569</v>
      </c>
      <c r="AO3483" s="279">
        <v>3.7570000000000001</v>
      </c>
    </row>
    <row r="3484" spans="38:41">
      <c r="AL3484" s="279">
        <v>1</v>
      </c>
      <c r="AM3484" s="279">
        <v>2011</v>
      </c>
      <c r="AN3484" s="281">
        <v>40568</v>
      </c>
      <c r="AO3484" s="279">
        <v>3.7290000000000001</v>
      </c>
    </row>
    <row r="3485" spans="38:41">
      <c r="AL3485" s="279">
        <v>1</v>
      </c>
      <c r="AM3485" s="279">
        <v>2011</v>
      </c>
      <c r="AN3485" s="281">
        <v>40567</v>
      </c>
      <c r="AO3485" s="279">
        <v>3.7519999999999998</v>
      </c>
    </row>
    <row r="3486" spans="38:41">
      <c r="AL3486" s="279">
        <v>1</v>
      </c>
      <c r="AM3486" s="279">
        <v>2011</v>
      </c>
      <c r="AN3486" s="281">
        <v>40564</v>
      </c>
      <c r="AO3486" s="279">
        <v>3.7450000000000001</v>
      </c>
    </row>
    <row r="3487" spans="38:41">
      <c r="AL3487" s="279">
        <v>1</v>
      </c>
      <c r="AM3487" s="279">
        <v>2011</v>
      </c>
      <c r="AN3487" s="281">
        <v>40563</v>
      </c>
      <c r="AO3487" s="279">
        <v>3.7429999999999999</v>
      </c>
    </row>
    <row r="3488" spans="38:41">
      <c r="AL3488" s="279">
        <v>1</v>
      </c>
      <c r="AM3488" s="279">
        <v>2011</v>
      </c>
      <c r="AN3488" s="281">
        <v>40562</v>
      </c>
      <c r="AO3488" s="279">
        <v>3.69</v>
      </c>
    </row>
    <row r="3489" spans="38:41">
      <c r="AL3489" s="279">
        <v>1</v>
      </c>
      <c r="AM3489" s="279">
        <v>2011</v>
      </c>
      <c r="AN3489" s="281">
        <v>40561</v>
      </c>
      <c r="AO3489" s="279">
        <v>3.7080000000000002</v>
      </c>
    </row>
    <row r="3490" spans="38:41">
      <c r="AL3490" s="279">
        <v>1</v>
      </c>
      <c r="AM3490" s="279">
        <v>2011</v>
      </c>
      <c r="AN3490" s="281">
        <v>40560</v>
      </c>
      <c r="AO3490" s="279">
        <v>3.6869999999999998</v>
      </c>
    </row>
    <row r="3491" spans="38:41">
      <c r="AL3491" s="279">
        <v>1</v>
      </c>
      <c r="AM3491" s="279">
        <v>2011</v>
      </c>
      <c r="AN3491" s="281">
        <v>40557</v>
      </c>
      <c r="AO3491" s="279">
        <v>3.6920000000000002</v>
      </c>
    </row>
    <row r="3492" spans="38:41">
      <c r="AL3492" s="279">
        <v>1</v>
      </c>
      <c r="AM3492" s="279">
        <v>2011</v>
      </c>
      <c r="AN3492" s="281">
        <v>40556</v>
      </c>
      <c r="AO3492" s="279">
        <v>3.6680000000000001</v>
      </c>
    </row>
    <row r="3493" spans="38:41">
      <c r="AL3493" s="279">
        <v>1</v>
      </c>
      <c r="AM3493" s="279">
        <v>2011</v>
      </c>
      <c r="AN3493" s="281">
        <v>40555</v>
      </c>
      <c r="AO3493" s="279">
        <v>3.6819999999999999</v>
      </c>
    </row>
    <row r="3494" spans="38:41">
      <c r="AL3494" s="279">
        <v>1</v>
      </c>
      <c r="AM3494" s="279">
        <v>2011</v>
      </c>
      <c r="AN3494" s="281">
        <v>40554</v>
      </c>
      <c r="AO3494" s="279">
        <v>3.645</v>
      </c>
    </row>
    <row r="3495" spans="38:41">
      <c r="AL3495" s="279">
        <v>1</v>
      </c>
      <c r="AM3495" s="279">
        <v>2011</v>
      </c>
      <c r="AN3495" s="281">
        <v>40553</v>
      </c>
      <c r="AO3495" s="279">
        <v>3.601</v>
      </c>
    </row>
    <row r="3496" spans="38:41">
      <c r="AL3496" s="279">
        <v>1</v>
      </c>
      <c r="AM3496" s="279">
        <v>2011</v>
      </c>
      <c r="AN3496" s="281">
        <v>40550</v>
      </c>
      <c r="AO3496" s="279">
        <v>3.6160000000000001</v>
      </c>
    </row>
    <row r="3497" spans="38:41">
      <c r="AL3497" s="279">
        <v>1</v>
      </c>
      <c r="AM3497" s="279">
        <v>2011</v>
      </c>
      <c r="AN3497" s="281">
        <v>40549</v>
      </c>
      <c r="AO3497" s="279">
        <v>3.6419999999999999</v>
      </c>
    </row>
    <row r="3498" spans="38:41">
      <c r="AL3498" s="279">
        <v>1</v>
      </c>
      <c r="AM3498" s="279">
        <v>2011</v>
      </c>
      <c r="AN3498" s="281">
        <v>40548</v>
      </c>
      <c r="AO3498" s="279">
        <v>3.6619999999999999</v>
      </c>
    </row>
    <row r="3499" spans="38:41">
      <c r="AL3499" s="279">
        <v>1</v>
      </c>
      <c r="AM3499" s="279">
        <v>2011</v>
      </c>
      <c r="AN3499" s="281">
        <v>40547</v>
      </c>
      <c r="AO3499" s="279">
        <v>3.5760000000000001</v>
      </c>
    </row>
    <row r="3500" spans="38:41">
      <c r="AL3500" s="279">
        <v>1</v>
      </c>
      <c r="AM3500" s="279">
        <v>2011</v>
      </c>
      <c r="AN3500" s="281">
        <v>40546</v>
      </c>
      <c r="AO3500" s="279">
        <v>3.5289999999999999</v>
      </c>
    </row>
    <row r="3501" spans="38:41">
      <c r="AL3501" s="279">
        <v>12</v>
      </c>
      <c r="AM3501" s="279">
        <v>2010</v>
      </c>
      <c r="AN3501" s="281">
        <v>40543</v>
      </c>
      <c r="AO3501" s="279">
        <v>3.528</v>
      </c>
    </row>
    <row r="3502" spans="38:41">
      <c r="AL3502" s="279">
        <v>12</v>
      </c>
      <c r="AM3502" s="279">
        <v>2010</v>
      </c>
      <c r="AN3502" s="281">
        <v>40542</v>
      </c>
      <c r="AO3502" s="279">
        <v>3.548</v>
      </c>
    </row>
    <row r="3503" spans="38:41">
      <c r="AL3503" s="279">
        <v>12</v>
      </c>
      <c r="AM3503" s="279">
        <v>2010</v>
      </c>
      <c r="AN3503" s="281">
        <v>40541</v>
      </c>
      <c r="AO3503" s="279">
        <v>3.544</v>
      </c>
    </row>
    <row r="3504" spans="38:41">
      <c r="AL3504" s="279">
        <v>12</v>
      </c>
      <c r="AM3504" s="279">
        <v>2010</v>
      </c>
      <c r="AN3504" s="281">
        <v>40540</v>
      </c>
      <c r="AO3504" s="279">
        <v>3.56</v>
      </c>
    </row>
    <row r="3505" spans="38:41">
      <c r="AL3505" s="279">
        <v>12</v>
      </c>
      <c r="AM3505" s="279">
        <v>2010</v>
      </c>
      <c r="AN3505" s="281">
        <v>40539</v>
      </c>
      <c r="AO3505" s="279">
        <v>3.56</v>
      </c>
    </row>
    <row r="3506" spans="38:41">
      <c r="AL3506" s="279">
        <v>12</v>
      </c>
      <c r="AM3506" s="279">
        <v>2010</v>
      </c>
      <c r="AN3506" s="281">
        <v>40536</v>
      </c>
      <c r="AO3506" s="279">
        <v>3.5590000000000002</v>
      </c>
    </row>
    <row r="3507" spans="38:41">
      <c r="AL3507" s="279">
        <v>12</v>
      </c>
      <c r="AM3507" s="279">
        <v>2010</v>
      </c>
      <c r="AN3507" s="281">
        <v>40535</v>
      </c>
      <c r="AO3507" s="279">
        <v>3.5680000000000001</v>
      </c>
    </row>
    <row r="3508" spans="38:41">
      <c r="AL3508" s="279">
        <v>12</v>
      </c>
      <c r="AM3508" s="279">
        <v>2010</v>
      </c>
      <c r="AN3508" s="281">
        <v>40534</v>
      </c>
      <c r="AO3508" s="279">
        <v>3.5670000000000002</v>
      </c>
    </row>
    <row r="3509" spans="38:41">
      <c r="AL3509" s="279">
        <v>12</v>
      </c>
      <c r="AM3509" s="279">
        <v>2010</v>
      </c>
      <c r="AN3509" s="281">
        <v>40533</v>
      </c>
      <c r="AO3509" s="279">
        <v>3.556</v>
      </c>
    </row>
    <row r="3510" spans="38:41">
      <c r="AL3510" s="279">
        <v>12</v>
      </c>
      <c r="AM3510" s="279">
        <v>2010</v>
      </c>
      <c r="AN3510" s="281">
        <v>40532</v>
      </c>
      <c r="AO3510" s="279">
        <v>3.585</v>
      </c>
    </row>
    <row r="3511" spans="38:41">
      <c r="AL3511" s="279">
        <v>12</v>
      </c>
      <c r="AM3511" s="279">
        <v>2010</v>
      </c>
      <c r="AN3511" s="281">
        <v>40529</v>
      </c>
      <c r="AO3511" s="279">
        <v>3.6070000000000002</v>
      </c>
    </row>
    <row r="3512" spans="38:41">
      <c r="AL3512" s="279">
        <v>12</v>
      </c>
      <c r="AM3512" s="279">
        <v>2010</v>
      </c>
      <c r="AN3512" s="281">
        <v>40528</v>
      </c>
      <c r="AO3512" s="279">
        <v>3.68</v>
      </c>
    </row>
    <row r="3513" spans="38:41">
      <c r="AL3513" s="279">
        <v>12</v>
      </c>
      <c r="AM3513" s="279">
        <v>2010</v>
      </c>
      <c r="AN3513" s="281">
        <v>40527</v>
      </c>
      <c r="AO3513" s="279">
        <v>3.7450000000000001</v>
      </c>
    </row>
    <row r="3514" spans="38:41">
      <c r="AL3514" s="279">
        <v>12</v>
      </c>
      <c r="AM3514" s="279">
        <v>2010</v>
      </c>
      <c r="AN3514" s="281">
        <v>40526</v>
      </c>
      <c r="AO3514" s="279">
        <v>3.758</v>
      </c>
    </row>
    <row r="3515" spans="38:41">
      <c r="AL3515" s="279">
        <v>12</v>
      </c>
      <c r="AM3515" s="279">
        <v>2010</v>
      </c>
      <c r="AN3515" s="281">
        <v>40525</v>
      </c>
      <c r="AO3515" s="279">
        <v>3.6619999999999999</v>
      </c>
    </row>
    <row r="3516" spans="38:41">
      <c r="AL3516" s="279">
        <v>12</v>
      </c>
      <c r="AM3516" s="279">
        <v>2010</v>
      </c>
      <c r="AN3516" s="281">
        <v>40522</v>
      </c>
      <c r="AO3516" s="279">
        <v>3.7170000000000001</v>
      </c>
    </row>
    <row r="3517" spans="38:41">
      <c r="AL3517" s="279">
        <v>12</v>
      </c>
      <c r="AM3517" s="279">
        <v>2010</v>
      </c>
      <c r="AN3517" s="281">
        <v>40521</v>
      </c>
      <c r="AO3517" s="279">
        <v>3.6890000000000001</v>
      </c>
    </row>
    <row r="3518" spans="38:41">
      <c r="AL3518" s="279">
        <v>12</v>
      </c>
      <c r="AM3518" s="279">
        <v>2010</v>
      </c>
      <c r="AN3518" s="281">
        <v>40520</v>
      </c>
      <c r="AO3518" s="279">
        <v>3.681</v>
      </c>
    </row>
    <row r="3519" spans="38:41">
      <c r="AL3519" s="279">
        <v>12</v>
      </c>
      <c r="AM3519" s="279">
        <v>2010</v>
      </c>
      <c r="AN3519" s="281">
        <v>40519</v>
      </c>
      <c r="AO3519" s="279">
        <v>3.677</v>
      </c>
    </row>
    <row r="3520" spans="38:41">
      <c r="AL3520" s="279">
        <v>12</v>
      </c>
      <c r="AM3520" s="279">
        <v>2010</v>
      </c>
      <c r="AN3520" s="281">
        <v>40518</v>
      </c>
      <c r="AO3520" s="279">
        <v>3.6019999999999999</v>
      </c>
    </row>
    <row r="3521" spans="38:41">
      <c r="AL3521" s="279">
        <v>12</v>
      </c>
      <c r="AM3521" s="279">
        <v>2010</v>
      </c>
      <c r="AN3521" s="281">
        <v>40515</v>
      </c>
      <c r="AO3521" s="279">
        <v>3.6360000000000001</v>
      </c>
    </row>
    <row r="3522" spans="38:41">
      <c r="AL3522" s="279">
        <v>12</v>
      </c>
      <c r="AM3522" s="279">
        <v>2010</v>
      </c>
      <c r="AN3522" s="281">
        <v>40514</v>
      </c>
      <c r="AO3522" s="279">
        <v>3.6070000000000002</v>
      </c>
    </row>
    <row r="3523" spans="38:41">
      <c r="AL3523" s="279">
        <v>12</v>
      </c>
      <c r="AM3523" s="279">
        <v>2010</v>
      </c>
      <c r="AN3523" s="281">
        <v>40513</v>
      </c>
      <c r="AO3523" s="279">
        <v>3.5779999999999998</v>
      </c>
    </row>
    <row r="3524" spans="38:41">
      <c r="AL3524" s="279">
        <v>11</v>
      </c>
      <c r="AM3524" s="279">
        <v>2010</v>
      </c>
      <c r="AN3524" s="281">
        <v>40512</v>
      </c>
      <c r="AO3524" s="279">
        <v>3.4830000000000001</v>
      </c>
    </row>
    <row r="3525" spans="38:41">
      <c r="AL3525" s="279">
        <v>11</v>
      </c>
      <c r="AM3525" s="279">
        <v>2010</v>
      </c>
      <c r="AN3525" s="281">
        <v>40511</v>
      </c>
      <c r="AO3525" s="279">
        <v>3.5230000000000001</v>
      </c>
    </row>
    <row r="3526" spans="38:41">
      <c r="AL3526" s="279">
        <v>11</v>
      </c>
      <c r="AM3526" s="279">
        <v>2010</v>
      </c>
      <c r="AN3526" s="281">
        <v>40508</v>
      </c>
      <c r="AO3526" s="279">
        <v>3.5720000000000001</v>
      </c>
    </row>
    <row r="3527" spans="38:41">
      <c r="AL3527" s="279">
        <v>11</v>
      </c>
      <c r="AM3527" s="279">
        <v>2010</v>
      </c>
      <c r="AN3527" s="281">
        <v>40507</v>
      </c>
      <c r="AO3527" s="279">
        <v>3.6349999999999998</v>
      </c>
    </row>
    <row r="3528" spans="38:41">
      <c r="AL3528" s="279">
        <v>11</v>
      </c>
      <c r="AM3528" s="279">
        <v>2010</v>
      </c>
      <c r="AN3528" s="281">
        <v>40506</v>
      </c>
      <c r="AO3528" s="279">
        <v>3.6469999999999998</v>
      </c>
    </row>
    <row r="3529" spans="38:41">
      <c r="AL3529" s="279">
        <v>11</v>
      </c>
      <c r="AM3529" s="279">
        <v>2010</v>
      </c>
      <c r="AN3529" s="281">
        <v>40505</v>
      </c>
      <c r="AO3529" s="279">
        <v>3.597</v>
      </c>
    </row>
    <row r="3530" spans="38:41">
      <c r="AL3530" s="279">
        <v>11</v>
      </c>
      <c r="AM3530" s="279">
        <v>2010</v>
      </c>
      <c r="AN3530" s="281">
        <v>40504</v>
      </c>
      <c r="AO3530" s="279">
        <v>3.5859999999999999</v>
      </c>
    </row>
    <row r="3531" spans="38:41">
      <c r="AL3531" s="279">
        <v>11</v>
      </c>
      <c r="AM3531" s="279">
        <v>2010</v>
      </c>
      <c r="AN3531" s="281">
        <v>40501</v>
      </c>
      <c r="AO3531" s="279">
        <v>3.6160000000000001</v>
      </c>
    </row>
    <row r="3532" spans="38:41">
      <c r="AL3532" s="279">
        <v>11</v>
      </c>
      <c r="AM3532" s="279">
        <v>2010</v>
      </c>
      <c r="AN3532" s="281">
        <v>40500</v>
      </c>
      <c r="AO3532" s="279">
        <v>3.6659999999999999</v>
      </c>
    </row>
    <row r="3533" spans="38:41">
      <c r="AL3533" s="279">
        <v>11</v>
      </c>
      <c r="AM3533" s="279">
        <v>2010</v>
      </c>
      <c r="AN3533" s="281">
        <v>40499</v>
      </c>
      <c r="AO3533" s="279">
        <v>3.6720000000000002</v>
      </c>
    </row>
    <row r="3534" spans="38:41">
      <c r="AL3534" s="279">
        <v>11</v>
      </c>
      <c r="AM3534" s="279">
        <v>2010</v>
      </c>
      <c r="AN3534" s="281">
        <v>40498</v>
      </c>
      <c r="AO3534" s="279">
        <v>3.6789999999999998</v>
      </c>
    </row>
    <row r="3535" spans="38:41">
      <c r="AL3535" s="279">
        <v>11</v>
      </c>
      <c r="AM3535" s="279">
        <v>2010</v>
      </c>
      <c r="AN3535" s="281">
        <v>40497</v>
      </c>
      <c r="AO3535" s="279">
        <v>3.7269999999999999</v>
      </c>
    </row>
    <row r="3536" spans="38:41">
      <c r="AL3536" s="279">
        <v>11</v>
      </c>
      <c r="AM3536" s="279">
        <v>2010</v>
      </c>
      <c r="AN3536" s="281">
        <v>40494</v>
      </c>
      <c r="AO3536" s="279">
        <v>3.6269999999999998</v>
      </c>
    </row>
    <row r="3537" spans="38:41">
      <c r="AL3537" s="279">
        <v>11</v>
      </c>
      <c r="AM3537" s="279">
        <v>2010</v>
      </c>
      <c r="AN3537" s="281">
        <v>40493</v>
      </c>
      <c r="AO3537" s="279">
        <v>3.589</v>
      </c>
    </row>
    <row r="3538" spans="38:41">
      <c r="AL3538" s="279">
        <v>11</v>
      </c>
      <c r="AM3538" s="279">
        <v>2010</v>
      </c>
      <c r="AN3538" s="281">
        <v>40492</v>
      </c>
      <c r="AO3538" s="279">
        <v>3.5920000000000001</v>
      </c>
    </row>
    <row r="3539" spans="38:41">
      <c r="AL3539" s="279">
        <v>11</v>
      </c>
      <c r="AM3539" s="279">
        <v>2010</v>
      </c>
      <c r="AN3539" s="281">
        <v>40491</v>
      </c>
      <c r="AO3539" s="279">
        <v>3.573</v>
      </c>
    </row>
    <row r="3540" spans="38:41">
      <c r="AL3540" s="279">
        <v>11</v>
      </c>
      <c r="AM3540" s="279">
        <v>2010</v>
      </c>
      <c r="AN3540" s="281">
        <v>40490</v>
      </c>
      <c r="AO3540" s="279">
        <v>3.5049999999999999</v>
      </c>
    </row>
    <row r="3541" spans="38:41">
      <c r="AL3541" s="279">
        <v>11</v>
      </c>
      <c r="AM3541" s="279">
        <v>2010</v>
      </c>
      <c r="AN3541" s="281">
        <v>40487</v>
      </c>
      <c r="AO3541" s="279">
        <v>3.4870000000000001</v>
      </c>
    </row>
    <row r="3542" spans="38:41">
      <c r="AL3542" s="279">
        <v>11</v>
      </c>
      <c r="AM3542" s="279">
        <v>2010</v>
      </c>
      <c r="AN3542" s="281">
        <v>40486</v>
      </c>
      <c r="AO3542" s="279">
        <v>3.476</v>
      </c>
    </row>
    <row r="3543" spans="38:41">
      <c r="AL3543" s="279">
        <v>11</v>
      </c>
      <c r="AM3543" s="279">
        <v>2010</v>
      </c>
      <c r="AN3543" s="281">
        <v>40485</v>
      </c>
      <c r="AO3543" s="279">
        <v>3.4969999999999999</v>
      </c>
    </row>
    <row r="3544" spans="38:41">
      <c r="AL3544" s="279">
        <v>11</v>
      </c>
      <c r="AM3544" s="279">
        <v>2010</v>
      </c>
      <c r="AN3544" s="281">
        <v>40484</v>
      </c>
      <c r="AO3544" s="279">
        <v>3.484</v>
      </c>
    </row>
    <row r="3545" spans="38:41">
      <c r="AL3545" s="279">
        <v>11</v>
      </c>
      <c r="AM3545" s="279">
        <v>2010</v>
      </c>
      <c r="AN3545" s="281">
        <v>40483</v>
      </c>
      <c r="AO3545" s="279">
        <v>3.4740000000000002</v>
      </c>
    </row>
    <row r="3546" spans="38:41">
      <c r="AL3546" s="279">
        <v>10</v>
      </c>
      <c r="AM3546" s="279">
        <v>2010</v>
      </c>
      <c r="AN3546" s="281">
        <v>40480</v>
      </c>
      <c r="AO3546" s="279">
        <v>3.4460000000000002</v>
      </c>
    </row>
    <row r="3547" spans="38:41">
      <c r="AL3547" s="279">
        <v>10</v>
      </c>
      <c r="AM3547" s="279">
        <v>2010</v>
      </c>
      <c r="AN3547" s="281">
        <v>40479</v>
      </c>
      <c r="AO3547" s="279">
        <v>3.4849999999999999</v>
      </c>
    </row>
    <row r="3548" spans="38:41">
      <c r="AL3548" s="279">
        <v>10</v>
      </c>
      <c r="AM3548" s="279">
        <v>2010</v>
      </c>
      <c r="AN3548" s="281">
        <v>40478</v>
      </c>
      <c r="AO3548" s="279">
        <v>3.5</v>
      </c>
    </row>
    <row r="3549" spans="38:41">
      <c r="AL3549" s="279">
        <v>10</v>
      </c>
      <c r="AM3549" s="279">
        <v>2010</v>
      </c>
      <c r="AN3549" s="281">
        <v>40477</v>
      </c>
      <c r="AO3549" s="279">
        <v>3.4580000000000002</v>
      </c>
    </row>
    <row r="3550" spans="38:41">
      <c r="AL3550" s="279">
        <v>10</v>
      </c>
      <c r="AM3550" s="279">
        <v>2010</v>
      </c>
      <c r="AN3550" s="281">
        <v>40476</v>
      </c>
      <c r="AO3550" s="279">
        <v>3.4260000000000002</v>
      </c>
    </row>
    <row r="3551" spans="38:41">
      <c r="AL3551" s="279">
        <v>10</v>
      </c>
      <c r="AM3551" s="279">
        <v>2010</v>
      </c>
      <c r="AN3551" s="281">
        <v>40473</v>
      </c>
      <c r="AO3551" s="279">
        <v>3.4420000000000002</v>
      </c>
    </row>
    <row r="3552" spans="38:41">
      <c r="AL3552" s="279">
        <v>10</v>
      </c>
      <c r="AM3552" s="279">
        <v>2010</v>
      </c>
      <c r="AN3552" s="281">
        <v>40472</v>
      </c>
      <c r="AO3552" s="279">
        <v>3.4489999999999998</v>
      </c>
    </row>
    <row r="3553" spans="38:41">
      <c r="AL3553" s="279">
        <v>10</v>
      </c>
      <c r="AM3553" s="279">
        <v>2010</v>
      </c>
      <c r="AN3553" s="281">
        <v>40471</v>
      </c>
      <c r="AO3553" s="279">
        <v>3.464</v>
      </c>
    </row>
    <row r="3554" spans="38:41">
      <c r="AL3554" s="279">
        <v>10</v>
      </c>
      <c r="AM3554" s="279">
        <v>2010</v>
      </c>
      <c r="AN3554" s="281">
        <v>40470</v>
      </c>
      <c r="AO3554" s="279">
        <v>3.4489999999999998</v>
      </c>
    </row>
    <row r="3555" spans="38:41">
      <c r="AL3555" s="279">
        <v>10</v>
      </c>
      <c r="AM3555" s="279">
        <v>2010</v>
      </c>
      <c r="AN3555" s="281">
        <v>40469</v>
      </c>
      <c r="AO3555" s="279">
        <v>3.4830000000000001</v>
      </c>
    </row>
    <row r="3556" spans="38:41">
      <c r="AL3556" s="279">
        <v>10</v>
      </c>
      <c r="AM3556" s="279">
        <v>2010</v>
      </c>
      <c r="AN3556" s="281">
        <v>40466</v>
      </c>
      <c r="AO3556" s="279">
        <v>3.492</v>
      </c>
    </row>
    <row r="3557" spans="38:41">
      <c r="AL3557" s="279">
        <v>10</v>
      </c>
      <c r="AM3557" s="279">
        <v>2010</v>
      </c>
      <c r="AN3557" s="281">
        <v>40465</v>
      </c>
      <c r="AO3557" s="279">
        <v>3.4529999999999998</v>
      </c>
    </row>
    <row r="3558" spans="38:41">
      <c r="AL3558" s="279">
        <v>10</v>
      </c>
      <c r="AM3558" s="279">
        <v>2010</v>
      </c>
      <c r="AN3558" s="281">
        <v>40464</v>
      </c>
      <c r="AO3558" s="279">
        <v>3.44</v>
      </c>
    </row>
    <row r="3559" spans="38:41">
      <c r="AL3559" s="279">
        <v>10</v>
      </c>
      <c r="AM3559" s="279">
        <v>2010</v>
      </c>
      <c r="AN3559" s="281">
        <v>40463</v>
      </c>
      <c r="AO3559" s="279">
        <v>3.4329999999999998</v>
      </c>
    </row>
    <row r="3560" spans="38:41">
      <c r="AL3560" s="279">
        <v>10</v>
      </c>
      <c r="AM3560" s="279">
        <v>2010</v>
      </c>
      <c r="AN3560" s="281">
        <v>40462</v>
      </c>
      <c r="AO3560" s="279">
        <v>3.403</v>
      </c>
    </row>
    <row r="3561" spans="38:41">
      <c r="AL3561" s="279">
        <v>10</v>
      </c>
      <c r="AM3561" s="279">
        <v>2010</v>
      </c>
      <c r="AN3561" s="281">
        <v>40459</v>
      </c>
      <c r="AO3561" s="279">
        <v>3.403</v>
      </c>
    </row>
    <row r="3562" spans="38:41">
      <c r="AL3562" s="279">
        <v>10</v>
      </c>
      <c r="AM3562" s="279">
        <v>2010</v>
      </c>
      <c r="AN3562" s="281">
        <v>40458</v>
      </c>
      <c r="AO3562" s="279">
        <v>3.42</v>
      </c>
    </row>
    <row r="3563" spans="38:41">
      <c r="AL3563" s="279">
        <v>10</v>
      </c>
      <c r="AM3563" s="279">
        <v>2010</v>
      </c>
      <c r="AN3563" s="281">
        <v>40457</v>
      </c>
      <c r="AO3563" s="279">
        <v>3.3769999999999998</v>
      </c>
    </row>
    <row r="3564" spans="38:41">
      <c r="AL3564" s="279">
        <v>10</v>
      </c>
      <c r="AM3564" s="279">
        <v>2010</v>
      </c>
      <c r="AN3564" s="281">
        <v>40456</v>
      </c>
      <c r="AO3564" s="279">
        <v>3.3860000000000001</v>
      </c>
    </row>
    <row r="3565" spans="38:41">
      <c r="AL3565" s="279">
        <v>10</v>
      </c>
      <c r="AM3565" s="279">
        <v>2010</v>
      </c>
      <c r="AN3565" s="281">
        <v>40455</v>
      </c>
      <c r="AO3565" s="279">
        <v>3.3679999999999999</v>
      </c>
    </row>
    <row r="3566" spans="38:41">
      <c r="AL3566" s="279">
        <v>10</v>
      </c>
      <c r="AM3566" s="279">
        <v>2010</v>
      </c>
      <c r="AN3566" s="281">
        <v>40452</v>
      </c>
      <c r="AO3566" s="279">
        <v>3.39</v>
      </c>
    </row>
    <row r="3567" spans="38:41">
      <c r="AL3567" s="279">
        <v>9</v>
      </c>
      <c r="AM3567" s="279">
        <v>2010</v>
      </c>
      <c r="AN3567" s="281">
        <v>40451</v>
      </c>
      <c r="AO3567" s="279">
        <v>3.3570000000000002</v>
      </c>
    </row>
    <row r="3568" spans="38:41">
      <c r="AL3568" s="279">
        <v>9</v>
      </c>
      <c r="AM3568" s="279">
        <v>2010</v>
      </c>
      <c r="AN3568" s="281">
        <v>40450</v>
      </c>
      <c r="AO3568" s="279">
        <v>3.3319999999999999</v>
      </c>
    </row>
    <row r="3569" spans="38:41">
      <c r="AL3569" s="279">
        <v>9</v>
      </c>
      <c r="AM3569" s="279">
        <v>2010</v>
      </c>
      <c r="AN3569" s="281">
        <v>40449</v>
      </c>
      <c r="AO3569" s="279">
        <v>3.3330000000000002</v>
      </c>
    </row>
    <row r="3570" spans="38:41">
      <c r="AL3570" s="279">
        <v>9</v>
      </c>
      <c r="AM3570" s="279">
        <v>2010</v>
      </c>
      <c r="AN3570" s="281">
        <v>40448</v>
      </c>
      <c r="AO3570" s="279">
        <v>3.3860000000000001</v>
      </c>
    </row>
    <row r="3571" spans="38:41">
      <c r="AL3571" s="279">
        <v>9</v>
      </c>
      <c r="AM3571" s="279">
        <v>2010</v>
      </c>
      <c r="AN3571" s="281">
        <v>40445</v>
      </c>
      <c r="AO3571" s="279">
        <v>3.427</v>
      </c>
    </row>
    <row r="3572" spans="38:41">
      <c r="AL3572" s="279">
        <v>9</v>
      </c>
      <c r="AM3572" s="279">
        <v>2010</v>
      </c>
      <c r="AN3572" s="281">
        <v>40444</v>
      </c>
      <c r="AO3572" s="279">
        <v>3.4140000000000001</v>
      </c>
    </row>
    <row r="3573" spans="38:41">
      <c r="AL3573" s="279">
        <v>9</v>
      </c>
      <c r="AM3573" s="279">
        <v>2010</v>
      </c>
      <c r="AN3573" s="281">
        <v>40443</v>
      </c>
      <c r="AO3573" s="279">
        <v>3.4329999999999998</v>
      </c>
    </row>
    <row r="3574" spans="38:41">
      <c r="AL3574" s="279">
        <v>9</v>
      </c>
      <c r="AM3574" s="279">
        <v>2010</v>
      </c>
      <c r="AN3574" s="281">
        <v>40442</v>
      </c>
      <c r="AO3574" s="279">
        <v>3.4809999999999999</v>
      </c>
    </row>
    <row r="3575" spans="38:41">
      <c r="AL3575" s="279">
        <v>9</v>
      </c>
      <c r="AM3575" s="279">
        <v>2010</v>
      </c>
      <c r="AN3575" s="281">
        <v>40441</v>
      </c>
      <c r="AO3575" s="279">
        <v>3.5049999999999999</v>
      </c>
    </row>
    <row r="3576" spans="38:41">
      <c r="AL3576" s="279">
        <v>9</v>
      </c>
      <c r="AM3576" s="279">
        <v>2010</v>
      </c>
      <c r="AN3576" s="281">
        <v>40438</v>
      </c>
      <c r="AO3576" s="279">
        <v>3.5059999999999998</v>
      </c>
    </row>
    <row r="3577" spans="38:41">
      <c r="AL3577" s="279">
        <v>9</v>
      </c>
      <c r="AM3577" s="279">
        <v>2010</v>
      </c>
      <c r="AN3577" s="281">
        <v>40437</v>
      </c>
      <c r="AO3577" s="279">
        <v>3.5489999999999999</v>
      </c>
    </row>
    <row r="3578" spans="38:41">
      <c r="AL3578" s="279">
        <v>9</v>
      </c>
      <c r="AM3578" s="279">
        <v>2010</v>
      </c>
      <c r="AN3578" s="281">
        <v>40436</v>
      </c>
      <c r="AO3578" s="279">
        <v>3.54</v>
      </c>
    </row>
    <row r="3579" spans="38:41">
      <c r="AL3579" s="279">
        <v>9</v>
      </c>
      <c r="AM3579" s="279">
        <v>2010</v>
      </c>
      <c r="AN3579" s="281">
        <v>40435</v>
      </c>
      <c r="AO3579" s="279">
        <v>3.5289999999999999</v>
      </c>
    </row>
    <row r="3580" spans="38:41">
      <c r="AL3580" s="279">
        <v>9</v>
      </c>
      <c r="AM3580" s="279">
        <v>2010</v>
      </c>
      <c r="AN3580" s="281">
        <v>40434</v>
      </c>
      <c r="AO3580" s="279">
        <v>3.536</v>
      </c>
    </row>
    <row r="3581" spans="38:41">
      <c r="AL3581" s="279">
        <v>9</v>
      </c>
      <c r="AM3581" s="279">
        <v>2010</v>
      </c>
      <c r="AN3581" s="281">
        <v>40431</v>
      </c>
      <c r="AO3581" s="279">
        <v>3.556</v>
      </c>
    </row>
    <row r="3582" spans="38:41">
      <c r="AL3582" s="279">
        <v>9</v>
      </c>
      <c r="AM3582" s="279">
        <v>2010</v>
      </c>
      <c r="AN3582" s="281">
        <v>40430</v>
      </c>
      <c r="AO3582" s="279">
        <v>3.552</v>
      </c>
    </row>
    <row r="3583" spans="38:41">
      <c r="AL3583" s="279">
        <v>9</v>
      </c>
      <c r="AM3583" s="279">
        <v>2010</v>
      </c>
      <c r="AN3583" s="281">
        <v>40429</v>
      </c>
      <c r="AO3583" s="279">
        <v>3.53</v>
      </c>
    </row>
    <row r="3584" spans="38:41">
      <c r="AL3584" s="279">
        <v>9</v>
      </c>
      <c r="AM3584" s="279">
        <v>2010</v>
      </c>
      <c r="AN3584" s="281">
        <v>40428</v>
      </c>
      <c r="AO3584" s="279">
        <v>3.4670000000000001</v>
      </c>
    </row>
    <row r="3585" spans="38:41">
      <c r="AL3585" s="279">
        <v>9</v>
      </c>
      <c r="AM3585" s="279">
        <v>2010</v>
      </c>
      <c r="AN3585" s="281">
        <v>40427</v>
      </c>
      <c r="AO3585" s="279">
        <v>3.5720000000000001</v>
      </c>
    </row>
    <row r="3586" spans="38:41">
      <c r="AL3586" s="279">
        <v>9</v>
      </c>
      <c r="AM3586" s="279">
        <v>2010</v>
      </c>
      <c r="AN3586" s="281">
        <v>40424</v>
      </c>
      <c r="AO3586" s="279">
        <v>3.569</v>
      </c>
    </row>
    <row r="3587" spans="38:41">
      <c r="AL3587" s="279">
        <v>9</v>
      </c>
      <c r="AM3587" s="279">
        <v>2010</v>
      </c>
      <c r="AN3587" s="281">
        <v>40423</v>
      </c>
      <c r="AO3587" s="279">
        <v>3.5179999999999998</v>
      </c>
    </row>
    <row r="3588" spans="38:41">
      <c r="AL3588" s="279">
        <v>9</v>
      </c>
      <c r="AM3588" s="279">
        <v>2010</v>
      </c>
      <c r="AN3588" s="281">
        <v>40422</v>
      </c>
      <c r="AO3588" s="279">
        <v>3.5019999999999998</v>
      </c>
    </row>
    <row r="3589" spans="38:41">
      <c r="AL3589" s="279">
        <v>8</v>
      </c>
      <c r="AM3589" s="279">
        <v>2010</v>
      </c>
      <c r="AN3589" s="281">
        <v>40421</v>
      </c>
      <c r="AO3589" s="279">
        <v>3.4329999999999998</v>
      </c>
    </row>
    <row r="3590" spans="38:41">
      <c r="AL3590" s="279">
        <v>8</v>
      </c>
      <c r="AM3590" s="279">
        <v>2010</v>
      </c>
      <c r="AN3590" s="281">
        <v>40420</v>
      </c>
      <c r="AO3590" s="279">
        <v>3.4350000000000001</v>
      </c>
    </row>
    <row r="3591" spans="38:41">
      <c r="AL3591" s="279">
        <v>8</v>
      </c>
      <c r="AM3591" s="279">
        <v>2010</v>
      </c>
      <c r="AN3591" s="281">
        <v>40417</v>
      </c>
      <c r="AO3591" s="279">
        <v>3.4940000000000002</v>
      </c>
    </row>
    <row r="3592" spans="38:41">
      <c r="AL3592" s="279">
        <v>8</v>
      </c>
      <c r="AM3592" s="279">
        <v>2010</v>
      </c>
      <c r="AN3592" s="281">
        <v>40416</v>
      </c>
      <c r="AO3592" s="279">
        <v>3.4319999999999999</v>
      </c>
    </row>
    <row r="3593" spans="38:41">
      <c r="AL3593" s="279">
        <v>8</v>
      </c>
      <c r="AM3593" s="279">
        <v>2010</v>
      </c>
      <c r="AN3593" s="281">
        <v>40415</v>
      </c>
      <c r="AO3593" s="279">
        <v>3.4740000000000002</v>
      </c>
    </row>
    <row r="3594" spans="38:41">
      <c r="AL3594" s="279">
        <v>8</v>
      </c>
      <c r="AM3594" s="279">
        <v>2010</v>
      </c>
      <c r="AN3594" s="281">
        <v>40414</v>
      </c>
      <c r="AO3594" s="279">
        <v>3.5059999999999998</v>
      </c>
    </row>
    <row r="3595" spans="38:41">
      <c r="AL3595" s="279">
        <v>8</v>
      </c>
      <c r="AM3595" s="279">
        <v>2010</v>
      </c>
      <c r="AN3595" s="281">
        <v>40413</v>
      </c>
      <c r="AO3595" s="279">
        <v>3.532</v>
      </c>
    </row>
    <row r="3596" spans="38:41">
      <c r="AL3596" s="279">
        <v>8</v>
      </c>
      <c r="AM3596" s="279">
        <v>2010</v>
      </c>
      <c r="AN3596" s="281">
        <v>40410</v>
      </c>
      <c r="AO3596" s="279">
        <v>3.5249999999999999</v>
      </c>
    </row>
    <row r="3597" spans="38:41">
      <c r="AL3597" s="279">
        <v>8</v>
      </c>
      <c r="AM3597" s="279">
        <v>2010</v>
      </c>
      <c r="AN3597" s="281">
        <v>40409</v>
      </c>
      <c r="AO3597" s="279">
        <v>3.52</v>
      </c>
    </row>
    <row r="3598" spans="38:41">
      <c r="AL3598" s="279">
        <v>8</v>
      </c>
      <c r="AM3598" s="279">
        <v>2010</v>
      </c>
      <c r="AN3598" s="281">
        <v>40408</v>
      </c>
      <c r="AO3598" s="279">
        <v>3.5459999999999998</v>
      </c>
    </row>
    <row r="3599" spans="38:41">
      <c r="AL3599" s="279">
        <v>8</v>
      </c>
      <c r="AM3599" s="279">
        <v>2010</v>
      </c>
      <c r="AN3599" s="281">
        <v>40407</v>
      </c>
      <c r="AO3599" s="279">
        <v>3.569</v>
      </c>
    </row>
    <row r="3600" spans="38:41">
      <c r="AL3600" s="279">
        <v>8</v>
      </c>
      <c r="AM3600" s="279">
        <v>2010</v>
      </c>
      <c r="AN3600" s="281">
        <v>40406</v>
      </c>
      <c r="AO3600" s="279">
        <v>3.5489999999999999</v>
      </c>
    </row>
    <row r="3601" spans="38:41">
      <c r="AL3601" s="279">
        <v>8</v>
      </c>
      <c r="AM3601" s="279">
        <v>2010</v>
      </c>
      <c r="AN3601" s="281">
        <v>40403</v>
      </c>
      <c r="AO3601" s="279">
        <v>3.6019999999999999</v>
      </c>
    </row>
    <row r="3602" spans="38:41">
      <c r="AL3602" s="279">
        <v>8</v>
      </c>
      <c r="AM3602" s="279">
        <v>2010</v>
      </c>
      <c r="AN3602" s="281">
        <v>40402</v>
      </c>
      <c r="AO3602" s="279">
        <v>3.6320000000000001</v>
      </c>
    </row>
    <row r="3603" spans="38:41">
      <c r="AL3603" s="279">
        <v>8</v>
      </c>
      <c r="AM3603" s="279">
        <v>2010</v>
      </c>
      <c r="AN3603" s="281">
        <v>40401</v>
      </c>
      <c r="AO3603" s="279">
        <v>3.6059999999999999</v>
      </c>
    </row>
    <row r="3604" spans="38:41">
      <c r="AL3604" s="279">
        <v>8</v>
      </c>
      <c r="AM3604" s="279">
        <v>2010</v>
      </c>
      <c r="AN3604" s="281">
        <v>40400</v>
      </c>
      <c r="AO3604" s="279">
        <v>3.6360000000000001</v>
      </c>
    </row>
    <row r="3605" spans="38:41">
      <c r="AL3605" s="279">
        <v>8</v>
      </c>
      <c r="AM3605" s="279">
        <v>2010</v>
      </c>
      <c r="AN3605" s="281">
        <v>40399</v>
      </c>
      <c r="AO3605" s="279">
        <v>3.653</v>
      </c>
    </row>
    <row r="3606" spans="38:41">
      <c r="AL3606" s="279">
        <v>8</v>
      </c>
      <c r="AM3606" s="279">
        <v>2010</v>
      </c>
      <c r="AN3606" s="281">
        <v>40396</v>
      </c>
      <c r="AO3606" s="279">
        <v>3.6509999999999998</v>
      </c>
    </row>
    <row r="3607" spans="38:41">
      <c r="AL3607" s="279">
        <v>8</v>
      </c>
      <c r="AM3607" s="279">
        <v>2010</v>
      </c>
      <c r="AN3607" s="281">
        <v>40395</v>
      </c>
      <c r="AO3607" s="279">
        <v>3.67</v>
      </c>
    </row>
    <row r="3608" spans="38:41">
      <c r="AL3608" s="279">
        <v>8</v>
      </c>
      <c r="AM3608" s="279">
        <v>2010</v>
      </c>
      <c r="AN3608" s="281">
        <v>40394</v>
      </c>
      <c r="AO3608" s="279">
        <v>3.718</v>
      </c>
    </row>
    <row r="3609" spans="38:41">
      <c r="AL3609" s="279">
        <v>8</v>
      </c>
      <c r="AM3609" s="279">
        <v>2010</v>
      </c>
      <c r="AN3609" s="281">
        <v>40393</v>
      </c>
      <c r="AO3609" s="279">
        <v>3.6890000000000001</v>
      </c>
    </row>
    <row r="3610" spans="38:41">
      <c r="AL3610" s="279">
        <v>8</v>
      </c>
      <c r="AM3610" s="279">
        <v>2010</v>
      </c>
      <c r="AN3610" s="281">
        <v>40392</v>
      </c>
      <c r="AO3610" s="279">
        <v>3.6970000000000001</v>
      </c>
    </row>
    <row r="3611" spans="38:41">
      <c r="AL3611" s="279">
        <v>7</v>
      </c>
      <c r="AM3611" s="279">
        <v>2010</v>
      </c>
      <c r="AN3611" s="281">
        <v>40389</v>
      </c>
      <c r="AO3611" s="279">
        <v>3.698</v>
      </c>
    </row>
    <row r="3612" spans="38:41">
      <c r="AL3612" s="279">
        <v>7</v>
      </c>
      <c r="AM3612" s="279">
        <v>2010</v>
      </c>
      <c r="AN3612" s="281">
        <v>40388</v>
      </c>
      <c r="AO3612" s="279">
        <v>3.7570000000000001</v>
      </c>
    </row>
    <row r="3613" spans="38:41">
      <c r="AL3613" s="279">
        <v>7</v>
      </c>
      <c r="AM3613" s="279">
        <v>2010</v>
      </c>
      <c r="AN3613" s="281">
        <v>40387</v>
      </c>
      <c r="AO3613" s="279">
        <v>3.778</v>
      </c>
    </row>
    <row r="3614" spans="38:41">
      <c r="AL3614" s="279">
        <v>7</v>
      </c>
      <c r="AM3614" s="279">
        <v>2010</v>
      </c>
      <c r="AN3614" s="281">
        <v>40386</v>
      </c>
      <c r="AO3614" s="279">
        <v>3.798</v>
      </c>
    </row>
    <row r="3615" spans="38:41">
      <c r="AL3615" s="279">
        <v>7</v>
      </c>
      <c r="AM3615" s="279">
        <v>2010</v>
      </c>
      <c r="AN3615" s="281">
        <v>40385</v>
      </c>
      <c r="AO3615" s="279">
        <v>3.7749999999999999</v>
      </c>
    </row>
    <row r="3616" spans="38:41">
      <c r="AL3616" s="279">
        <v>7</v>
      </c>
      <c r="AM3616" s="279">
        <v>2010</v>
      </c>
      <c r="AN3616" s="281">
        <v>40382</v>
      </c>
      <c r="AO3616" s="279">
        <v>3.7810000000000001</v>
      </c>
    </row>
    <row r="3617" spans="38:41">
      <c r="AL3617" s="279">
        <v>7</v>
      </c>
      <c r="AM3617" s="279">
        <v>2010</v>
      </c>
      <c r="AN3617" s="281">
        <v>40381</v>
      </c>
      <c r="AO3617" s="279">
        <v>3.7709999999999999</v>
      </c>
    </row>
    <row r="3618" spans="38:41">
      <c r="AL3618" s="279">
        <v>7</v>
      </c>
      <c r="AM3618" s="279">
        <v>2010</v>
      </c>
      <c r="AN3618" s="281">
        <v>40380</v>
      </c>
      <c r="AO3618" s="279">
        <v>3.7330000000000001</v>
      </c>
    </row>
    <row r="3619" spans="38:41">
      <c r="AL3619" s="279">
        <v>7</v>
      </c>
      <c r="AM3619" s="279">
        <v>2010</v>
      </c>
      <c r="AN3619" s="281">
        <v>40379</v>
      </c>
      <c r="AO3619" s="279">
        <v>3.7669999999999999</v>
      </c>
    </row>
    <row r="3620" spans="38:41">
      <c r="AL3620" s="279">
        <v>7</v>
      </c>
      <c r="AM3620" s="279">
        <v>2010</v>
      </c>
      <c r="AN3620" s="281">
        <v>40378</v>
      </c>
      <c r="AO3620" s="279">
        <v>3.7370000000000001</v>
      </c>
    </row>
    <row r="3621" spans="38:41">
      <c r="AL3621" s="279">
        <v>7</v>
      </c>
      <c r="AM3621" s="279">
        <v>2010</v>
      </c>
      <c r="AN3621" s="281">
        <v>40375</v>
      </c>
      <c r="AO3621" s="279">
        <v>3.7250000000000001</v>
      </c>
    </row>
    <row r="3622" spans="38:41">
      <c r="AL3622" s="279">
        <v>7</v>
      </c>
      <c r="AM3622" s="279">
        <v>2010</v>
      </c>
      <c r="AN3622" s="281">
        <v>40374</v>
      </c>
      <c r="AO3622" s="279">
        <v>3.7719999999999998</v>
      </c>
    </row>
    <row r="3623" spans="38:41">
      <c r="AL3623" s="279">
        <v>7</v>
      </c>
      <c r="AM3623" s="279">
        <v>2010</v>
      </c>
      <c r="AN3623" s="281">
        <v>40373</v>
      </c>
      <c r="AO3623" s="279">
        <v>3.7879999999999998</v>
      </c>
    </row>
    <row r="3624" spans="38:41">
      <c r="AL3624" s="279">
        <v>7</v>
      </c>
      <c r="AM3624" s="279">
        <v>2010</v>
      </c>
      <c r="AN3624" s="281">
        <v>40372</v>
      </c>
      <c r="AO3624" s="279">
        <v>3.78</v>
      </c>
    </row>
    <row r="3625" spans="38:41">
      <c r="AL3625" s="279">
        <v>7</v>
      </c>
      <c r="AM3625" s="279">
        <v>2010</v>
      </c>
      <c r="AN3625" s="281">
        <v>40371</v>
      </c>
      <c r="AO3625" s="279">
        <v>3.7440000000000002</v>
      </c>
    </row>
    <row r="3626" spans="38:41">
      <c r="AL3626" s="279">
        <v>7</v>
      </c>
      <c r="AM3626" s="279">
        <v>2010</v>
      </c>
      <c r="AN3626" s="281">
        <v>40368</v>
      </c>
      <c r="AO3626" s="279">
        <v>3.7519999999999998</v>
      </c>
    </row>
    <row r="3627" spans="38:41">
      <c r="AL3627" s="279">
        <v>7</v>
      </c>
      <c r="AM3627" s="279">
        <v>2010</v>
      </c>
      <c r="AN3627" s="281">
        <v>40367</v>
      </c>
      <c r="AO3627" s="279">
        <v>3.7269999999999999</v>
      </c>
    </row>
    <row r="3628" spans="38:41">
      <c r="AL3628" s="279">
        <v>7</v>
      </c>
      <c r="AM3628" s="279">
        <v>2010</v>
      </c>
      <c r="AN3628" s="281">
        <v>40366</v>
      </c>
      <c r="AO3628" s="279">
        <v>3.6970000000000001</v>
      </c>
    </row>
    <row r="3629" spans="38:41">
      <c r="AL3629" s="279">
        <v>7</v>
      </c>
      <c r="AM3629" s="279">
        <v>2010</v>
      </c>
      <c r="AN3629" s="281">
        <v>40365</v>
      </c>
      <c r="AO3629" s="279">
        <v>3.64</v>
      </c>
    </row>
    <row r="3630" spans="38:41">
      <c r="AL3630" s="279">
        <v>7</v>
      </c>
      <c r="AM3630" s="279">
        <v>2010</v>
      </c>
      <c r="AN3630" s="281">
        <v>40364</v>
      </c>
      <c r="AO3630" s="279">
        <v>3.63</v>
      </c>
    </row>
    <row r="3631" spans="38:41">
      <c r="AL3631" s="279">
        <v>7</v>
      </c>
      <c r="AM3631" s="279">
        <v>2010</v>
      </c>
      <c r="AN3631" s="281">
        <v>40361</v>
      </c>
      <c r="AO3631" s="279">
        <v>3.6469999999999998</v>
      </c>
    </row>
    <row r="3632" spans="38:41">
      <c r="AL3632" s="279">
        <v>7</v>
      </c>
      <c r="AM3632" s="279">
        <v>2010</v>
      </c>
      <c r="AN3632" s="281">
        <v>40360</v>
      </c>
      <c r="AO3632" s="279">
        <v>3.6419999999999999</v>
      </c>
    </row>
    <row r="3633" spans="38:41">
      <c r="AL3633" s="279">
        <v>6</v>
      </c>
      <c r="AM3633" s="279">
        <v>2010</v>
      </c>
      <c r="AN3633" s="281">
        <v>40359</v>
      </c>
      <c r="AO3633" s="279">
        <v>3.6469999999999998</v>
      </c>
    </row>
    <row r="3634" spans="38:41">
      <c r="AL3634" s="279">
        <v>6</v>
      </c>
      <c r="AM3634" s="279">
        <v>2010</v>
      </c>
      <c r="AN3634" s="281">
        <v>40358</v>
      </c>
      <c r="AO3634" s="279">
        <v>3.6549999999999998</v>
      </c>
    </row>
    <row r="3635" spans="38:41">
      <c r="AL3635" s="279">
        <v>6</v>
      </c>
      <c r="AM3635" s="279">
        <v>2010</v>
      </c>
      <c r="AN3635" s="281">
        <v>40357</v>
      </c>
      <c r="AO3635" s="279">
        <v>3.6829999999999998</v>
      </c>
    </row>
    <row r="3636" spans="38:41">
      <c r="AL3636" s="279">
        <v>6</v>
      </c>
      <c r="AM3636" s="279">
        <v>2010</v>
      </c>
      <c r="AN3636" s="281">
        <v>40354</v>
      </c>
      <c r="AO3636" s="279">
        <v>3.6859999999999999</v>
      </c>
    </row>
    <row r="3637" spans="38:41">
      <c r="AL3637" s="279">
        <v>6</v>
      </c>
      <c r="AM3637" s="279">
        <v>2010</v>
      </c>
      <c r="AN3637" s="281">
        <v>40353</v>
      </c>
      <c r="AO3637" s="279">
        <v>3.698</v>
      </c>
    </row>
    <row r="3638" spans="38:41">
      <c r="AL3638" s="279">
        <v>6</v>
      </c>
      <c r="AM3638" s="279">
        <v>2010</v>
      </c>
      <c r="AN3638" s="281">
        <v>40352</v>
      </c>
      <c r="AO3638" s="279">
        <v>3.698</v>
      </c>
    </row>
    <row r="3639" spans="38:41">
      <c r="AL3639" s="279">
        <v>6</v>
      </c>
      <c r="AM3639" s="279">
        <v>2010</v>
      </c>
      <c r="AN3639" s="281">
        <v>40351</v>
      </c>
      <c r="AO3639" s="279">
        <v>3.7090000000000001</v>
      </c>
    </row>
    <row r="3640" spans="38:41">
      <c r="AL3640" s="279">
        <v>6</v>
      </c>
      <c r="AM3640" s="279">
        <v>2010</v>
      </c>
      <c r="AN3640" s="281">
        <v>40350</v>
      </c>
      <c r="AO3640" s="279">
        <v>3.7669999999999999</v>
      </c>
    </row>
    <row r="3641" spans="38:41">
      <c r="AL3641" s="279">
        <v>6</v>
      </c>
      <c r="AM3641" s="279">
        <v>2010</v>
      </c>
      <c r="AN3641" s="281">
        <v>40347</v>
      </c>
      <c r="AO3641" s="279">
        <v>3.7610000000000001</v>
      </c>
    </row>
    <row r="3642" spans="38:41">
      <c r="AL3642" s="279">
        <v>6</v>
      </c>
      <c r="AM3642" s="279">
        <v>2010</v>
      </c>
      <c r="AN3642" s="281">
        <v>40346</v>
      </c>
      <c r="AO3642" s="279">
        <v>3.7469999999999999</v>
      </c>
    </row>
    <row r="3643" spans="38:41">
      <c r="AL3643" s="279">
        <v>6</v>
      </c>
      <c r="AM3643" s="279">
        <v>2010</v>
      </c>
      <c r="AN3643" s="281">
        <v>40345</v>
      </c>
      <c r="AO3643" s="279">
        <v>3.7930000000000001</v>
      </c>
    </row>
    <row r="3644" spans="38:41">
      <c r="AL3644" s="279">
        <v>6</v>
      </c>
      <c r="AM3644" s="279">
        <v>2010</v>
      </c>
      <c r="AN3644" s="281">
        <v>40344</v>
      </c>
      <c r="AO3644" s="279">
        <v>3.8279999999999998</v>
      </c>
    </row>
    <row r="3645" spans="38:41">
      <c r="AL3645" s="279">
        <v>6</v>
      </c>
      <c r="AM3645" s="279">
        <v>2010</v>
      </c>
      <c r="AN3645" s="281">
        <v>40343</v>
      </c>
      <c r="AO3645" s="279">
        <v>3.839</v>
      </c>
    </row>
    <row r="3646" spans="38:41">
      <c r="AL3646" s="279">
        <v>6</v>
      </c>
      <c r="AM3646" s="279">
        <v>2010</v>
      </c>
      <c r="AN3646" s="281">
        <v>40340</v>
      </c>
      <c r="AO3646" s="279">
        <v>3.81</v>
      </c>
    </row>
    <row r="3647" spans="38:41">
      <c r="AL3647" s="279">
        <v>6</v>
      </c>
      <c r="AM3647" s="279">
        <v>2010</v>
      </c>
      <c r="AN3647" s="281">
        <v>40339</v>
      </c>
      <c r="AO3647" s="279">
        <v>3.8250000000000002</v>
      </c>
    </row>
    <row r="3648" spans="38:41">
      <c r="AL3648" s="279">
        <v>6</v>
      </c>
      <c r="AM3648" s="279">
        <v>2010</v>
      </c>
      <c r="AN3648" s="281">
        <v>40338</v>
      </c>
      <c r="AO3648" s="279">
        <v>3.7610000000000001</v>
      </c>
    </row>
    <row r="3649" spans="38:41">
      <c r="AL3649" s="279">
        <v>6</v>
      </c>
      <c r="AM3649" s="279">
        <v>2010</v>
      </c>
      <c r="AN3649" s="281">
        <v>40337</v>
      </c>
      <c r="AO3649" s="279">
        <v>3.7290000000000001</v>
      </c>
    </row>
    <row r="3650" spans="38:41">
      <c r="AL3650" s="279">
        <v>6</v>
      </c>
      <c r="AM3650" s="279">
        <v>2010</v>
      </c>
      <c r="AN3650" s="281">
        <v>40336</v>
      </c>
      <c r="AO3650" s="279">
        <v>3.7189999999999999</v>
      </c>
    </row>
    <row r="3651" spans="38:41">
      <c r="AL3651" s="279">
        <v>6</v>
      </c>
      <c r="AM3651" s="279">
        <v>2010</v>
      </c>
      <c r="AN3651" s="281">
        <v>40333</v>
      </c>
      <c r="AO3651" s="279">
        <v>3.7170000000000001</v>
      </c>
    </row>
    <row r="3652" spans="38:41">
      <c r="AL3652" s="279">
        <v>6</v>
      </c>
      <c r="AM3652" s="279">
        <v>2010</v>
      </c>
      <c r="AN3652" s="281">
        <v>40332</v>
      </c>
      <c r="AO3652" s="279">
        <v>3.7829999999999999</v>
      </c>
    </row>
    <row r="3653" spans="38:41">
      <c r="AL3653" s="279">
        <v>6</v>
      </c>
      <c r="AM3653" s="279">
        <v>2010</v>
      </c>
      <c r="AN3653" s="281">
        <v>40331</v>
      </c>
      <c r="AO3653" s="279">
        <v>3.7789999999999999</v>
      </c>
    </row>
    <row r="3654" spans="38:41">
      <c r="AL3654" s="279">
        <v>6</v>
      </c>
      <c r="AM3654" s="279">
        <v>2010</v>
      </c>
      <c r="AN3654" s="281">
        <v>40330</v>
      </c>
      <c r="AO3654" s="279">
        <v>3.698</v>
      </c>
    </row>
    <row r="3655" spans="38:41">
      <c r="AL3655" s="279">
        <v>5</v>
      </c>
      <c r="AM3655" s="279">
        <v>2010</v>
      </c>
      <c r="AN3655" s="281">
        <v>40329</v>
      </c>
      <c r="AO3655" s="279">
        <v>3.7250000000000001</v>
      </c>
    </row>
    <row r="3656" spans="38:41">
      <c r="AL3656" s="279">
        <v>5</v>
      </c>
      <c r="AM3656" s="279">
        <v>2010</v>
      </c>
      <c r="AN3656" s="281">
        <v>40326</v>
      </c>
      <c r="AO3656" s="279">
        <v>3.7109999999999999</v>
      </c>
    </row>
    <row r="3657" spans="38:41">
      <c r="AL3657" s="279">
        <v>5</v>
      </c>
      <c r="AM3657" s="279">
        <v>2010</v>
      </c>
      <c r="AN3657" s="281">
        <v>40325</v>
      </c>
      <c r="AO3657" s="279">
        <v>3.7549999999999999</v>
      </c>
    </row>
    <row r="3658" spans="38:41">
      <c r="AL3658" s="279">
        <v>5</v>
      </c>
      <c r="AM3658" s="279">
        <v>2010</v>
      </c>
      <c r="AN3658" s="281">
        <v>40324</v>
      </c>
      <c r="AO3658" s="279">
        <v>3.6859999999999999</v>
      </c>
    </row>
    <row r="3659" spans="38:41">
      <c r="AL3659" s="279">
        <v>5</v>
      </c>
      <c r="AM3659" s="279">
        <v>2010</v>
      </c>
      <c r="AN3659" s="281">
        <v>40323</v>
      </c>
      <c r="AO3659" s="279">
        <v>3.694</v>
      </c>
    </row>
    <row r="3660" spans="38:41">
      <c r="AL3660" s="279">
        <v>5</v>
      </c>
      <c r="AM3660" s="279">
        <v>2010</v>
      </c>
      <c r="AN3660" s="281">
        <v>40322</v>
      </c>
      <c r="AO3660" s="279">
        <v>3.7679999999999998</v>
      </c>
    </row>
    <row r="3661" spans="38:41">
      <c r="AL3661" s="279">
        <v>5</v>
      </c>
      <c r="AM3661" s="279">
        <v>2010</v>
      </c>
      <c r="AN3661" s="281">
        <v>40319</v>
      </c>
      <c r="AO3661" s="279">
        <v>3.7679999999999998</v>
      </c>
    </row>
    <row r="3662" spans="38:41">
      <c r="AL3662" s="279">
        <v>5</v>
      </c>
      <c r="AM3662" s="279">
        <v>2010</v>
      </c>
      <c r="AN3662" s="281">
        <v>40318</v>
      </c>
      <c r="AO3662" s="279">
        <v>3.746</v>
      </c>
    </row>
    <row r="3663" spans="38:41">
      <c r="AL3663" s="279">
        <v>5</v>
      </c>
      <c r="AM3663" s="279">
        <v>2010</v>
      </c>
      <c r="AN3663" s="281">
        <v>40317</v>
      </c>
      <c r="AO3663" s="279">
        <v>3.8170000000000002</v>
      </c>
    </row>
    <row r="3664" spans="38:41">
      <c r="AL3664" s="279">
        <v>5</v>
      </c>
      <c r="AM3664" s="279">
        <v>2010</v>
      </c>
      <c r="AN3664" s="281">
        <v>40316</v>
      </c>
      <c r="AO3664" s="279">
        <v>3.8180000000000001</v>
      </c>
    </row>
    <row r="3665" spans="38:41">
      <c r="AL3665" s="279">
        <v>5</v>
      </c>
      <c r="AM3665" s="279">
        <v>2010</v>
      </c>
      <c r="AN3665" s="281">
        <v>40315</v>
      </c>
      <c r="AO3665" s="279">
        <v>3.891</v>
      </c>
    </row>
    <row r="3666" spans="38:41">
      <c r="AL3666" s="279">
        <v>5</v>
      </c>
      <c r="AM3666" s="279">
        <v>2010</v>
      </c>
      <c r="AN3666" s="281">
        <v>40312</v>
      </c>
      <c r="AO3666" s="279">
        <v>3.8180000000000001</v>
      </c>
    </row>
    <row r="3667" spans="38:41">
      <c r="AL3667" s="279">
        <v>5</v>
      </c>
      <c r="AM3667" s="279">
        <v>2010</v>
      </c>
      <c r="AN3667" s="281">
        <v>40311</v>
      </c>
      <c r="AO3667" s="279">
        <v>3.867</v>
      </c>
    </row>
    <row r="3668" spans="38:41">
      <c r="AL3668" s="279">
        <v>5</v>
      </c>
      <c r="AM3668" s="279">
        <v>2010</v>
      </c>
      <c r="AN3668" s="281">
        <v>40310</v>
      </c>
      <c r="AO3668" s="279">
        <v>3.9449999999999998</v>
      </c>
    </row>
    <row r="3669" spans="38:41">
      <c r="AL3669" s="279">
        <v>5</v>
      </c>
      <c r="AM3669" s="279">
        <v>2010</v>
      </c>
      <c r="AN3669" s="281">
        <v>40309</v>
      </c>
      <c r="AO3669" s="279">
        <v>3.9340000000000002</v>
      </c>
    </row>
    <row r="3670" spans="38:41">
      <c r="AL3670" s="279">
        <v>5</v>
      </c>
      <c r="AM3670" s="279">
        <v>2010</v>
      </c>
      <c r="AN3670" s="281">
        <v>40308</v>
      </c>
      <c r="AO3670" s="279">
        <v>3.9350000000000001</v>
      </c>
    </row>
    <row r="3671" spans="38:41">
      <c r="AL3671" s="279">
        <v>5</v>
      </c>
      <c r="AM3671" s="279">
        <v>2010</v>
      </c>
      <c r="AN3671" s="281">
        <v>40305</v>
      </c>
      <c r="AO3671" s="279">
        <v>3.8849999999999998</v>
      </c>
    </row>
    <row r="3672" spans="38:41">
      <c r="AL3672" s="279">
        <v>5</v>
      </c>
      <c r="AM3672" s="279">
        <v>2010</v>
      </c>
      <c r="AN3672" s="281">
        <v>40304</v>
      </c>
      <c r="AO3672" s="279">
        <v>3.8820000000000001</v>
      </c>
    </row>
    <row r="3673" spans="38:41">
      <c r="AL3673" s="279">
        <v>5</v>
      </c>
      <c r="AM3673" s="279">
        <v>2010</v>
      </c>
      <c r="AN3673" s="281">
        <v>40303</v>
      </c>
      <c r="AO3673" s="279">
        <v>3.9350000000000001</v>
      </c>
    </row>
    <row r="3674" spans="38:41">
      <c r="AL3674" s="279">
        <v>5</v>
      </c>
      <c r="AM3674" s="279">
        <v>2010</v>
      </c>
      <c r="AN3674" s="281">
        <v>40302</v>
      </c>
      <c r="AO3674" s="279">
        <v>3.95</v>
      </c>
    </row>
    <row r="3675" spans="38:41">
      <c r="AL3675" s="279">
        <v>5</v>
      </c>
      <c r="AM3675" s="279">
        <v>2010</v>
      </c>
      <c r="AN3675" s="281">
        <v>40301</v>
      </c>
      <c r="AO3675" s="279">
        <v>4.0010000000000003</v>
      </c>
    </row>
    <row r="3676" spans="38:41">
      <c r="AL3676" s="279">
        <v>4</v>
      </c>
      <c r="AM3676" s="279">
        <v>2010</v>
      </c>
      <c r="AN3676" s="281">
        <v>40298</v>
      </c>
      <c r="AO3676" s="279">
        <v>4.0110000000000001</v>
      </c>
    </row>
    <row r="3677" spans="38:41">
      <c r="AL3677" s="279">
        <v>4</v>
      </c>
      <c r="AM3677" s="279">
        <v>2010</v>
      </c>
      <c r="AN3677" s="281">
        <v>40297</v>
      </c>
      <c r="AO3677" s="279">
        <v>4.0490000000000004</v>
      </c>
    </row>
    <row r="3678" spans="38:41">
      <c r="AL3678" s="279">
        <v>4</v>
      </c>
      <c r="AM3678" s="279">
        <v>2010</v>
      </c>
      <c r="AN3678" s="281">
        <v>40296</v>
      </c>
      <c r="AO3678" s="279">
        <v>4.048</v>
      </c>
    </row>
    <row r="3679" spans="38:41">
      <c r="AL3679" s="279">
        <v>4</v>
      </c>
      <c r="AM3679" s="279">
        <v>2010</v>
      </c>
      <c r="AN3679" s="281">
        <v>40295</v>
      </c>
      <c r="AO3679" s="279">
        <v>4.0170000000000003</v>
      </c>
    </row>
    <row r="3680" spans="38:41">
      <c r="AL3680" s="279">
        <v>4</v>
      </c>
      <c r="AM3680" s="279">
        <v>2010</v>
      </c>
      <c r="AN3680" s="281">
        <v>40294</v>
      </c>
      <c r="AO3680" s="279">
        <v>4.0650000000000004</v>
      </c>
    </row>
    <row r="3681" spans="38:41">
      <c r="AL3681" s="279">
        <v>4</v>
      </c>
      <c r="AM3681" s="279">
        <v>2010</v>
      </c>
      <c r="AN3681" s="281">
        <v>40291</v>
      </c>
      <c r="AO3681" s="279">
        <v>4.0730000000000004</v>
      </c>
    </row>
    <row r="3682" spans="38:41">
      <c r="AL3682" s="279">
        <v>4</v>
      </c>
      <c r="AM3682" s="279">
        <v>2010</v>
      </c>
      <c r="AN3682" s="281">
        <v>40290</v>
      </c>
      <c r="AO3682" s="279">
        <v>4.0839999999999996</v>
      </c>
    </row>
    <row r="3683" spans="38:41">
      <c r="AL3683" s="279">
        <v>4</v>
      </c>
      <c r="AM3683" s="279">
        <v>2010</v>
      </c>
      <c r="AN3683" s="281">
        <v>40289</v>
      </c>
      <c r="AO3683" s="279">
        <v>4.0679999999999996</v>
      </c>
    </row>
    <row r="3684" spans="38:41">
      <c r="AL3684" s="279">
        <v>4</v>
      </c>
      <c r="AM3684" s="279">
        <v>2010</v>
      </c>
      <c r="AN3684" s="281">
        <v>40288</v>
      </c>
      <c r="AO3684" s="279">
        <v>4.0750000000000002</v>
      </c>
    </row>
    <row r="3685" spans="38:41">
      <c r="AL3685" s="279">
        <v>4</v>
      </c>
      <c r="AM3685" s="279">
        <v>2010</v>
      </c>
      <c r="AN3685" s="281">
        <v>40287</v>
      </c>
      <c r="AO3685" s="279">
        <v>4.0670000000000002</v>
      </c>
    </row>
    <row r="3686" spans="38:41">
      <c r="AL3686" s="279">
        <v>4</v>
      </c>
      <c r="AM3686" s="279">
        <v>2010</v>
      </c>
      <c r="AN3686" s="281">
        <v>40284</v>
      </c>
      <c r="AO3686" s="279">
        <v>4.0880000000000001</v>
      </c>
    </row>
    <row r="3687" spans="38:41">
      <c r="AL3687" s="279">
        <v>4</v>
      </c>
      <c r="AM3687" s="279">
        <v>2010</v>
      </c>
      <c r="AN3687" s="281">
        <v>40283</v>
      </c>
      <c r="AO3687" s="279">
        <v>4.1050000000000004</v>
      </c>
    </row>
    <row r="3688" spans="38:41">
      <c r="AL3688" s="279">
        <v>4</v>
      </c>
      <c r="AM3688" s="279">
        <v>2010</v>
      </c>
      <c r="AN3688" s="281">
        <v>40282</v>
      </c>
      <c r="AO3688" s="279">
        <v>4.1070000000000002</v>
      </c>
    </row>
    <row r="3689" spans="38:41">
      <c r="AL3689" s="279">
        <v>4</v>
      </c>
      <c r="AM3689" s="279">
        <v>2010</v>
      </c>
      <c r="AN3689" s="281">
        <v>40281</v>
      </c>
      <c r="AO3689" s="279">
        <v>4.0789999999999997</v>
      </c>
    </row>
    <row r="3690" spans="38:41">
      <c r="AL3690" s="279">
        <v>4</v>
      </c>
      <c r="AM3690" s="279">
        <v>2010</v>
      </c>
      <c r="AN3690" s="281">
        <v>40280</v>
      </c>
      <c r="AO3690" s="279">
        <v>4.0620000000000003</v>
      </c>
    </row>
    <row r="3691" spans="38:41">
      <c r="AL3691" s="279">
        <v>4</v>
      </c>
      <c r="AM3691" s="279">
        <v>2010</v>
      </c>
      <c r="AN3691" s="281">
        <v>40277</v>
      </c>
      <c r="AO3691" s="279">
        <v>4.0650000000000004</v>
      </c>
    </row>
    <row r="3692" spans="38:41">
      <c r="AL3692" s="279">
        <v>4</v>
      </c>
      <c r="AM3692" s="279">
        <v>2010</v>
      </c>
      <c r="AN3692" s="281">
        <v>40276</v>
      </c>
      <c r="AO3692" s="279">
        <v>4.0999999999999996</v>
      </c>
    </row>
    <row r="3693" spans="38:41">
      <c r="AL3693" s="279">
        <v>4</v>
      </c>
      <c r="AM3693" s="279">
        <v>2010</v>
      </c>
      <c r="AN3693" s="281">
        <v>40275</v>
      </c>
      <c r="AO3693" s="279">
        <v>4.0679999999999996</v>
      </c>
    </row>
    <row r="3694" spans="38:41">
      <c r="AL3694" s="279">
        <v>4</v>
      </c>
      <c r="AM3694" s="279">
        <v>2010</v>
      </c>
      <c r="AN3694" s="281">
        <v>40274</v>
      </c>
      <c r="AO3694" s="279">
        <v>4.117</v>
      </c>
    </row>
    <row r="3695" spans="38:41">
      <c r="AL3695" s="279">
        <v>4</v>
      </c>
      <c r="AM3695" s="279">
        <v>2010</v>
      </c>
      <c r="AN3695" s="281">
        <v>40273</v>
      </c>
      <c r="AO3695" s="279">
        <v>4.1189999999999998</v>
      </c>
    </row>
    <row r="3696" spans="38:41">
      <c r="AL3696" s="279">
        <v>4</v>
      </c>
      <c r="AM3696" s="279">
        <v>2010</v>
      </c>
      <c r="AN3696" s="281">
        <v>40270</v>
      </c>
      <c r="AO3696" s="279">
        <v>4.0570000000000004</v>
      </c>
    </row>
    <row r="3697" spans="38:41">
      <c r="AL3697" s="279">
        <v>4</v>
      </c>
      <c r="AM3697" s="279">
        <v>2010</v>
      </c>
      <c r="AN3697" s="281">
        <v>40269</v>
      </c>
      <c r="AO3697" s="279">
        <v>4.0529999999999999</v>
      </c>
    </row>
    <row r="3698" spans="38:41">
      <c r="AL3698" s="279">
        <v>3</v>
      </c>
      <c r="AM3698" s="279">
        <v>2010</v>
      </c>
      <c r="AN3698" s="281">
        <v>40268</v>
      </c>
      <c r="AO3698" s="279">
        <v>4.0670000000000002</v>
      </c>
    </row>
    <row r="3699" spans="38:41">
      <c r="AL3699" s="279">
        <v>3</v>
      </c>
      <c r="AM3699" s="279">
        <v>2010</v>
      </c>
      <c r="AN3699" s="281">
        <v>40267</v>
      </c>
      <c r="AO3699" s="279">
        <v>4.0999999999999996</v>
      </c>
    </row>
    <row r="3700" spans="38:41">
      <c r="AL3700" s="279">
        <v>3</v>
      </c>
      <c r="AM3700" s="279">
        <v>2010</v>
      </c>
      <c r="AN3700" s="281">
        <v>40266</v>
      </c>
      <c r="AO3700" s="279">
        <v>4.1020000000000003</v>
      </c>
    </row>
    <row r="3701" spans="38:41">
      <c r="AL3701" s="279">
        <v>3</v>
      </c>
      <c r="AM3701" s="279">
        <v>2010</v>
      </c>
      <c r="AN3701" s="281">
        <v>40263</v>
      </c>
      <c r="AO3701" s="279">
        <v>4.0890000000000004</v>
      </c>
    </row>
    <row r="3702" spans="38:41">
      <c r="AL3702" s="279">
        <v>3</v>
      </c>
      <c r="AM3702" s="279">
        <v>2010</v>
      </c>
      <c r="AN3702" s="281">
        <v>40262</v>
      </c>
      <c r="AO3702" s="279">
        <v>4.0919999999999996</v>
      </c>
    </row>
    <row r="3703" spans="38:41">
      <c r="AL3703" s="279">
        <v>3</v>
      </c>
      <c r="AM3703" s="279">
        <v>2010</v>
      </c>
      <c r="AN3703" s="281">
        <v>40261</v>
      </c>
      <c r="AO3703" s="279">
        <v>4.0910000000000002</v>
      </c>
    </row>
    <row r="3704" spans="38:41">
      <c r="AL3704" s="279">
        <v>3</v>
      </c>
      <c r="AM3704" s="279">
        <v>2010</v>
      </c>
      <c r="AN3704" s="281">
        <v>40260</v>
      </c>
      <c r="AO3704" s="279">
        <v>4.0309999999999997</v>
      </c>
    </row>
    <row r="3705" spans="38:41">
      <c r="AL3705" s="279">
        <v>3</v>
      </c>
      <c r="AM3705" s="279">
        <v>2010</v>
      </c>
      <c r="AN3705" s="281">
        <v>40259</v>
      </c>
      <c r="AO3705" s="279">
        <v>4.0330000000000004</v>
      </c>
    </row>
    <row r="3706" spans="38:41">
      <c r="AL3706" s="279">
        <v>3</v>
      </c>
      <c r="AM3706" s="279">
        <v>2010</v>
      </c>
      <c r="AN3706" s="281">
        <v>40256</v>
      </c>
      <c r="AO3706" s="279">
        <v>4.05</v>
      </c>
    </row>
    <row r="3707" spans="38:41">
      <c r="AL3707" s="279">
        <v>3</v>
      </c>
      <c r="AM3707" s="279">
        <v>2010</v>
      </c>
      <c r="AN3707" s="281">
        <v>40255</v>
      </c>
      <c r="AO3707" s="279">
        <v>4.0220000000000002</v>
      </c>
    </row>
    <row r="3708" spans="38:41">
      <c r="AL3708" s="279">
        <v>3</v>
      </c>
      <c r="AM3708" s="279">
        <v>2010</v>
      </c>
      <c r="AN3708" s="281">
        <v>40254</v>
      </c>
      <c r="AO3708" s="279">
        <v>4.0449999999999999</v>
      </c>
    </row>
    <row r="3709" spans="38:41">
      <c r="AL3709" s="279">
        <v>3</v>
      </c>
      <c r="AM3709" s="279">
        <v>2010</v>
      </c>
      <c r="AN3709" s="281">
        <v>40253</v>
      </c>
      <c r="AO3709" s="279">
        <v>4.0229999999999997</v>
      </c>
    </row>
    <row r="3710" spans="38:41">
      <c r="AL3710" s="279">
        <v>3</v>
      </c>
      <c r="AM3710" s="279">
        <v>2010</v>
      </c>
      <c r="AN3710" s="281">
        <v>40252</v>
      </c>
      <c r="AO3710" s="279">
        <v>4.0670000000000002</v>
      </c>
    </row>
    <row r="3711" spans="38:41">
      <c r="AL3711" s="279">
        <v>3</v>
      </c>
      <c r="AM3711" s="279">
        <v>2010</v>
      </c>
      <c r="AN3711" s="281">
        <v>40249</v>
      </c>
      <c r="AO3711" s="279">
        <v>4.0910000000000002</v>
      </c>
    </row>
    <row r="3712" spans="38:41">
      <c r="AL3712" s="279">
        <v>3</v>
      </c>
      <c r="AM3712" s="279">
        <v>2010</v>
      </c>
      <c r="AN3712" s="281">
        <v>40248</v>
      </c>
      <c r="AO3712" s="279">
        <v>4.0819999999999999</v>
      </c>
    </row>
    <row r="3713" spans="38:41">
      <c r="AL3713" s="279">
        <v>3</v>
      </c>
      <c r="AM3713" s="279">
        <v>2010</v>
      </c>
      <c r="AN3713" s="281">
        <v>40247</v>
      </c>
      <c r="AO3713" s="279">
        <v>4.125</v>
      </c>
    </row>
    <row r="3714" spans="38:41">
      <c r="AL3714" s="279">
        <v>3</v>
      </c>
      <c r="AM3714" s="279">
        <v>2010</v>
      </c>
      <c r="AN3714" s="281">
        <v>40246</v>
      </c>
      <c r="AO3714" s="279">
        <v>4.1130000000000004</v>
      </c>
    </row>
    <row r="3715" spans="38:41">
      <c r="AL3715" s="279">
        <v>3</v>
      </c>
      <c r="AM3715" s="279">
        <v>2010</v>
      </c>
      <c r="AN3715" s="281">
        <v>40245</v>
      </c>
      <c r="AO3715" s="279">
        <v>4.0970000000000004</v>
      </c>
    </row>
    <row r="3716" spans="38:41">
      <c r="AL3716" s="279">
        <v>3</v>
      </c>
      <c r="AM3716" s="279">
        <v>2010</v>
      </c>
      <c r="AN3716" s="281">
        <v>40242</v>
      </c>
      <c r="AO3716" s="279">
        <v>4.0609999999999999</v>
      </c>
    </row>
    <row r="3717" spans="38:41">
      <c r="AL3717" s="279">
        <v>3</v>
      </c>
      <c r="AM3717" s="279">
        <v>2010</v>
      </c>
      <c r="AN3717" s="281">
        <v>40241</v>
      </c>
      <c r="AO3717" s="279">
        <v>4.0119999999999996</v>
      </c>
    </row>
    <row r="3718" spans="38:41">
      <c r="AL3718" s="279">
        <v>3</v>
      </c>
      <c r="AM3718" s="279">
        <v>2010</v>
      </c>
      <c r="AN3718" s="281">
        <v>40240</v>
      </c>
      <c r="AO3718" s="279">
        <v>4.0119999999999996</v>
      </c>
    </row>
    <row r="3719" spans="38:41">
      <c r="AL3719" s="279">
        <v>3</v>
      </c>
      <c r="AM3719" s="279">
        <v>2010</v>
      </c>
      <c r="AN3719" s="281">
        <v>40239</v>
      </c>
      <c r="AO3719" s="279">
        <v>4.0019999999999998</v>
      </c>
    </row>
    <row r="3720" spans="38:41">
      <c r="AL3720" s="279">
        <v>3</v>
      </c>
      <c r="AM3720" s="279">
        <v>2010</v>
      </c>
      <c r="AN3720" s="281">
        <v>40238</v>
      </c>
      <c r="AO3720" s="279">
        <v>4.0209999999999999</v>
      </c>
    </row>
    <row r="3721" spans="38:41">
      <c r="AL3721" s="279">
        <v>2</v>
      </c>
      <c r="AM3721" s="279">
        <v>2010</v>
      </c>
      <c r="AN3721" s="281">
        <v>40235</v>
      </c>
      <c r="AO3721" s="279">
        <v>4.0170000000000003</v>
      </c>
    </row>
    <row r="3722" spans="38:41">
      <c r="AL3722" s="279">
        <v>2</v>
      </c>
      <c r="AM3722" s="279">
        <v>2010</v>
      </c>
      <c r="AN3722" s="281">
        <v>40234</v>
      </c>
      <c r="AO3722" s="279">
        <v>4.0279999999999996</v>
      </c>
    </row>
    <row r="3723" spans="38:41">
      <c r="AL3723" s="279">
        <v>2</v>
      </c>
      <c r="AM3723" s="279">
        <v>2010</v>
      </c>
      <c r="AN3723" s="281">
        <v>40233</v>
      </c>
      <c r="AO3723" s="279">
        <v>4.0510000000000002</v>
      </c>
    </row>
    <row r="3724" spans="38:41">
      <c r="AL3724" s="279">
        <v>2</v>
      </c>
      <c r="AM3724" s="279">
        <v>2010</v>
      </c>
      <c r="AN3724" s="281">
        <v>40232</v>
      </c>
      <c r="AO3724" s="279">
        <v>4.032</v>
      </c>
    </row>
    <row r="3725" spans="38:41">
      <c r="AL3725" s="279">
        <v>2</v>
      </c>
      <c r="AM3725" s="279">
        <v>2010</v>
      </c>
      <c r="AN3725" s="281">
        <v>40231</v>
      </c>
      <c r="AO3725" s="279">
        <v>4.09</v>
      </c>
    </row>
    <row r="3726" spans="38:41">
      <c r="AL3726" s="279">
        <v>2</v>
      </c>
      <c r="AM3726" s="279">
        <v>2010</v>
      </c>
      <c r="AN3726" s="281">
        <v>40228</v>
      </c>
      <c r="AO3726" s="279">
        <v>4.0780000000000003</v>
      </c>
    </row>
    <row r="3727" spans="38:41">
      <c r="AL3727" s="279">
        <v>2</v>
      </c>
      <c r="AM3727" s="279">
        <v>2010</v>
      </c>
      <c r="AN3727" s="281">
        <v>40227</v>
      </c>
      <c r="AO3727" s="279">
        <v>4.08</v>
      </c>
    </row>
    <row r="3728" spans="38:41">
      <c r="AL3728" s="279">
        <v>2</v>
      </c>
      <c r="AM3728" s="279">
        <v>2010</v>
      </c>
      <c r="AN3728" s="281">
        <v>40226</v>
      </c>
      <c r="AO3728" s="279">
        <v>4.0830000000000002</v>
      </c>
    </row>
    <row r="3729" spans="38:41">
      <c r="AL3729" s="279">
        <v>2</v>
      </c>
      <c r="AM3729" s="279">
        <v>2010</v>
      </c>
      <c r="AN3729" s="281">
        <v>40225</v>
      </c>
      <c r="AO3729" s="279">
        <v>4.0650000000000004</v>
      </c>
    </row>
    <row r="3730" spans="38:41">
      <c r="AL3730" s="279">
        <v>2</v>
      </c>
      <c r="AM3730" s="279">
        <v>2010</v>
      </c>
      <c r="AN3730" s="281">
        <v>40224</v>
      </c>
      <c r="AO3730" s="279">
        <v>4.0659999999999998</v>
      </c>
    </row>
    <row r="3731" spans="38:41">
      <c r="AL3731" s="279">
        <v>2</v>
      </c>
      <c r="AM3731" s="279">
        <v>2010</v>
      </c>
      <c r="AN3731" s="281">
        <v>40221</v>
      </c>
      <c r="AO3731" s="279">
        <v>4.0650000000000004</v>
      </c>
    </row>
    <row r="3732" spans="38:41">
      <c r="AL3732" s="279">
        <v>2</v>
      </c>
      <c r="AM3732" s="279">
        <v>2010</v>
      </c>
      <c r="AN3732" s="281">
        <v>40220</v>
      </c>
      <c r="AO3732" s="279">
        <v>4.0599999999999996</v>
      </c>
    </row>
    <row r="3733" spans="38:41">
      <c r="AL3733" s="279">
        <v>2</v>
      </c>
      <c r="AM3733" s="279">
        <v>2010</v>
      </c>
      <c r="AN3733" s="281">
        <v>40219</v>
      </c>
      <c r="AO3733" s="279">
        <v>4.04</v>
      </c>
    </row>
    <row r="3734" spans="38:41">
      <c r="AL3734" s="279">
        <v>2</v>
      </c>
      <c r="AM3734" s="279">
        <v>2010</v>
      </c>
      <c r="AN3734" s="281">
        <v>40218</v>
      </c>
      <c r="AO3734" s="279">
        <v>4.01</v>
      </c>
    </row>
    <row r="3735" spans="38:41">
      <c r="AL3735" s="279">
        <v>2</v>
      </c>
      <c r="AM3735" s="279">
        <v>2010</v>
      </c>
      <c r="AN3735" s="281">
        <v>40217</v>
      </c>
      <c r="AO3735" s="279">
        <v>3.9910000000000001</v>
      </c>
    </row>
    <row r="3736" spans="38:41">
      <c r="AL3736" s="279">
        <v>2</v>
      </c>
      <c r="AM3736" s="279">
        <v>2010</v>
      </c>
      <c r="AN3736" s="281">
        <v>40214</v>
      </c>
      <c r="AO3736" s="279">
        <v>4.0010000000000003</v>
      </c>
    </row>
    <row r="3737" spans="38:41">
      <c r="AL3737" s="279">
        <v>2</v>
      </c>
      <c r="AM3737" s="279">
        <v>2010</v>
      </c>
      <c r="AN3737" s="281">
        <v>40213</v>
      </c>
      <c r="AO3737" s="279">
        <v>3.996</v>
      </c>
    </row>
    <row r="3738" spans="38:41">
      <c r="AL3738" s="279">
        <v>2</v>
      </c>
      <c r="AM3738" s="279">
        <v>2010</v>
      </c>
      <c r="AN3738" s="281">
        <v>40212</v>
      </c>
      <c r="AO3738" s="279">
        <v>4.0419999999999998</v>
      </c>
    </row>
    <row r="3739" spans="38:41">
      <c r="AL3739" s="279">
        <v>2</v>
      </c>
      <c r="AM3739" s="279">
        <v>2010</v>
      </c>
      <c r="AN3739" s="281">
        <v>40211</v>
      </c>
      <c r="AO3739" s="279">
        <v>3.99</v>
      </c>
    </row>
    <row r="3740" spans="38:41">
      <c r="AL3740" s="279">
        <v>2</v>
      </c>
      <c r="AM3740" s="279">
        <v>2010</v>
      </c>
      <c r="AN3740" s="281">
        <v>40210</v>
      </c>
      <c r="AO3740" s="279">
        <v>3.9809999999999999</v>
      </c>
    </row>
    <row r="3741" spans="38:41">
      <c r="AL3741" s="279">
        <v>1</v>
      </c>
      <c r="AM3741" s="279">
        <v>2010</v>
      </c>
      <c r="AN3741" s="281">
        <v>40207</v>
      </c>
      <c r="AO3741" s="279">
        <v>3.948</v>
      </c>
    </row>
    <row r="3742" spans="38:41">
      <c r="AL3742" s="279">
        <v>1</v>
      </c>
      <c r="AM3742" s="279">
        <v>2010</v>
      </c>
      <c r="AN3742" s="281">
        <v>40206</v>
      </c>
      <c r="AO3742" s="279">
        <v>3.9409999999999998</v>
      </c>
    </row>
    <row r="3743" spans="38:41">
      <c r="AL3743" s="279">
        <v>1</v>
      </c>
      <c r="AM3743" s="279">
        <v>2010</v>
      </c>
      <c r="AN3743" s="281">
        <v>40205</v>
      </c>
      <c r="AO3743" s="279">
        <v>3.96</v>
      </c>
    </row>
    <row r="3744" spans="38:41">
      <c r="AL3744" s="279">
        <v>1</v>
      </c>
      <c r="AM3744" s="279">
        <v>2010</v>
      </c>
      <c r="AN3744" s="281">
        <v>40204</v>
      </c>
      <c r="AO3744" s="279">
        <v>3.9729999999999999</v>
      </c>
    </row>
    <row r="3745" spans="38:41">
      <c r="AL3745" s="279">
        <v>1</v>
      </c>
      <c r="AM3745" s="279">
        <v>2010</v>
      </c>
      <c r="AN3745" s="281">
        <v>40203</v>
      </c>
      <c r="AO3745" s="279">
        <v>4.0039999999999996</v>
      </c>
    </row>
    <row r="3746" spans="38:41">
      <c r="AL3746" s="279">
        <v>1</v>
      </c>
      <c r="AM3746" s="279">
        <v>2010</v>
      </c>
      <c r="AN3746" s="281">
        <v>40200</v>
      </c>
      <c r="AO3746" s="279">
        <v>3.9980000000000002</v>
      </c>
    </row>
    <row r="3747" spans="38:41">
      <c r="AL3747" s="279">
        <v>1</v>
      </c>
      <c r="AM3747" s="279">
        <v>2010</v>
      </c>
      <c r="AN3747" s="281">
        <v>40199</v>
      </c>
      <c r="AO3747" s="279">
        <v>4</v>
      </c>
    </row>
    <row r="3748" spans="38:41">
      <c r="AL3748" s="279">
        <v>1</v>
      </c>
      <c r="AM3748" s="279">
        <v>2010</v>
      </c>
      <c r="AN3748" s="281">
        <v>40198</v>
      </c>
      <c r="AO3748" s="279">
        <v>4.0149999999999997</v>
      </c>
    </row>
    <row r="3749" spans="38:41">
      <c r="AL3749" s="279">
        <v>1</v>
      </c>
      <c r="AM3749" s="279">
        <v>2010</v>
      </c>
      <c r="AN3749" s="281">
        <v>40197</v>
      </c>
      <c r="AO3749" s="279">
        <v>4.0460000000000003</v>
      </c>
    </row>
    <row r="3750" spans="38:41">
      <c r="AL3750" s="279">
        <v>1</v>
      </c>
      <c r="AM3750" s="279">
        <v>2010</v>
      </c>
      <c r="AN3750" s="281">
        <v>40196</v>
      </c>
      <c r="AO3750" s="279">
        <v>4.0389999999999997</v>
      </c>
    </row>
    <row r="3751" spans="38:41">
      <c r="AL3751" s="279">
        <v>1</v>
      </c>
      <c r="AM3751" s="279">
        <v>2010</v>
      </c>
      <c r="AN3751" s="281">
        <v>40193</v>
      </c>
      <c r="AO3751" s="279">
        <v>4.056</v>
      </c>
    </row>
    <row r="3752" spans="38:41">
      <c r="AL3752" s="279">
        <v>1</v>
      </c>
      <c r="AM3752" s="279">
        <v>2010</v>
      </c>
      <c r="AN3752" s="281">
        <v>40192</v>
      </c>
      <c r="AO3752" s="279">
        <v>4.0940000000000003</v>
      </c>
    </row>
    <row r="3753" spans="38:41">
      <c r="AL3753" s="279">
        <v>1</v>
      </c>
      <c r="AM3753" s="279">
        <v>2010</v>
      </c>
      <c r="AN3753" s="281">
        <v>40191</v>
      </c>
      <c r="AO3753" s="279">
        <v>4.1420000000000003</v>
      </c>
    </row>
    <row r="3754" spans="38:41">
      <c r="AL3754" s="279">
        <v>1</v>
      </c>
      <c r="AM3754" s="279">
        <v>2010</v>
      </c>
      <c r="AN3754" s="281">
        <v>40190</v>
      </c>
      <c r="AO3754" s="279">
        <v>4.0970000000000004</v>
      </c>
    </row>
    <row r="3755" spans="38:41">
      <c r="AL3755" s="279">
        <v>1</v>
      </c>
      <c r="AM3755" s="279">
        <v>2010</v>
      </c>
      <c r="AN3755" s="281">
        <v>40189</v>
      </c>
      <c r="AO3755" s="279">
        <v>4.1360000000000001</v>
      </c>
    </row>
    <row r="3756" spans="38:41">
      <c r="AL3756" s="279">
        <v>1</v>
      </c>
      <c r="AM3756" s="279">
        <v>2010</v>
      </c>
      <c r="AN3756" s="281">
        <v>40186</v>
      </c>
      <c r="AO3756" s="279">
        <v>4.1210000000000004</v>
      </c>
    </row>
    <row r="3757" spans="38:41">
      <c r="AL3757" s="279">
        <v>1</v>
      </c>
      <c r="AM3757" s="279">
        <v>2010</v>
      </c>
      <c r="AN3757" s="281">
        <v>40185</v>
      </c>
      <c r="AO3757" s="279">
        <v>4.1529999999999996</v>
      </c>
    </row>
    <row r="3758" spans="38:41">
      <c r="AL3758" s="279">
        <v>1</v>
      </c>
      <c r="AM3758" s="279">
        <v>2010</v>
      </c>
      <c r="AN3758" s="281">
        <v>40184</v>
      </c>
      <c r="AO3758" s="279">
        <v>4.1390000000000002</v>
      </c>
    </row>
    <row r="3759" spans="38:41">
      <c r="AL3759" s="279">
        <v>1</v>
      </c>
      <c r="AM3759" s="279">
        <v>2010</v>
      </c>
      <c r="AN3759" s="281">
        <v>40183</v>
      </c>
      <c r="AO3759" s="279">
        <v>4.08</v>
      </c>
    </row>
    <row r="3760" spans="38:41">
      <c r="AL3760" s="279">
        <v>1</v>
      </c>
      <c r="AM3760" s="279">
        <v>2010</v>
      </c>
      <c r="AN3760" s="281">
        <v>40182</v>
      </c>
      <c r="AO3760" s="279">
        <v>4.0979999999999999</v>
      </c>
    </row>
    <row r="3761" spans="38:41">
      <c r="AL3761" s="279">
        <v>1</v>
      </c>
      <c r="AM3761" s="279">
        <v>2010</v>
      </c>
      <c r="AN3761" s="281">
        <v>40179</v>
      </c>
      <c r="AO3761" s="279">
        <v>4.0789999999999997</v>
      </c>
    </row>
    <row r="3762" spans="38:41">
      <c r="AL3762" s="279">
        <v>12</v>
      </c>
      <c r="AM3762" s="279">
        <v>2009</v>
      </c>
      <c r="AN3762" s="281">
        <v>40178</v>
      </c>
      <c r="AO3762" s="279">
        <v>4.0789999999999997</v>
      </c>
    </row>
    <row r="3763" spans="38:41">
      <c r="AL3763" s="279">
        <v>12</v>
      </c>
      <c r="AM3763" s="279">
        <v>2009</v>
      </c>
      <c r="AN3763" s="281">
        <v>40177</v>
      </c>
      <c r="AO3763" s="279">
        <v>4.0789999999999997</v>
      </c>
    </row>
    <row r="3764" spans="38:41">
      <c r="AL3764" s="279">
        <v>12</v>
      </c>
      <c r="AM3764" s="279">
        <v>2009</v>
      </c>
      <c r="AN3764" s="281">
        <v>40176</v>
      </c>
      <c r="AO3764" s="279">
        <v>4.101</v>
      </c>
    </row>
    <row r="3765" spans="38:41">
      <c r="AL3765" s="279">
        <v>12</v>
      </c>
      <c r="AM3765" s="279">
        <v>2009</v>
      </c>
      <c r="AN3765" s="281">
        <v>40175</v>
      </c>
      <c r="AO3765" s="279">
        <v>4.0860000000000003</v>
      </c>
    </row>
    <row r="3766" spans="38:41">
      <c r="AL3766" s="279">
        <v>12</v>
      </c>
      <c r="AM3766" s="279">
        <v>2009</v>
      </c>
      <c r="AN3766" s="281">
        <v>40172</v>
      </c>
      <c r="AO3766" s="279">
        <v>4.0869999999999997</v>
      </c>
    </row>
    <row r="3767" spans="38:41">
      <c r="AL3767" s="279">
        <v>12</v>
      </c>
      <c r="AM3767" s="279">
        <v>2009</v>
      </c>
      <c r="AN3767" s="281">
        <v>40171</v>
      </c>
      <c r="AO3767" s="279">
        <v>4.0839999999999996</v>
      </c>
    </row>
    <row r="3768" spans="38:41">
      <c r="AL3768" s="279">
        <v>12</v>
      </c>
      <c r="AM3768" s="279">
        <v>2009</v>
      </c>
      <c r="AN3768" s="281">
        <v>40170</v>
      </c>
      <c r="AO3768" s="279">
        <v>4.0730000000000004</v>
      </c>
    </row>
    <row r="3769" spans="38:41">
      <c r="AL3769" s="279">
        <v>12</v>
      </c>
      <c r="AM3769" s="279">
        <v>2009</v>
      </c>
      <c r="AN3769" s="281">
        <v>40169</v>
      </c>
      <c r="AO3769" s="279">
        <v>4.1280000000000001</v>
      </c>
    </row>
    <row r="3770" spans="38:41">
      <c r="AL3770" s="279">
        <v>12</v>
      </c>
      <c r="AM3770" s="279">
        <v>2009</v>
      </c>
      <c r="AN3770" s="281">
        <v>40168</v>
      </c>
      <c r="AO3770" s="279">
        <v>4.0839999999999996</v>
      </c>
    </row>
    <row r="3771" spans="38:41">
      <c r="AL3771" s="279">
        <v>12</v>
      </c>
      <c r="AM3771" s="279">
        <v>2009</v>
      </c>
      <c r="AN3771" s="281">
        <v>40165</v>
      </c>
      <c r="AO3771" s="279">
        <v>4.0090000000000003</v>
      </c>
    </row>
    <row r="3772" spans="38:41">
      <c r="AL3772" s="279">
        <v>12</v>
      </c>
      <c r="AM3772" s="279">
        <v>2009</v>
      </c>
      <c r="AN3772" s="281">
        <v>40164</v>
      </c>
      <c r="AO3772" s="279">
        <v>3.9710000000000001</v>
      </c>
    </row>
    <row r="3773" spans="38:41">
      <c r="AL3773" s="279">
        <v>12</v>
      </c>
      <c r="AM3773" s="279">
        <v>2009</v>
      </c>
      <c r="AN3773" s="281">
        <v>40163</v>
      </c>
      <c r="AO3773" s="279">
        <v>3.992</v>
      </c>
    </row>
    <row r="3774" spans="38:41">
      <c r="AL3774" s="279">
        <v>12</v>
      </c>
      <c r="AM3774" s="279">
        <v>2009</v>
      </c>
      <c r="AN3774" s="281">
        <v>40162</v>
      </c>
      <c r="AO3774" s="279">
        <v>4.008</v>
      </c>
    </row>
    <row r="3775" spans="38:41">
      <c r="AL3775" s="279">
        <v>12</v>
      </c>
      <c r="AM3775" s="279">
        <v>2009</v>
      </c>
      <c r="AN3775" s="281">
        <v>40161</v>
      </c>
      <c r="AO3775" s="279">
        <v>4.01</v>
      </c>
    </row>
    <row r="3776" spans="38:41">
      <c r="AL3776" s="279">
        <v>12</v>
      </c>
      <c r="AM3776" s="279">
        <v>2009</v>
      </c>
      <c r="AN3776" s="281">
        <v>40158</v>
      </c>
      <c r="AO3776" s="279">
        <v>4.0010000000000003</v>
      </c>
    </row>
    <row r="3777" spans="38:41">
      <c r="AL3777" s="279">
        <v>12</v>
      </c>
      <c r="AM3777" s="279">
        <v>2009</v>
      </c>
      <c r="AN3777" s="281">
        <v>40157</v>
      </c>
      <c r="AO3777" s="279">
        <v>3.9969999999999999</v>
      </c>
    </row>
    <row r="3778" spans="38:41">
      <c r="AL3778" s="279">
        <v>12</v>
      </c>
      <c r="AM3778" s="279">
        <v>2009</v>
      </c>
      <c r="AN3778" s="281">
        <v>40156</v>
      </c>
      <c r="AO3778" s="279">
        <v>3.9609999999999999</v>
      </c>
    </row>
    <row r="3779" spans="38:41">
      <c r="AL3779" s="279">
        <v>12</v>
      </c>
      <c r="AM3779" s="279">
        <v>2009</v>
      </c>
      <c r="AN3779" s="281">
        <v>40155</v>
      </c>
      <c r="AO3779" s="279">
        <v>3.9279999999999999</v>
      </c>
    </row>
    <row r="3780" spans="38:41">
      <c r="AL3780" s="279">
        <v>12</v>
      </c>
      <c r="AM3780" s="279">
        <v>2009</v>
      </c>
      <c r="AN3780" s="281">
        <v>40154</v>
      </c>
      <c r="AO3780" s="279">
        <v>3.9020000000000001</v>
      </c>
    </row>
    <row r="3781" spans="38:41">
      <c r="AL3781" s="279">
        <v>12</v>
      </c>
      <c r="AM3781" s="279">
        <v>2009</v>
      </c>
      <c r="AN3781" s="281">
        <v>40151</v>
      </c>
      <c r="AO3781" s="279">
        <v>3.9169999999999998</v>
      </c>
    </row>
    <row r="3782" spans="38:41">
      <c r="AL3782" s="279">
        <v>12</v>
      </c>
      <c r="AM3782" s="279">
        <v>2009</v>
      </c>
      <c r="AN3782" s="281">
        <v>40150</v>
      </c>
      <c r="AO3782" s="279">
        <v>3.8679999999999999</v>
      </c>
    </row>
    <row r="3783" spans="38:41">
      <c r="AL3783" s="279">
        <v>12</v>
      </c>
      <c r="AM3783" s="279">
        <v>2009</v>
      </c>
      <c r="AN3783" s="281">
        <v>40149</v>
      </c>
      <c r="AO3783" s="279">
        <v>3.8820000000000001</v>
      </c>
    </row>
    <row r="3784" spans="38:41">
      <c r="AL3784" s="279">
        <v>12</v>
      </c>
      <c r="AM3784" s="279">
        <v>2009</v>
      </c>
      <c r="AN3784" s="281">
        <v>40148</v>
      </c>
      <c r="AO3784" s="279">
        <v>3.8679999999999999</v>
      </c>
    </row>
    <row r="3785" spans="38:41">
      <c r="AL3785" s="279">
        <v>11</v>
      </c>
      <c r="AM3785" s="279">
        <v>2009</v>
      </c>
      <c r="AN3785" s="281">
        <v>40147</v>
      </c>
      <c r="AO3785" s="279">
        <v>3.8410000000000002</v>
      </c>
    </row>
    <row r="3786" spans="38:41">
      <c r="AL3786" s="279">
        <v>11</v>
      </c>
      <c r="AM3786" s="279">
        <v>2009</v>
      </c>
      <c r="AN3786" s="281">
        <v>40144</v>
      </c>
      <c r="AO3786" s="279">
        <v>3.8380000000000001</v>
      </c>
    </row>
    <row r="3787" spans="38:41">
      <c r="AL3787" s="279">
        <v>11</v>
      </c>
      <c r="AM3787" s="279">
        <v>2009</v>
      </c>
      <c r="AN3787" s="281">
        <v>40143</v>
      </c>
      <c r="AO3787" s="279">
        <v>3.82</v>
      </c>
    </row>
    <row r="3788" spans="38:41">
      <c r="AL3788" s="279">
        <v>11</v>
      </c>
      <c r="AM3788" s="279">
        <v>2009</v>
      </c>
      <c r="AN3788" s="281">
        <v>40142</v>
      </c>
      <c r="AO3788" s="279">
        <v>3.8479999999999999</v>
      </c>
    </row>
    <row r="3789" spans="38:41">
      <c r="AL3789" s="279">
        <v>11</v>
      </c>
      <c r="AM3789" s="279">
        <v>2009</v>
      </c>
      <c r="AN3789" s="281">
        <v>40141</v>
      </c>
      <c r="AO3789" s="279">
        <v>3.8559999999999999</v>
      </c>
    </row>
    <row r="3790" spans="38:41">
      <c r="AL3790" s="279">
        <v>11</v>
      </c>
      <c r="AM3790" s="279">
        <v>2009</v>
      </c>
      <c r="AN3790" s="281">
        <v>40140</v>
      </c>
      <c r="AO3790" s="279">
        <v>3.93</v>
      </c>
    </row>
    <row r="3791" spans="38:41">
      <c r="AL3791" s="279">
        <v>11</v>
      </c>
      <c r="AM3791" s="279">
        <v>2009</v>
      </c>
      <c r="AN3791" s="281">
        <v>40137</v>
      </c>
      <c r="AO3791" s="279">
        <v>3.93</v>
      </c>
    </row>
    <row r="3792" spans="38:41">
      <c r="AL3792" s="279">
        <v>11</v>
      </c>
      <c r="AM3792" s="279">
        <v>2009</v>
      </c>
      <c r="AN3792" s="281">
        <v>40136</v>
      </c>
      <c r="AO3792" s="279">
        <v>3.9239999999999999</v>
      </c>
    </row>
    <row r="3793" spans="38:41">
      <c r="AL3793" s="279">
        <v>11</v>
      </c>
      <c r="AM3793" s="279">
        <v>2009</v>
      </c>
      <c r="AN3793" s="281">
        <v>40135</v>
      </c>
      <c r="AO3793" s="279">
        <v>3.9510000000000001</v>
      </c>
    </row>
    <row r="3794" spans="38:41">
      <c r="AL3794" s="279">
        <v>11</v>
      </c>
      <c r="AM3794" s="279">
        <v>2009</v>
      </c>
      <c r="AN3794" s="281">
        <v>40134</v>
      </c>
      <c r="AO3794" s="279">
        <v>3.9129999999999998</v>
      </c>
    </row>
    <row r="3795" spans="38:41">
      <c r="AL3795" s="279">
        <v>11</v>
      </c>
      <c r="AM3795" s="279">
        <v>2009</v>
      </c>
      <c r="AN3795" s="281">
        <v>40133</v>
      </c>
      <c r="AO3795" s="279">
        <v>3.93</v>
      </c>
    </row>
    <row r="3796" spans="38:41">
      <c r="AL3796" s="279">
        <v>11</v>
      </c>
      <c r="AM3796" s="279">
        <v>2009</v>
      </c>
      <c r="AN3796" s="281">
        <v>40130</v>
      </c>
      <c r="AO3796" s="279">
        <v>3.9940000000000002</v>
      </c>
    </row>
    <row r="3797" spans="38:41">
      <c r="AL3797" s="279">
        <v>11</v>
      </c>
      <c r="AM3797" s="279">
        <v>2009</v>
      </c>
      <c r="AN3797" s="281">
        <v>40129</v>
      </c>
      <c r="AO3797" s="279">
        <v>4.032</v>
      </c>
    </row>
    <row r="3798" spans="38:41">
      <c r="AL3798" s="279">
        <v>11</v>
      </c>
      <c r="AM3798" s="279">
        <v>2009</v>
      </c>
      <c r="AN3798" s="281">
        <v>40128</v>
      </c>
      <c r="AO3798" s="279">
        <v>4.0149999999999997</v>
      </c>
    </row>
    <row r="3799" spans="38:41">
      <c r="AL3799" s="279">
        <v>11</v>
      </c>
      <c r="AM3799" s="279">
        <v>2009</v>
      </c>
      <c r="AN3799" s="281">
        <v>40127</v>
      </c>
      <c r="AO3799" s="279">
        <v>4.0170000000000003</v>
      </c>
    </row>
    <row r="3800" spans="38:41">
      <c r="AL3800" s="279">
        <v>11</v>
      </c>
      <c r="AM3800" s="279">
        <v>2009</v>
      </c>
      <c r="AN3800" s="281">
        <v>40126</v>
      </c>
      <c r="AO3800" s="279">
        <v>4.0220000000000002</v>
      </c>
    </row>
    <row r="3801" spans="38:41">
      <c r="AL3801" s="279">
        <v>11</v>
      </c>
      <c r="AM3801" s="279">
        <v>2009</v>
      </c>
      <c r="AN3801" s="281">
        <v>40123</v>
      </c>
      <c r="AO3801" s="279">
        <v>4.0369999999999999</v>
      </c>
    </row>
    <row r="3802" spans="38:41">
      <c r="AL3802" s="279">
        <v>11</v>
      </c>
      <c r="AM3802" s="279">
        <v>2009</v>
      </c>
      <c r="AN3802" s="281">
        <v>40122</v>
      </c>
      <c r="AO3802" s="279">
        <v>4.0389999999999997</v>
      </c>
    </row>
    <row r="3803" spans="38:41">
      <c r="AL3803" s="279">
        <v>11</v>
      </c>
      <c r="AM3803" s="279">
        <v>2009</v>
      </c>
      <c r="AN3803" s="281">
        <v>40121</v>
      </c>
      <c r="AO3803" s="279">
        <v>3.996</v>
      </c>
    </row>
    <row r="3804" spans="38:41">
      <c r="AL3804" s="279">
        <v>11</v>
      </c>
      <c r="AM3804" s="279">
        <v>2009</v>
      </c>
      <c r="AN3804" s="281">
        <v>40120</v>
      </c>
      <c r="AO3804" s="279">
        <v>3.9409999999999998</v>
      </c>
    </row>
    <row r="3805" spans="38:41">
      <c r="AL3805" s="279">
        <v>11</v>
      </c>
      <c r="AM3805" s="279">
        <v>2009</v>
      </c>
      <c r="AN3805" s="281">
        <v>40119</v>
      </c>
      <c r="AO3805" s="279">
        <v>3.9409999999999998</v>
      </c>
    </row>
    <row r="3806" spans="38:41">
      <c r="AL3806" s="279">
        <v>10</v>
      </c>
      <c r="AM3806" s="279">
        <v>2009</v>
      </c>
      <c r="AN3806" s="281">
        <v>40116</v>
      </c>
      <c r="AO3806" s="279">
        <v>3.9239999999999999</v>
      </c>
    </row>
    <row r="3807" spans="38:41">
      <c r="AL3807" s="279">
        <v>10</v>
      </c>
      <c r="AM3807" s="279">
        <v>2009</v>
      </c>
      <c r="AN3807" s="281">
        <v>40115</v>
      </c>
      <c r="AO3807" s="279">
        <v>3.9790000000000001</v>
      </c>
    </row>
    <row r="3808" spans="38:41">
      <c r="AL3808" s="279">
        <v>10</v>
      </c>
      <c r="AM3808" s="279">
        <v>2009</v>
      </c>
      <c r="AN3808" s="281">
        <v>40114</v>
      </c>
      <c r="AO3808" s="279">
        <v>3.9609999999999999</v>
      </c>
    </row>
    <row r="3809" spans="38:41">
      <c r="AL3809" s="279">
        <v>10</v>
      </c>
      <c r="AM3809" s="279">
        <v>2009</v>
      </c>
      <c r="AN3809" s="281">
        <v>40113</v>
      </c>
      <c r="AO3809" s="279">
        <v>3.9870000000000001</v>
      </c>
    </row>
    <row r="3810" spans="38:41">
      <c r="AL3810" s="279">
        <v>10</v>
      </c>
      <c r="AM3810" s="279">
        <v>2009</v>
      </c>
      <c r="AN3810" s="281">
        <v>40112</v>
      </c>
      <c r="AO3810" s="279">
        <v>4.016</v>
      </c>
    </row>
    <row r="3811" spans="38:41">
      <c r="AL3811" s="279">
        <v>10</v>
      </c>
      <c r="AM3811" s="279">
        <v>2009</v>
      </c>
      <c r="AN3811" s="281">
        <v>40109</v>
      </c>
      <c r="AO3811" s="279">
        <v>3.976</v>
      </c>
    </row>
    <row r="3812" spans="38:41">
      <c r="AL3812" s="279">
        <v>10</v>
      </c>
      <c r="AM3812" s="279">
        <v>2009</v>
      </c>
      <c r="AN3812" s="281">
        <v>40108</v>
      </c>
      <c r="AO3812" s="279">
        <v>3.948</v>
      </c>
    </row>
    <row r="3813" spans="38:41">
      <c r="AL3813" s="279">
        <v>10</v>
      </c>
      <c r="AM3813" s="279">
        <v>2009</v>
      </c>
      <c r="AN3813" s="281">
        <v>40107</v>
      </c>
      <c r="AO3813" s="279">
        <v>3.9409999999999998</v>
      </c>
    </row>
    <row r="3814" spans="38:41">
      <c r="AL3814" s="279">
        <v>10</v>
      </c>
      <c r="AM3814" s="279">
        <v>2009</v>
      </c>
      <c r="AN3814" s="281">
        <v>40106</v>
      </c>
      <c r="AO3814" s="279">
        <v>3.9289999999999998</v>
      </c>
    </row>
    <row r="3815" spans="38:41">
      <c r="AL3815" s="279">
        <v>10</v>
      </c>
      <c r="AM3815" s="279">
        <v>2009</v>
      </c>
      <c r="AN3815" s="281">
        <v>40105</v>
      </c>
      <c r="AO3815" s="279">
        <v>3.9710000000000001</v>
      </c>
    </row>
    <row r="3816" spans="38:41">
      <c r="AL3816" s="279">
        <v>10</v>
      </c>
      <c r="AM3816" s="279">
        <v>2009</v>
      </c>
      <c r="AN3816" s="281">
        <v>40102</v>
      </c>
      <c r="AO3816" s="279">
        <v>3.952</v>
      </c>
    </row>
    <row r="3817" spans="38:41">
      <c r="AL3817" s="279">
        <v>10</v>
      </c>
      <c r="AM3817" s="279">
        <v>2009</v>
      </c>
      <c r="AN3817" s="281">
        <v>40101</v>
      </c>
      <c r="AO3817" s="279">
        <v>4.008</v>
      </c>
    </row>
    <row r="3818" spans="38:41">
      <c r="AL3818" s="279">
        <v>10</v>
      </c>
      <c r="AM3818" s="279">
        <v>2009</v>
      </c>
      <c r="AN3818" s="281">
        <v>40100</v>
      </c>
      <c r="AO3818" s="279">
        <v>3.9820000000000002</v>
      </c>
    </row>
    <row r="3819" spans="38:41">
      <c r="AL3819" s="279">
        <v>10</v>
      </c>
      <c r="AM3819" s="279">
        <v>2009</v>
      </c>
      <c r="AN3819" s="281">
        <v>40099</v>
      </c>
      <c r="AO3819" s="279">
        <v>3.9460000000000002</v>
      </c>
    </row>
    <row r="3820" spans="38:41">
      <c r="AL3820" s="279">
        <v>10</v>
      </c>
      <c r="AM3820" s="279">
        <v>2009</v>
      </c>
      <c r="AN3820" s="281">
        <v>40098</v>
      </c>
      <c r="AO3820" s="279">
        <v>3.9689999999999999</v>
      </c>
    </row>
    <row r="3821" spans="38:41">
      <c r="AL3821" s="279">
        <v>10</v>
      </c>
      <c r="AM3821" s="279">
        <v>2009</v>
      </c>
      <c r="AN3821" s="281">
        <v>40095</v>
      </c>
      <c r="AO3821" s="279">
        <v>3.9649999999999999</v>
      </c>
    </row>
    <row r="3822" spans="38:41">
      <c r="AL3822" s="279">
        <v>10</v>
      </c>
      <c r="AM3822" s="279">
        <v>2009</v>
      </c>
      <c r="AN3822" s="281">
        <v>40094</v>
      </c>
      <c r="AO3822" s="279">
        <v>3.8929999999999998</v>
      </c>
    </row>
    <row r="3823" spans="38:41">
      <c r="AL3823" s="279">
        <v>10</v>
      </c>
      <c r="AM3823" s="279">
        <v>2009</v>
      </c>
      <c r="AN3823" s="281">
        <v>40093</v>
      </c>
      <c r="AO3823" s="279">
        <v>3.8410000000000002</v>
      </c>
    </row>
    <row r="3824" spans="38:41">
      <c r="AL3824" s="279">
        <v>10</v>
      </c>
      <c r="AM3824" s="279">
        <v>2009</v>
      </c>
      <c r="AN3824" s="281">
        <v>40092</v>
      </c>
      <c r="AO3824" s="279">
        <v>3.8420000000000001</v>
      </c>
    </row>
    <row r="3825" spans="38:41">
      <c r="AL3825" s="279">
        <v>10</v>
      </c>
      <c r="AM3825" s="279">
        <v>2009</v>
      </c>
      <c r="AN3825" s="281">
        <v>40091</v>
      </c>
      <c r="AO3825" s="279">
        <v>3.8069999999999999</v>
      </c>
    </row>
    <row r="3826" spans="38:41">
      <c r="AL3826" s="279">
        <v>10</v>
      </c>
      <c r="AM3826" s="279">
        <v>2009</v>
      </c>
      <c r="AN3826" s="281">
        <v>40088</v>
      </c>
      <c r="AO3826" s="279">
        <v>3.8239999999999998</v>
      </c>
    </row>
    <row r="3827" spans="38:41">
      <c r="AL3827" s="279">
        <v>10</v>
      </c>
      <c r="AM3827" s="279">
        <v>2009</v>
      </c>
      <c r="AN3827" s="281">
        <v>40087</v>
      </c>
      <c r="AO3827" s="279">
        <v>3.8130000000000002</v>
      </c>
    </row>
    <row r="3828" spans="38:41">
      <c r="AL3828" s="279">
        <v>9</v>
      </c>
      <c r="AM3828" s="279">
        <v>2009</v>
      </c>
      <c r="AN3828" s="281">
        <v>40086</v>
      </c>
      <c r="AO3828" s="279">
        <v>3.843</v>
      </c>
    </row>
    <row r="3829" spans="38:41">
      <c r="AL3829" s="279">
        <v>9</v>
      </c>
      <c r="AM3829" s="279">
        <v>2009</v>
      </c>
      <c r="AN3829" s="281">
        <v>40085</v>
      </c>
      <c r="AO3829" s="279">
        <v>3.8620000000000001</v>
      </c>
    </row>
    <row r="3830" spans="38:41">
      <c r="AL3830" s="279">
        <v>9</v>
      </c>
      <c r="AM3830" s="279">
        <v>2009</v>
      </c>
      <c r="AN3830" s="281">
        <v>40084</v>
      </c>
      <c r="AO3830" s="279">
        <v>3.8639999999999999</v>
      </c>
    </row>
    <row r="3831" spans="38:41">
      <c r="AL3831" s="279">
        <v>9</v>
      </c>
      <c r="AM3831" s="279">
        <v>2009</v>
      </c>
      <c r="AN3831" s="281">
        <v>40081</v>
      </c>
      <c r="AO3831" s="279">
        <v>3.8839999999999999</v>
      </c>
    </row>
    <row r="3832" spans="38:41">
      <c r="AL3832" s="279">
        <v>9</v>
      </c>
      <c r="AM3832" s="279">
        <v>2009</v>
      </c>
      <c r="AN3832" s="281">
        <v>40080</v>
      </c>
      <c r="AO3832" s="279">
        <v>3.907</v>
      </c>
    </row>
    <row r="3833" spans="38:41">
      <c r="AL3833" s="279">
        <v>9</v>
      </c>
      <c r="AM3833" s="279">
        <v>2009</v>
      </c>
      <c r="AN3833" s="281">
        <v>40079</v>
      </c>
      <c r="AO3833" s="279">
        <v>3.931</v>
      </c>
    </row>
    <row r="3834" spans="38:41">
      <c r="AL3834" s="279">
        <v>9</v>
      </c>
      <c r="AM3834" s="279">
        <v>2009</v>
      </c>
      <c r="AN3834" s="281">
        <v>40078</v>
      </c>
      <c r="AO3834" s="279">
        <v>3.9369999999999998</v>
      </c>
    </row>
    <row r="3835" spans="38:41">
      <c r="AL3835" s="279">
        <v>9</v>
      </c>
      <c r="AM3835" s="279">
        <v>2009</v>
      </c>
      <c r="AN3835" s="281">
        <v>40077</v>
      </c>
      <c r="AO3835" s="279">
        <v>3.9289999999999998</v>
      </c>
    </row>
    <row r="3836" spans="38:41">
      <c r="AL3836" s="279">
        <v>9</v>
      </c>
      <c r="AM3836" s="279">
        <v>2009</v>
      </c>
      <c r="AN3836" s="281">
        <v>40074</v>
      </c>
      <c r="AO3836" s="279">
        <v>3.91</v>
      </c>
    </row>
    <row r="3837" spans="38:41">
      <c r="AL3837" s="279">
        <v>9</v>
      </c>
      <c r="AM3837" s="279">
        <v>2009</v>
      </c>
      <c r="AN3837" s="281">
        <v>40073</v>
      </c>
      <c r="AO3837" s="279">
        <v>3.875</v>
      </c>
    </row>
    <row r="3838" spans="38:41">
      <c r="AL3838" s="279">
        <v>9</v>
      </c>
      <c r="AM3838" s="279">
        <v>2009</v>
      </c>
      <c r="AN3838" s="281">
        <v>40072</v>
      </c>
      <c r="AO3838" s="279">
        <v>3.8839999999999999</v>
      </c>
    </row>
    <row r="3839" spans="38:41">
      <c r="AL3839" s="279">
        <v>9</v>
      </c>
      <c r="AM3839" s="279">
        <v>2009</v>
      </c>
      <c r="AN3839" s="281">
        <v>40071</v>
      </c>
      <c r="AO3839" s="279">
        <v>3.8969999999999998</v>
      </c>
    </row>
    <row r="3840" spans="38:41">
      <c r="AL3840" s="279">
        <v>9</v>
      </c>
      <c r="AM3840" s="279">
        <v>2009</v>
      </c>
      <c r="AN3840" s="281">
        <v>40070</v>
      </c>
      <c r="AO3840" s="279">
        <v>3.9</v>
      </c>
    </row>
    <row r="3841" spans="38:41">
      <c r="AL3841" s="279">
        <v>9</v>
      </c>
      <c r="AM3841" s="279">
        <v>2009</v>
      </c>
      <c r="AN3841" s="281">
        <v>40067</v>
      </c>
      <c r="AO3841" s="279">
        <v>3.8620000000000001</v>
      </c>
    </row>
    <row r="3842" spans="38:41">
      <c r="AL3842" s="279">
        <v>9</v>
      </c>
      <c r="AM3842" s="279">
        <v>2009</v>
      </c>
      <c r="AN3842" s="281">
        <v>40066</v>
      </c>
      <c r="AO3842" s="279">
        <v>3.87</v>
      </c>
    </row>
    <row r="3843" spans="38:41">
      <c r="AL3843" s="279">
        <v>9</v>
      </c>
      <c r="AM3843" s="279">
        <v>2009</v>
      </c>
      <c r="AN3843" s="281">
        <v>40065</v>
      </c>
      <c r="AO3843" s="279">
        <v>3.9449999999999998</v>
      </c>
    </row>
    <row r="3844" spans="38:41">
      <c r="AL3844" s="279">
        <v>9</v>
      </c>
      <c r="AM3844" s="279">
        <v>2009</v>
      </c>
      <c r="AN3844" s="281">
        <v>40064</v>
      </c>
      <c r="AO3844" s="279">
        <v>3.9289999999999998</v>
      </c>
    </row>
    <row r="3845" spans="38:41">
      <c r="AL3845" s="279">
        <v>9</v>
      </c>
      <c r="AM3845" s="279">
        <v>2009</v>
      </c>
      <c r="AN3845" s="281">
        <v>40063</v>
      </c>
      <c r="AO3845" s="279">
        <v>3.895</v>
      </c>
    </row>
    <row r="3846" spans="38:41">
      <c r="AL3846" s="279">
        <v>9</v>
      </c>
      <c r="AM3846" s="279">
        <v>2009</v>
      </c>
      <c r="AN3846" s="281">
        <v>40060</v>
      </c>
      <c r="AO3846" s="279">
        <v>3.8929999999999998</v>
      </c>
    </row>
    <row r="3847" spans="38:41">
      <c r="AL3847" s="279">
        <v>9</v>
      </c>
      <c r="AM3847" s="279">
        <v>2009</v>
      </c>
      <c r="AN3847" s="281">
        <v>40059</v>
      </c>
      <c r="AO3847" s="279">
        <v>3.8740000000000001</v>
      </c>
    </row>
    <row r="3848" spans="38:41">
      <c r="AL3848" s="279">
        <v>9</v>
      </c>
      <c r="AM3848" s="279">
        <v>2009</v>
      </c>
      <c r="AN3848" s="281">
        <v>40058</v>
      </c>
      <c r="AO3848" s="279">
        <v>3.859</v>
      </c>
    </row>
    <row r="3849" spans="38:41">
      <c r="AL3849" s="279">
        <v>9</v>
      </c>
      <c r="AM3849" s="279">
        <v>2009</v>
      </c>
      <c r="AN3849" s="281">
        <v>40057</v>
      </c>
      <c r="AO3849" s="279">
        <v>3.88</v>
      </c>
    </row>
    <row r="3850" spans="38:41">
      <c r="AL3850" s="279">
        <v>8</v>
      </c>
      <c r="AM3850" s="279">
        <v>2009</v>
      </c>
      <c r="AN3850" s="281">
        <v>40056</v>
      </c>
      <c r="AO3850" s="279">
        <v>3.891</v>
      </c>
    </row>
    <row r="3851" spans="38:41">
      <c r="AL3851" s="279">
        <v>8</v>
      </c>
      <c r="AM3851" s="279">
        <v>2009</v>
      </c>
      <c r="AN3851" s="281">
        <v>40053</v>
      </c>
      <c r="AO3851" s="279">
        <v>3.907</v>
      </c>
    </row>
    <row r="3852" spans="38:41">
      <c r="AL3852" s="279">
        <v>8</v>
      </c>
      <c r="AM3852" s="279">
        <v>2009</v>
      </c>
      <c r="AN3852" s="281">
        <v>40052</v>
      </c>
      <c r="AO3852" s="279">
        <v>3.895</v>
      </c>
    </row>
    <row r="3853" spans="38:41">
      <c r="AL3853" s="279">
        <v>8</v>
      </c>
      <c r="AM3853" s="279">
        <v>2009</v>
      </c>
      <c r="AN3853" s="281">
        <v>40051</v>
      </c>
      <c r="AO3853" s="279">
        <v>3.9009999999999998</v>
      </c>
    </row>
    <row r="3854" spans="38:41">
      <c r="AL3854" s="279">
        <v>8</v>
      </c>
      <c r="AM3854" s="279">
        <v>2009</v>
      </c>
      <c r="AN3854" s="281">
        <v>40050</v>
      </c>
      <c r="AO3854" s="279">
        <v>3.9020000000000001</v>
      </c>
    </row>
    <row r="3855" spans="38:41">
      <c r="AL3855" s="279">
        <v>8</v>
      </c>
      <c r="AM3855" s="279">
        <v>2009</v>
      </c>
      <c r="AN3855" s="281">
        <v>40049</v>
      </c>
      <c r="AO3855" s="279">
        <v>3.9119999999999999</v>
      </c>
    </row>
    <row r="3856" spans="38:41">
      <c r="AL3856" s="279">
        <v>8</v>
      </c>
      <c r="AM3856" s="279">
        <v>2009</v>
      </c>
      <c r="AN3856" s="281">
        <v>40046</v>
      </c>
      <c r="AO3856" s="279">
        <v>3.952</v>
      </c>
    </row>
    <row r="3857" spans="38:41">
      <c r="AL3857" s="279">
        <v>8</v>
      </c>
      <c r="AM3857" s="279">
        <v>2009</v>
      </c>
      <c r="AN3857" s="281">
        <v>40045</v>
      </c>
      <c r="AO3857" s="279">
        <v>3.8919999999999999</v>
      </c>
    </row>
    <row r="3858" spans="38:41">
      <c r="AL3858" s="279">
        <v>8</v>
      </c>
      <c r="AM3858" s="279">
        <v>2009</v>
      </c>
      <c r="AN3858" s="281">
        <v>40044</v>
      </c>
      <c r="AO3858" s="279">
        <v>3.899</v>
      </c>
    </row>
    <row r="3859" spans="38:41">
      <c r="AL3859" s="279">
        <v>8</v>
      </c>
      <c r="AM3859" s="279">
        <v>2009</v>
      </c>
      <c r="AN3859" s="281">
        <v>40043</v>
      </c>
      <c r="AO3859" s="279">
        <v>3.9020000000000001</v>
      </c>
    </row>
    <row r="3860" spans="38:41">
      <c r="AL3860" s="279">
        <v>8</v>
      </c>
      <c r="AM3860" s="279">
        <v>2009</v>
      </c>
      <c r="AN3860" s="281">
        <v>40042</v>
      </c>
      <c r="AO3860" s="279">
        <v>3.89</v>
      </c>
    </row>
    <row r="3861" spans="38:41">
      <c r="AL3861" s="279">
        <v>8</v>
      </c>
      <c r="AM3861" s="279">
        <v>2009</v>
      </c>
      <c r="AN3861" s="281">
        <v>40039</v>
      </c>
      <c r="AO3861" s="279">
        <v>3.9449999999999998</v>
      </c>
    </row>
    <row r="3862" spans="38:41">
      <c r="AL3862" s="279">
        <v>8</v>
      </c>
      <c r="AM3862" s="279">
        <v>2009</v>
      </c>
      <c r="AN3862" s="281">
        <v>40038</v>
      </c>
      <c r="AO3862" s="279">
        <v>3.9790000000000001</v>
      </c>
    </row>
    <row r="3863" spans="38:41">
      <c r="AL3863" s="279">
        <v>8</v>
      </c>
      <c r="AM3863" s="279">
        <v>2009</v>
      </c>
      <c r="AN3863" s="281">
        <v>40037</v>
      </c>
      <c r="AO3863" s="279">
        <v>3.9980000000000002</v>
      </c>
    </row>
    <row r="3864" spans="38:41">
      <c r="AL3864" s="279">
        <v>8</v>
      </c>
      <c r="AM3864" s="279">
        <v>2009</v>
      </c>
      <c r="AN3864" s="281">
        <v>40036</v>
      </c>
      <c r="AO3864" s="279">
        <v>3.9820000000000002</v>
      </c>
    </row>
    <row r="3865" spans="38:41">
      <c r="AL3865" s="279">
        <v>8</v>
      </c>
      <c r="AM3865" s="279">
        <v>2009</v>
      </c>
      <c r="AN3865" s="281">
        <v>40035</v>
      </c>
      <c r="AO3865" s="279">
        <v>4.0369999999999999</v>
      </c>
    </row>
    <row r="3866" spans="38:41">
      <c r="AL3866" s="279">
        <v>8</v>
      </c>
      <c r="AM3866" s="279">
        <v>2009</v>
      </c>
      <c r="AN3866" s="281">
        <v>40032</v>
      </c>
      <c r="AO3866" s="279">
        <v>4.0739999999999998</v>
      </c>
    </row>
    <row r="3867" spans="38:41">
      <c r="AL3867" s="279">
        <v>8</v>
      </c>
      <c r="AM3867" s="279">
        <v>2009</v>
      </c>
      <c r="AN3867" s="281">
        <v>40031</v>
      </c>
      <c r="AO3867" s="279">
        <v>4.0250000000000004</v>
      </c>
    </row>
    <row r="3868" spans="38:41">
      <c r="AL3868" s="279">
        <v>8</v>
      </c>
      <c r="AM3868" s="279">
        <v>2009</v>
      </c>
      <c r="AN3868" s="281">
        <v>40030</v>
      </c>
      <c r="AO3868" s="279">
        <v>4.0620000000000003</v>
      </c>
    </row>
    <row r="3869" spans="38:41">
      <c r="AL3869" s="279">
        <v>8</v>
      </c>
      <c r="AM3869" s="279">
        <v>2009</v>
      </c>
      <c r="AN3869" s="281">
        <v>40029</v>
      </c>
      <c r="AO3869" s="279">
        <v>4.0149999999999997</v>
      </c>
    </row>
    <row r="3870" spans="38:41">
      <c r="AL3870" s="279">
        <v>8</v>
      </c>
      <c r="AM3870" s="279">
        <v>2009</v>
      </c>
      <c r="AN3870" s="281">
        <v>40028</v>
      </c>
      <c r="AO3870" s="279">
        <v>3.956</v>
      </c>
    </row>
    <row r="3871" spans="38:41">
      <c r="AL3871" s="279">
        <v>7</v>
      </c>
      <c r="AM3871" s="279">
        <v>2009</v>
      </c>
      <c r="AN3871" s="281">
        <v>40025</v>
      </c>
      <c r="AO3871" s="279">
        <v>3.9540000000000002</v>
      </c>
    </row>
    <row r="3872" spans="38:41">
      <c r="AL3872" s="279">
        <v>7</v>
      </c>
      <c r="AM3872" s="279">
        <v>2009</v>
      </c>
      <c r="AN3872" s="281">
        <v>40024</v>
      </c>
      <c r="AO3872" s="279">
        <v>4.0510000000000002</v>
      </c>
    </row>
    <row r="3873" spans="38:41">
      <c r="AL3873" s="279">
        <v>7</v>
      </c>
      <c r="AM3873" s="279">
        <v>2009</v>
      </c>
      <c r="AN3873" s="281">
        <v>40023</v>
      </c>
      <c r="AO3873" s="279">
        <v>4.0490000000000004</v>
      </c>
    </row>
    <row r="3874" spans="38:41">
      <c r="AL3874" s="279">
        <v>7</v>
      </c>
      <c r="AM3874" s="279">
        <v>2009</v>
      </c>
      <c r="AN3874" s="281">
        <v>40022</v>
      </c>
      <c r="AO3874" s="279">
        <v>4.048</v>
      </c>
    </row>
    <row r="3875" spans="38:41">
      <c r="AL3875" s="279">
        <v>7</v>
      </c>
      <c r="AM3875" s="279">
        <v>2009</v>
      </c>
      <c r="AN3875" s="281">
        <v>40021</v>
      </c>
      <c r="AO3875" s="279">
        <v>4.0709999999999997</v>
      </c>
    </row>
    <row r="3876" spans="38:41">
      <c r="AL3876" s="279">
        <v>7</v>
      </c>
      <c r="AM3876" s="279">
        <v>2009</v>
      </c>
      <c r="AN3876" s="281">
        <v>40018</v>
      </c>
      <c r="AO3876" s="279">
        <v>4.0570000000000004</v>
      </c>
    </row>
    <row r="3877" spans="38:41">
      <c r="AL3877" s="279">
        <v>7</v>
      </c>
      <c r="AM3877" s="279">
        <v>2009</v>
      </c>
      <c r="AN3877" s="281">
        <v>40017</v>
      </c>
      <c r="AO3877" s="279">
        <v>4.05</v>
      </c>
    </row>
    <row r="3878" spans="38:41">
      <c r="AL3878" s="279">
        <v>7</v>
      </c>
      <c r="AM3878" s="279">
        <v>2009</v>
      </c>
      <c r="AN3878" s="281">
        <v>40016</v>
      </c>
      <c r="AO3878" s="279">
        <v>4.0119999999999996</v>
      </c>
    </row>
    <row r="3879" spans="38:41">
      <c r="AL3879" s="279">
        <v>7</v>
      </c>
      <c r="AM3879" s="279">
        <v>2009</v>
      </c>
      <c r="AN3879" s="281">
        <v>40015</v>
      </c>
      <c r="AO3879" s="279">
        <v>3.9729999999999999</v>
      </c>
    </row>
    <row r="3880" spans="38:41">
      <c r="AL3880" s="279">
        <v>7</v>
      </c>
      <c r="AM3880" s="279">
        <v>2009</v>
      </c>
      <c r="AN3880" s="281">
        <v>40014</v>
      </c>
      <c r="AO3880" s="279">
        <v>3.9630000000000001</v>
      </c>
    </row>
    <row r="3881" spans="38:41">
      <c r="AL3881" s="279">
        <v>7</v>
      </c>
      <c r="AM3881" s="279">
        <v>2009</v>
      </c>
      <c r="AN3881" s="281">
        <v>40011</v>
      </c>
      <c r="AO3881" s="279">
        <v>4.0129999999999999</v>
      </c>
    </row>
    <row r="3882" spans="38:41">
      <c r="AL3882" s="279">
        <v>7</v>
      </c>
      <c r="AM3882" s="279">
        <v>2009</v>
      </c>
      <c r="AN3882" s="281">
        <v>40010</v>
      </c>
      <c r="AO3882" s="279">
        <v>3.9609999999999999</v>
      </c>
    </row>
    <row r="3883" spans="38:41">
      <c r="AL3883" s="279">
        <v>7</v>
      </c>
      <c r="AM3883" s="279">
        <v>2009</v>
      </c>
      <c r="AN3883" s="281">
        <v>40009</v>
      </c>
      <c r="AO3883" s="279">
        <v>4.0250000000000004</v>
      </c>
    </row>
    <row r="3884" spans="38:41">
      <c r="AL3884" s="279">
        <v>7</v>
      </c>
      <c r="AM3884" s="279">
        <v>2009</v>
      </c>
      <c r="AN3884" s="281">
        <v>40008</v>
      </c>
      <c r="AO3884" s="279">
        <v>3.9860000000000002</v>
      </c>
    </row>
    <row r="3885" spans="38:41">
      <c r="AL3885" s="279">
        <v>7</v>
      </c>
      <c r="AM3885" s="279">
        <v>2009</v>
      </c>
      <c r="AN3885" s="281">
        <v>40007</v>
      </c>
      <c r="AO3885" s="279">
        <v>3.9039999999999999</v>
      </c>
    </row>
    <row r="3886" spans="38:41">
      <c r="AL3886" s="279">
        <v>7</v>
      </c>
      <c r="AM3886" s="279">
        <v>2009</v>
      </c>
      <c r="AN3886" s="281">
        <v>40004</v>
      </c>
      <c r="AO3886" s="279">
        <v>3.8639999999999999</v>
      </c>
    </row>
    <row r="3887" spans="38:41">
      <c r="AL3887" s="279">
        <v>7</v>
      </c>
      <c r="AM3887" s="279">
        <v>2009</v>
      </c>
      <c r="AN3887" s="281">
        <v>40003</v>
      </c>
      <c r="AO3887" s="279">
        <v>3.8730000000000002</v>
      </c>
    </row>
    <row r="3888" spans="38:41">
      <c r="AL3888" s="279">
        <v>7</v>
      </c>
      <c r="AM3888" s="279">
        <v>2009</v>
      </c>
      <c r="AN3888" s="281">
        <v>40002</v>
      </c>
      <c r="AO3888" s="279">
        <v>3.8340000000000001</v>
      </c>
    </row>
    <row r="3889" spans="38:41">
      <c r="AL3889" s="279">
        <v>7</v>
      </c>
      <c r="AM3889" s="279">
        <v>2009</v>
      </c>
      <c r="AN3889" s="281">
        <v>40001</v>
      </c>
      <c r="AO3889" s="279">
        <v>3.8570000000000002</v>
      </c>
    </row>
    <row r="3890" spans="38:41">
      <c r="AL3890" s="279">
        <v>7</v>
      </c>
      <c r="AM3890" s="279">
        <v>2009</v>
      </c>
      <c r="AN3890" s="281">
        <v>40000</v>
      </c>
      <c r="AO3890" s="279">
        <v>3.8650000000000002</v>
      </c>
    </row>
    <row r="3891" spans="38:41">
      <c r="AL3891" s="279">
        <v>7</v>
      </c>
      <c r="AM3891" s="279">
        <v>2009</v>
      </c>
      <c r="AN3891" s="281">
        <v>39997</v>
      </c>
      <c r="AO3891" s="279">
        <v>3.8479999999999999</v>
      </c>
    </row>
    <row r="3892" spans="38:41">
      <c r="AL3892" s="279">
        <v>7</v>
      </c>
      <c r="AM3892" s="279">
        <v>2009</v>
      </c>
      <c r="AN3892" s="281">
        <v>39996</v>
      </c>
      <c r="AO3892" s="279">
        <v>3.8460000000000001</v>
      </c>
    </row>
    <row r="3893" spans="38:41">
      <c r="AL3893" s="279">
        <v>7</v>
      </c>
      <c r="AM3893" s="279">
        <v>2009</v>
      </c>
      <c r="AN3893" s="281">
        <v>39995</v>
      </c>
      <c r="AO3893" s="279">
        <v>3.8610000000000002</v>
      </c>
    </row>
    <row r="3894" spans="38:41">
      <c r="AL3894" s="279">
        <v>6</v>
      </c>
      <c r="AM3894" s="279">
        <v>2009</v>
      </c>
      <c r="AN3894" s="281">
        <v>39994</v>
      </c>
      <c r="AO3894" s="279">
        <v>3.8620000000000001</v>
      </c>
    </row>
    <row r="3895" spans="38:41">
      <c r="AL3895" s="279">
        <v>6</v>
      </c>
      <c r="AM3895" s="279">
        <v>2009</v>
      </c>
      <c r="AN3895" s="281">
        <v>39993</v>
      </c>
      <c r="AO3895" s="279">
        <v>3.8919999999999999</v>
      </c>
    </row>
    <row r="3896" spans="38:41">
      <c r="AL3896" s="279">
        <v>6</v>
      </c>
      <c r="AM3896" s="279">
        <v>2009</v>
      </c>
      <c r="AN3896" s="281">
        <v>39990</v>
      </c>
      <c r="AO3896" s="279">
        <v>3.8959999999999999</v>
      </c>
    </row>
    <row r="3897" spans="38:41">
      <c r="AL3897" s="279">
        <v>6</v>
      </c>
      <c r="AM3897" s="279">
        <v>2009</v>
      </c>
      <c r="AN3897" s="281">
        <v>39989</v>
      </c>
      <c r="AO3897" s="279">
        <v>3.9039999999999999</v>
      </c>
    </row>
    <row r="3898" spans="38:41">
      <c r="AL3898" s="279">
        <v>6</v>
      </c>
      <c r="AM3898" s="279">
        <v>2009</v>
      </c>
      <c r="AN3898" s="281">
        <v>39988</v>
      </c>
      <c r="AO3898" s="279">
        <v>3.9089999999999998</v>
      </c>
    </row>
    <row r="3899" spans="38:41">
      <c r="AL3899" s="279">
        <v>6</v>
      </c>
      <c r="AM3899" s="279">
        <v>2009</v>
      </c>
      <c r="AN3899" s="281">
        <v>39987</v>
      </c>
      <c r="AO3899" s="279">
        <v>3.887</v>
      </c>
    </row>
    <row r="3900" spans="38:41">
      <c r="AL3900" s="279">
        <v>6</v>
      </c>
      <c r="AM3900" s="279">
        <v>2009</v>
      </c>
      <c r="AN3900" s="281">
        <v>39986</v>
      </c>
      <c r="AO3900" s="279">
        <v>3.907</v>
      </c>
    </row>
    <row r="3901" spans="38:41">
      <c r="AL3901" s="279">
        <v>6</v>
      </c>
      <c r="AM3901" s="279">
        <v>2009</v>
      </c>
      <c r="AN3901" s="281">
        <v>39983</v>
      </c>
      <c r="AO3901" s="279">
        <v>3.9689999999999999</v>
      </c>
    </row>
    <row r="3902" spans="38:41">
      <c r="AL3902" s="279">
        <v>6</v>
      </c>
      <c r="AM3902" s="279">
        <v>2009</v>
      </c>
      <c r="AN3902" s="281">
        <v>39982</v>
      </c>
      <c r="AO3902" s="279">
        <v>3.97</v>
      </c>
    </row>
    <row r="3903" spans="38:41">
      <c r="AL3903" s="279">
        <v>6</v>
      </c>
      <c r="AM3903" s="279">
        <v>2009</v>
      </c>
      <c r="AN3903" s="281">
        <v>39981</v>
      </c>
      <c r="AO3903" s="279">
        <v>3.903</v>
      </c>
    </row>
    <row r="3904" spans="38:41">
      <c r="AL3904" s="279">
        <v>6</v>
      </c>
      <c r="AM3904" s="279">
        <v>2009</v>
      </c>
      <c r="AN3904" s="281">
        <v>39980</v>
      </c>
      <c r="AO3904" s="279">
        <v>3.9</v>
      </c>
    </row>
    <row r="3905" spans="38:41">
      <c r="AL3905" s="279">
        <v>6</v>
      </c>
      <c r="AM3905" s="279">
        <v>2009</v>
      </c>
      <c r="AN3905" s="281">
        <v>39979</v>
      </c>
      <c r="AO3905" s="279">
        <v>3.9340000000000002</v>
      </c>
    </row>
    <row r="3906" spans="38:41">
      <c r="AL3906" s="279">
        <v>6</v>
      </c>
      <c r="AM3906" s="279">
        <v>2009</v>
      </c>
      <c r="AN3906" s="281">
        <v>39976</v>
      </c>
      <c r="AO3906" s="279">
        <v>3.9460000000000002</v>
      </c>
    </row>
    <row r="3907" spans="38:41">
      <c r="AL3907" s="279">
        <v>6</v>
      </c>
      <c r="AM3907" s="279">
        <v>2009</v>
      </c>
      <c r="AN3907" s="281">
        <v>39975</v>
      </c>
      <c r="AO3907" s="279">
        <v>4.0060000000000002</v>
      </c>
    </row>
    <row r="3908" spans="38:41">
      <c r="AL3908" s="279">
        <v>6</v>
      </c>
      <c r="AM3908" s="279">
        <v>2009</v>
      </c>
      <c r="AN3908" s="281">
        <v>39974</v>
      </c>
      <c r="AO3908" s="279">
        <v>4.1050000000000004</v>
      </c>
    </row>
    <row r="3909" spans="38:41">
      <c r="AL3909" s="279">
        <v>6</v>
      </c>
      <c r="AM3909" s="279">
        <v>2009</v>
      </c>
      <c r="AN3909" s="281">
        <v>39973</v>
      </c>
      <c r="AO3909" s="279">
        <v>4.03</v>
      </c>
    </row>
    <row r="3910" spans="38:41">
      <c r="AL3910" s="279">
        <v>6</v>
      </c>
      <c r="AM3910" s="279">
        <v>2009</v>
      </c>
      <c r="AN3910" s="281">
        <v>39972</v>
      </c>
      <c r="AO3910" s="279">
        <v>4.0019999999999998</v>
      </c>
    </row>
    <row r="3911" spans="38:41">
      <c r="AL3911" s="279">
        <v>6</v>
      </c>
      <c r="AM3911" s="279">
        <v>2009</v>
      </c>
      <c r="AN3911" s="281">
        <v>39969</v>
      </c>
      <c r="AO3911" s="279">
        <v>3.98</v>
      </c>
    </row>
    <row r="3912" spans="38:41">
      <c r="AL3912" s="279">
        <v>6</v>
      </c>
      <c r="AM3912" s="279">
        <v>2009</v>
      </c>
      <c r="AN3912" s="281">
        <v>39968</v>
      </c>
      <c r="AO3912" s="279">
        <v>3.9969999999999999</v>
      </c>
    </row>
    <row r="3913" spans="38:41">
      <c r="AL3913" s="279">
        <v>6</v>
      </c>
      <c r="AM3913" s="279">
        <v>2009</v>
      </c>
      <c r="AN3913" s="281">
        <v>39967</v>
      </c>
      <c r="AO3913" s="279">
        <v>3.9630000000000001</v>
      </c>
    </row>
    <row r="3914" spans="38:41">
      <c r="AL3914" s="279">
        <v>6</v>
      </c>
      <c r="AM3914" s="279">
        <v>2009</v>
      </c>
      <c r="AN3914" s="281">
        <v>39966</v>
      </c>
      <c r="AO3914" s="279">
        <v>4.0119999999999996</v>
      </c>
    </row>
    <row r="3915" spans="38:41">
      <c r="AL3915" s="279">
        <v>6</v>
      </c>
      <c r="AM3915" s="279">
        <v>2009</v>
      </c>
      <c r="AN3915" s="281">
        <v>39965</v>
      </c>
      <c r="AO3915" s="279">
        <v>4.0419999999999998</v>
      </c>
    </row>
    <row r="3916" spans="38:41">
      <c r="AL3916" s="279">
        <v>5</v>
      </c>
      <c r="AM3916" s="279">
        <v>2009</v>
      </c>
      <c r="AN3916" s="281">
        <v>39962</v>
      </c>
      <c r="AO3916" s="279">
        <v>3.9940000000000002</v>
      </c>
    </row>
    <row r="3917" spans="38:41">
      <c r="AL3917" s="279">
        <v>5</v>
      </c>
      <c r="AM3917" s="279">
        <v>2009</v>
      </c>
      <c r="AN3917" s="281">
        <v>39961</v>
      </c>
      <c r="AO3917" s="279">
        <v>4.069</v>
      </c>
    </row>
    <row r="3918" spans="38:41">
      <c r="AL3918" s="279">
        <v>5</v>
      </c>
      <c r="AM3918" s="279">
        <v>2009</v>
      </c>
      <c r="AN3918" s="281">
        <v>39960</v>
      </c>
      <c r="AO3918" s="279">
        <v>4.1870000000000003</v>
      </c>
    </row>
    <row r="3919" spans="38:41">
      <c r="AL3919" s="279">
        <v>5</v>
      </c>
      <c r="AM3919" s="279">
        <v>2009</v>
      </c>
      <c r="AN3919" s="281">
        <v>39959</v>
      </c>
      <c r="AO3919" s="279">
        <v>4.0860000000000003</v>
      </c>
    </row>
    <row r="3920" spans="38:41">
      <c r="AL3920" s="279">
        <v>5</v>
      </c>
      <c r="AM3920" s="279">
        <v>2009</v>
      </c>
      <c r="AN3920" s="281">
        <v>39958</v>
      </c>
      <c r="AO3920" s="279">
        <v>3.976</v>
      </c>
    </row>
    <row r="3921" spans="38:41">
      <c r="AL3921" s="279">
        <v>5</v>
      </c>
      <c r="AM3921" s="279">
        <v>2009</v>
      </c>
      <c r="AN3921" s="281">
        <v>39955</v>
      </c>
      <c r="AO3921" s="279">
        <v>3.9710000000000001</v>
      </c>
    </row>
    <row r="3922" spans="38:41">
      <c r="AL3922" s="279">
        <v>5</v>
      </c>
      <c r="AM3922" s="279">
        <v>2009</v>
      </c>
      <c r="AN3922" s="281">
        <v>39954</v>
      </c>
      <c r="AO3922" s="279">
        <v>3.9820000000000002</v>
      </c>
    </row>
    <row r="3923" spans="38:41">
      <c r="AL3923" s="279">
        <v>5</v>
      </c>
      <c r="AM3923" s="279">
        <v>2009</v>
      </c>
      <c r="AN3923" s="281">
        <v>39953</v>
      </c>
      <c r="AO3923" s="279">
        <v>3.899</v>
      </c>
    </row>
    <row r="3924" spans="38:41">
      <c r="AL3924" s="279">
        <v>5</v>
      </c>
      <c r="AM3924" s="279">
        <v>2009</v>
      </c>
      <c r="AN3924" s="281">
        <v>39952</v>
      </c>
      <c r="AO3924" s="279">
        <v>3.9</v>
      </c>
    </row>
    <row r="3925" spans="38:41">
      <c r="AL3925" s="279">
        <v>5</v>
      </c>
      <c r="AM3925" s="279">
        <v>2009</v>
      </c>
      <c r="AN3925" s="281">
        <v>39951</v>
      </c>
      <c r="AO3925" s="279">
        <v>3.8570000000000002</v>
      </c>
    </row>
    <row r="3926" spans="38:41">
      <c r="AL3926" s="279">
        <v>5</v>
      </c>
      <c r="AM3926" s="279">
        <v>2009</v>
      </c>
      <c r="AN3926" s="281">
        <v>39948</v>
      </c>
      <c r="AO3926" s="279">
        <v>3.8570000000000002</v>
      </c>
    </row>
    <row r="3927" spans="38:41">
      <c r="AL3927" s="279">
        <v>5</v>
      </c>
      <c r="AM3927" s="279">
        <v>2009</v>
      </c>
      <c r="AN3927" s="281">
        <v>39947</v>
      </c>
      <c r="AO3927" s="279">
        <v>3.855</v>
      </c>
    </row>
    <row r="3928" spans="38:41">
      <c r="AL3928" s="279">
        <v>5</v>
      </c>
      <c r="AM3928" s="279">
        <v>2009</v>
      </c>
      <c r="AN3928" s="281">
        <v>39946</v>
      </c>
      <c r="AO3928" s="279">
        <v>3.8650000000000002</v>
      </c>
    </row>
    <row r="3929" spans="38:41">
      <c r="AL3929" s="279">
        <v>5</v>
      </c>
      <c r="AM3929" s="279">
        <v>2009</v>
      </c>
      <c r="AN3929" s="281">
        <v>39945</v>
      </c>
      <c r="AO3929" s="279">
        <v>3.9060000000000001</v>
      </c>
    </row>
    <row r="3930" spans="38:41">
      <c r="AL3930" s="279">
        <v>5</v>
      </c>
      <c r="AM3930" s="279">
        <v>2009</v>
      </c>
      <c r="AN3930" s="281">
        <v>39944</v>
      </c>
      <c r="AO3930" s="279">
        <v>3.89</v>
      </c>
    </row>
    <row r="3931" spans="38:41">
      <c r="AL3931" s="279">
        <v>5</v>
      </c>
      <c r="AM3931" s="279">
        <v>2009</v>
      </c>
      <c r="AN3931" s="281">
        <v>39941</v>
      </c>
      <c r="AO3931" s="279">
        <v>3.927</v>
      </c>
    </row>
    <row r="3932" spans="38:41">
      <c r="AL3932" s="279">
        <v>5</v>
      </c>
      <c r="AM3932" s="279">
        <v>2009</v>
      </c>
      <c r="AN3932" s="281">
        <v>39940</v>
      </c>
      <c r="AO3932" s="279">
        <v>3.9289999999999998</v>
      </c>
    </row>
    <row r="3933" spans="38:41">
      <c r="AL3933" s="279">
        <v>5</v>
      </c>
      <c r="AM3933" s="279">
        <v>2009</v>
      </c>
      <c r="AN3933" s="281">
        <v>39939</v>
      </c>
      <c r="AO3933" s="279">
        <v>3.8660000000000001</v>
      </c>
    </row>
    <row r="3934" spans="38:41">
      <c r="AL3934" s="279">
        <v>5</v>
      </c>
      <c r="AM3934" s="279">
        <v>2009</v>
      </c>
      <c r="AN3934" s="281">
        <v>39938</v>
      </c>
      <c r="AO3934" s="279">
        <v>3.8410000000000002</v>
      </c>
    </row>
    <row r="3935" spans="38:41">
      <c r="AL3935" s="279">
        <v>5</v>
      </c>
      <c r="AM3935" s="279">
        <v>2009</v>
      </c>
      <c r="AN3935" s="281">
        <v>39937</v>
      </c>
      <c r="AO3935" s="279">
        <v>3.8540000000000001</v>
      </c>
    </row>
    <row r="3936" spans="38:41">
      <c r="AL3936" s="279">
        <v>5</v>
      </c>
      <c r="AM3936" s="279">
        <v>2009</v>
      </c>
      <c r="AN3936" s="281">
        <v>39934</v>
      </c>
      <c r="AO3936" s="279">
        <v>3.84</v>
      </c>
    </row>
    <row r="3937" spans="38:41">
      <c r="AL3937" s="279">
        <v>4</v>
      </c>
      <c r="AM3937" s="279">
        <v>2009</v>
      </c>
      <c r="AN3937" s="281">
        <v>39933</v>
      </c>
      <c r="AO3937" s="279">
        <v>3.8410000000000002</v>
      </c>
    </row>
    <row r="3938" spans="38:41">
      <c r="AL3938" s="279">
        <v>4</v>
      </c>
      <c r="AM3938" s="279">
        <v>2009</v>
      </c>
      <c r="AN3938" s="281">
        <v>39932</v>
      </c>
      <c r="AO3938" s="279">
        <v>3.8220000000000001</v>
      </c>
    </row>
    <row r="3939" spans="38:41">
      <c r="AL3939" s="279">
        <v>4</v>
      </c>
      <c r="AM3939" s="279">
        <v>2009</v>
      </c>
      <c r="AN3939" s="281">
        <v>39931</v>
      </c>
      <c r="AO3939" s="279">
        <v>3.7930000000000001</v>
      </c>
    </row>
    <row r="3940" spans="38:41">
      <c r="AL3940" s="279">
        <v>4</v>
      </c>
      <c r="AM3940" s="279">
        <v>2009</v>
      </c>
      <c r="AN3940" s="281">
        <v>39930</v>
      </c>
      <c r="AO3940" s="279">
        <v>3.758</v>
      </c>
    </row>
    <row r="3941" spans="38:41">
      <c r="AL3941" s="279">
        <v>4</v>
      </c>
      <c r="AM3941" s="279">
        <v>2009</v>
      </c>
      <c r="AN3941" s="281">
        <v>39927</v>
      </c>
      <c r="AO3941" s="279">
        <v>3.7629999999999999</v>
      </c>
    </row>
    <row r="3942" spans="38:41">
      <c r="AL3942" s="279">
        <v>4</v>
      </c>
      <c r="AM3942" s="279">
        <v>2009</v>
      </c>
      <c r="AN3942" s="281">
        <v>39926</v>
      </c>
      <c r="AO3942" s="279">
        <v>3.7570000000000001</v>
      </c>
    </row>
    <row r="3943" spans="38:41">
      <c r="AL3943" s="279">
        <v>4</v>
      </c>
      <c r="AM3943" s="279">
        <v>2009</v>
      </c>
      <c r="AN3943" s="281">
        <v>39925</v>
      </c>
      <c r="AO3943" s="279">
        <v>3.7309999999999999</v>
      </c>
    </row>
    <row r="3944" spans="38:41">
      <c r="AL3944" s="279">
        <v>4</v>
      </c>
      <c r="AM3944" s="279">
        <v>2009</v>
      </c>
      <c r="AN3944" s="281">
        <v>39924</v>
      </c>
      <c r="AO3944" s="279">
        <v>3.694</v>
      </c>
    </row>
    <row r="3945" spans="38:41">
      <c r="AL3945" s="279">
        <v>4</v>
      </c>
      <c r="AM3945" s="279">
        <v>2009</v>
      </c>
      <c r="AN3945" s="281">
        <v>39923</v>
      </c>
      <c r="AO3945" s="279">
        <v>3.6549999999999998</v>
      </c>
    </row>
    <row r="3946" spans="38:41">
      <c r="AL3946" s="279">
        <v>4</v>
      </c>
      <c r="AM3946" s="279">
        <v>2009</v>
      </c>
      <c r="AN3946" s="281">
        <v>39920</v>
      </c>
      <c r="AO3946" s="279">
        <v>3.754</v>
      </c>
    </row>
    <row r="3947" spans="38:41">
      <c r="AL3947" s="279">
        <v>4</v>
      </c>
      <c r="AM3947" s="279">
        <v>2009</v>
      </c>
      <c r="AN3947" s="281">
        <v>39919</v>
      </c>
      <c r="AO3947" s="279">
        <v>3.702</v>
      </c>
    </row>
    <row r="3948" spans="38:41">
      <c r="AL3948" s="279">
        <v>4</v>
      </c>
      <c r="AM3948" s="279">
        <v>2009</v>
      </c>
      <c r="AN3948" s="281">
        <v>39918</v>
      </c>
      <c r="AO3948" s="279">
        <v>3.6669999999999998</v>
      </c>
    </row>
    <row r="3949" spans="38:41">
      <c r="AL3949" s="279">
        <v>4</v>
      </c>
      <c r="AM3949" s="279">
        <v>2009</v>
      </c>
      <c r="AN3949" s="281">
        <v>39917</v>
      </c>
      <c r="AO3949" s="279">
        <v>3.637</v>
      </c>
    </row>
    <row r="3950" spans="38:41">
      <c r="AL3950" s="279">
        <v>4</v>
      </c>
      <c r="AM3950" s="279">
        <v>2009</v>
      </c>
      <c r="AN3950" s="281">
        <v>39916</v>
      </c>
      <c r="AO3950" s="279">
        <v>3.6469999999999998</v>
      </c>
    </row>
    <row r="3951" spans="38:41">
      <c r="AL3951" s="279">
        <v>4</v>
      </c>
      <c r="AM3951" s="279">
        <v>2009</v>
      </c>
      <c r="AN3951" s="281">
        <v>39913</v>
      </c>
      <c r="AO3951" s="279">
        <v>3.6440000000000001</v>
      </c>
    </row>
    <row r="3952" spans="38:41">
      <c r="AL3952" s="279">
        <v>4</v>
      </c>
      <c r="AM3952" s="279">
        <v>2009</v>
      </c>
      <c r="AN3952" s="281">
        <v>39912</v>
      </c>
      <c r="AO3952" s="279">
        <v>3.649</v>
      </c>
    </row>
    <row r="3953" spans="38:41">
      <c r="AL3953" s="279">
        <v>4</v>
      </c>
      <c r="AM3953" s="279">
        <v>2009</v>
      </c>
      <c r="AN3953" s="281">
        <v>39911</v>
      </c>
      <c r="AO3953" s="279">
        <v>3.629</v>
      </c>
    </row>
    <row r="3954" spans="38:41">
      <c r="AL3954" s="279">
        <v>4</v>
      </c>
      <c r="AM3954" s="279">
        <v>2009</v>
      </c>
      <c r="AN3954" s="281">
        <v>39910</v>
      </c>
      <c r="AO3954" s="279">
        <v>3.67</v>
      </c>
    </row>
    <row r="3955" spans="38:41">
      <c r="AL3955" s="279">
        <v>4</v>
      </c>
      <c r="AM3955" s="279">
        <v>2009</v>
      </c>
      <c r="AN3955" s="281">
        <v>39909</v>
      </c>
      <c r="AO3955" s="279">
        <v>3.7120000000000002</v>
      </c>
    </row>
    <row r="3956" spans="38:41">
      <c r="AL3956" s="279">
        <v>4</v>
      </c>
      <c r="AM3956" s="279">
        <v>2009</v>
      </c>
      <c r="AN3956" s="281">
        <v>39906</v>
      </c>
      <c r="AO3956" s="279">
        <v>3.6659999999999999</v>
      </c>
    </row>
    <row r="3957" spans="38:41">
      <c r="AL3957" s="279">
        <v>4</v>
      </c>
      <c r="AM3957" s="279">
        <v>2009</v>
      </c>
      <c r="AN3957" s="281">
        <v>39905</v>
      </c>
      <c r="AO3957" s="279">
        <v>3.6080000000000001</v>
      </c>
    </row>
    <row r="3958" spans="38:41">
      <c r="AL3958" s="279">
        <v>4</v>
      </c>
      <c r="AM3958" s="279">
        <v>2009</v>
      </c>
      <c r="AN3958" s="281">
        <v>39904</v>
      </c>
      <c r="AO3958" s="279">
        <v>3.5539999999999998</v>
      </c>
    </row>
    <row r="3959" spans="38:41">
      <c r="AL3959" s="279">
        <v>3</v>
      </c>
      <c r="AM3959" s="279">
        <v>2009</v>
      </c>
      <c r="AN3959" s="281">
        <v>39903</v>
      </c>
      <c r="AO3959" s="279">
        <v>3.5609999999999999</v>
      </c>
    </row>
    <row r="3960" spans="38:41">
      <c r="AL3960" s="279">
        <v>3</v>
      </c>
      <c r="AM3960" s="279">
        <v>2009</v>
      </c>
      <c r="AN3960" s="281">
        <v>39902</v>
      </c>
      <c r="AO3960" s="279">
        <v>3.5939999999999999</v>
      </c>
    </row>
    <row r="3961" spans="38:41">
      <c r="AL3961" s="279">
        <v>3</v>
      </c>
      <c r="AM3961" s="279">
        <v>2009</v>
      </c>
      <c r="AN3961" s="281">
        <v>39899</v>
      </c>
      <c r="AO3961" s="279">
        <v>3.6520000000000001</v>
      </c>
    </row>
    <row r="3962" spans="38:41">
      <c r="AL3962" s="279">
        <v>3</v>
      </c>
      <c r="AM3962" s="279">
        <v>2009</v>
      </c>
      <c r="AN3962" s="281">
        <v>39898</v>
      </c>
      <c r="AO3962" s="279">
        <v>3.6469999999999998</v>
      </c>
    </row>
    <row r="3963" spans="38:41">
      <c r="AL3963" s="279">
        <v>3</v>
      </c>
      <c r="AM3963" s="279">
        <v>2009</v>
      </c>
      <c r="AN3963" s="281">
        <v>39897</v>
      </c>
      <c r="AO3963" s="279">
        <v>3.7360000000000002</v>
      </c>
    </row>
    <row r="3964" spans="38:41">
      <c r="AL3964" s="279">
        <v>3</v>
      </c>
      <c r="AM3964" s="279">
        <v>2009</v>
      </c>
      <c r="AN3964" s="281">
        <v>39896</v>
      </c>
      <c r="AO3964" s="279">
        <v>3.6859999999999999</v>
      </c>
    </row>
    <row r="3965" spans="38:41">
      <c r="AL3965" s="279">
        <v>3</v>
      </c>
      <c r="AM3965" s="279">
        <v>2009</v>
      </c>
      <c r="AN3965" s="281">
        <v>39895</v>
      </c>
      <c r="AO3965" s="279">
        <v>3.6120000000000001</v>
      </c>
    </row>
    <row r="3966" spans="38:41">
      <c r="AL3966" s="279">
        <v>3</v>
      </c>
      <c r="AM3966" s="279">
        <v>2009</v>
      </c>
      <c r="AN3966" s="281">
        <v>39892</v>
      </c>
      <c r="AO3966" s="279">
        <v>3.5990000000000002</v>
      </c>
    </row>
    <row r="3967" spans="38:41">
      <c r="AL3967" s="279">
        <v>3</v>
      </c>
      <c r="AM3967" s="279">
        <v>2009</v>
      </c>
      <c r="AN3967" s="281">
        <v>39891</v>
      </c>
      <c r="AO3967" s="279">
        <v>3.5609999999999999</v>
      </c>
    </row>
    <row r="3968" spans="38:41">
      <c r="AL3968" s="279">
        <v>3</v>
      </c>
      <c r="AM3968" s="279">
        <v>2009</v>
      </c>
      <c r="AN3968" s="281">
        <v>39890</v>
      </c>
      <c r="AO3968" s="279">
        <v>3.5379999999999998</v>
      </c>
    </row>
    <row r="3969" spans="38:41">
      <c r="AL3969" s="279">
        <v>3</v>
      </c>
      <c r="AM3969" s="279">
        <v>2009</v>
      </c>
      <c r="AN3969" s="281">
        <v>39889</v>
      </c>
      <c r="AO3969" s="279">
        <v>3.6379999999999999</v>
      </c>
    </row>
    <row r="3970" spans="38:41">
      <c r="AL3970" s="279">
        <v>3</v>
      </c>
      <c r="AM3970" s="279">
        <v>2009</v>
      </c>
      <c r="AN3970" s="281">
        <v>39888</v>
      </c>
      <c r="AO3970" s="279">
        <v>3.609</v>
      </c>
    </row>
    <row r="3971" spans="38:41">
      <c r="AL3971" s="279">
        <v>3</v>
      </c>
      <c r="AM3971" s="279">
        <v>2009</v>
      </c>
      <c r="AN3971" s="281">
        <v>39885</v>
      </c>
      <c r="AO3971" s="279">
        <v>3.597</v>
      </c>
    </row>
    <row r="3972" spans="38:41">
      <c r="AL3972" s="279">
        <v>3</v>
      </c>
      <c r="AM3972" s="279">
        <v>2009</v>
      </c>
      <c r="AN3972" s="281">
        <v>39884</v>
      </c>
      <c r="AO3972" s="279">
        <v>3.6379999999999999</v>
      </c>
    </row>
    <row r="3973" spans="38:41">
      <c r="AL3973" s="279">
        <v>3</v>
      </c>
      <c r="AM3973" s="279">
        <v>2009</v>
      </c>
      <c r="AN3973" s="281">
        <v>39883</v>
      </c>
      <c r="AO3973" s="279">
        <v>3.6619999999999999</v>
      </c>
    </row>
    <row r="3974" spans="38:41">
      <c r="AL3974" s="279">
        <v>3</v>
      </c>
      <c r="AM3974" s="279">
        <v>2009</v>
      </c>
      <c r="AN3974" s="281">
        <v>39882</v>
      </c>
      <c r="AO3974" s="279">
        <v>3.7029999999999998</v>
      </c>
    </row>
    <row r="3975" spans="38:41">
      <c r="AL3975" s="279">
        <v>3</v>
      </c>
      <c r="AM3975" s="279">
        <v>2009</v>
      </c>
      <c r="AN3975" s="281">
        <v>39881</v>
      </c>
      <c r="AO3975" s="279">
        <v>3.641</v>
      </c>
    </row>
    <row r="3976" spans="38:41">
      <c r="AL3976" s="279">
        <v>3</v>
      </c>
      <c r="AM3976" s="279">
        <v>2009</v>
      </c>
      <c r="AN3976" s="281">
        <v>39878</v>
      </c>
      <c r="AO3976" s="279">
        <v>3.613</v>
      </c>
    </row>
    <row r="3977" spans="38:41">
      <c r="AL3977" s="279">
        <v>3</v>
      </c>
      <c r="AM3977" s="279">
        <v>2009</v>
      </c>
      <c r="AN3977" s="281">
        <v>39877</v>
      </c>
      <c r="AO3977" s="279">
        <v>3.5659999999999998</v>
      </c>
    </row>
    <row r="3978" spans="38:41">
      <c r="AL3978" s="279">
        <v>3</v>
      </c>
      <c r="AM3978" s="279">
        <v>2009</v>
      </c>
      <c r="AN3978" s="281">
        <v>39876</v>
      </c>
      <c r="AO3978" s="279">
        <v>3.6720000000000002</v>
      </c>
    </row>
    <row r="3979" spans="38:41">
      <c r="AL3979" s="279">
        <v>3</v>
      </c>
      <c r="AM3979" s="279">
        <v>2009</v>
      </c>
      <c r="AN3979" s="281">
        <v>39875</v>
      </c>
      <c r="AO3979" s="279">
        <v>3.6320000000000001</v>
      </c>
    </row>
    <row r="3980" spans="38:41">
      <c r="AL3980" s="279">
        <v>3</v>
      </c>
      <c r="AM3980" s="279">
        <v>2009</v>
      </c>
      <c r="AN3980" s="281">
        <v>39874</v>
      </c>
      <c r="AO3980" s="279">
        <v>3.6179999999999999</v>
      </c>
    </row>
    <row r="3981" spans="38:41">
      <c r="AL3981" s="279">
        <v>2</v>
      </c>
      <c r="AM3981" s="279">
        <v>2009</v>
      </c>
      <c r="AN3981" s="281">
        <v>39871</v>
      </c>
      <c r="AO3981" s="279">
        <v>3.7040000000000002</v>
      </c>
    </row>
    <row r="3982" spans="38:41">
      <c r="AL3982" s="279">
        <v>2</v>
      </c>
      <c r="AM3982" s="279">
        <v>2009</v>
      </c>
      <c r="AN3982" s="281">
        <v>39870</v>
      </c>
      <c r="AO3982" s="279">
        <v>3.7069999999999999</v>
      </c>
    </row>
    <row r="3983" spans="38:41">
      <c r="AL3983" s="279">
        <v>2</v>
      </c>
      <c r="AM3983" s="279">
        <v>2009</v>
      </c>
      <c r="AN3983" s="281">
        <v>39869</v>
      </c>
      <c r="AO3983" s="279">
        <v>3.6890000000000001</v>
      </c>
    </row>
    <row r="3984" spans="38:41">
      <c r="AL3984" s="279">
        <v>2</v>
      </c>
      <c r="AM3984" s="279">
        <v>2009</v>
      </c>
      <c r="AN3984" s="281">
        <v>39868</v>
      </c>
      <c r="AO3984" s="279">
        <v>3.601</v>
      </c>
    </row>
    <row r="3985" spans="38:41">
      <c r="AL3985" s="279">
        <v>2</v>
      </c>
      <c r="AM3985" s="279">
        <v>2009</v>
      </c>
      <c r="AN3985" s="281">
        <v>39867</v>
      </c>
      <c r="AO3985" s="279">
        <v>3.577</v>
      </c>
    </row>
    <row r="3986" spans="38:41">
      <c r="AL3986" s="279">
        <v>2</v>
      </c>
      <c r="AM3986" s="279">
        <v>2009</v>
      </c>
      <c r="AN3986" s="281">
        <v>39864</v>
      </c>
      <c r="AO3986" s="279">
        <v>3.5939999999999999</v>
      </c>
    </row>
    <row r="3987" spans="38:41">
      <c r="AL3987" s="279">
        <v>2</v>
      </c>
      <c r="AM3987" s="279">
        <v>2009</v>
      </c>
      <c r="AN3987" s="281">
        <v>39863</v>
      </c>
      <c r="AO3987" s="279">
        <v>3.629</v>
      </c>
    </row>
    <row r="3988" spans="38:41">
      <c r="AL3988" s="279">
        <v>2</v>
      </c>
      <c r="AM3988" s="279">
        <v>2009</v>
      </c>
      <c r="AN3988" s="281">
        <v>39862</v>
      </c>
      <c r="AO3988" s="279">
        <v>3.5830000000000002</v>
      </c>
    </row>
    <row r="3989" spans="38:41">
      <c r="AL3989" s="279">
        <v>2</v>
      </c>
      <c r="AM3989" s="279">
        <v>2009</v>
      </c>
      <c r="AN3989" s="281">
        <v>39861</v>
      </c>
      <c r="AO3989" s="279">
        <v>3.5609999999999999</v>
      </c>
    </row>
    <row r="3990" spans="38:41">
      <c r="AL3990" s="279">
        <v>2</v>
      </c>
      <c r="AM3990" s="279">
        <v>2009</v>
      </c>
      <c r="AN3990" s="281">
        <v>39860</v>
      </c>
      <c r="AO3990" s="279">
        <v>3.673</v>
      </c>
    </row>
    <row r="3991" spans="38:41">
      <c r="AL3991" s="279">
        <v>2</v>
      </c>
      <c r="AM3991" s="279">
        <v>2009</v>
      </c>
      <c r="AN3991" s="281">
        <v>39857</v>
      </c>
      <c r="AO3991" s="279">
        <v>3.6720000000000002</v>
      </c>
    </row>
    <row r="3992" spans="38:41">
      <c r="AL3992" s="279">
        <v>2</v>
      </c>
      <c r="AM3992" s="279">
        <v>2009</v>
      </c>
      <c r="AN3992" s="281">
        <v>39856</v>
      </c>
      <c r="AO3992" s="279">
        <v>3.6520000000000001</v>
      </c>
    </row>
    <row r="3993" spans="38:41">
      <c r="AL3993" s="279">
        <v>2</v>
      </c>
      <c r="AM3993" s="279">
        <v>2009</v>
      </c>
      <c r="AN3993" s="281">
        <v>39855</v>
      </c>
      <c r="AO3993" s="279">
        <v>3.69</v>
      </c>
    </row>
    <row r="3994" spans="38:41">
      <c r="AL3994" s="279">
        <v>2</v>
      </c>
      <c r="AM3994" s="279">
        <v>2009</v>
      </c>
      <c r="AN3994" s="281">
        <v>39854</v>
      </c>
      <c r="AO3994" s="279">
        <v>3.7290000000000001</v>
      </c>
    </row>
    <row r="3995" spans="38:41">
      <c r="AL3995" s="279">
        <v>2</v>
      </c>
      <c r="AM3995" s="279">
        <v>2009</v>
      </c>
      <c r="AN3995" s="281">
        <v>39853</v>
      </c>
      <c r="AO3995" s="279">
        <v>3.802</v>
      </c>
    </row>
    <row r="3996" spans="38:41">
      <c r="AL3996" s="279">
        <v>2</v>
      </c>
      <c r="AM3996" s="279">
        <v>2009</v>
      </c>
      <c r="AN3996" s="281">
        <v>39850</v>
      </c>
      <c r="AO3996" s="279">
        <v>3.7679999999999998</v>
      </c>
    </row>
    <row r="3997" spans="38:41">
      <c r="AL3997" s="279">
        <v>2</v>
      </c>
      <c r="AM3997" s="279">
        <v>2009</v>
      </c>
      <c r="AN3997" s="281">
        <v>39849</v>
      </c>
      <c r="AO3997" s="279">
        <v>3.726</v>
      </c>
    </row>
    <row r="3998" spans="38:41">
      <c r="AL3998" s="279">
        <v>2</v>
      </c>
      <c r="AM3998" s="279">
        <v>2009</v>
      </c>
      <c r="AN3998" s="281">
        <v>39848</v>
      </c>
      <c r="AO3998" s="279">
        <v>3.7890000000000001</v>
      </c>
    </row>
    <row r="3999" spans="38:41">
      <c r="AL3999" s="279">
        <v>2</v>
      </c>
      <c r="AM3999" s="279">
        <v>2009</v>
      </c>
      <c r="AN3999" s="281">
        <v>39847</v>
      </c>
      <c r="AO3999" s="279">
        <v>3.754</v>
      </c>
    </row>
    <row r="4000" spans="38:41">
      <c r="AL4000" s="279">
        <v>2</v>
      </c>
      <c r="AM4000" s="279">
        <v>2009</v>
      </c>
      <c r="AN4000" s="281">
        <v>39846</v>
      </c>
      <c r="AO4000" s="279">
        <v>3.6890000000000001</v>
      </c>
    </row>
    <row r="4001" spans="38:41">
      <c r="AL4001" s="279">
        <v>1</v>
      </c>
      <c r="AM4001" s="279">
        <v>2009</v>
      </c>
      <c r="AN4001" s="281">
        <v>39843</v>
      </c>
      <c r="AO4001" s="279">
        <v>3.7679999999999998</v>
      </c>
    </row>
    <row r="4002" spans="38:41">
      <c r="AL4002" s="279">
        <v>1</v>
      </c>
      <c r="AM4002" s="279">
        <v>2009</v>
      </c>
      <c r="AN4002" s="281">
        <v>39842</v>
      </c>
      <c r="AO4002" s="279">
        <v>3.8029999999999999</v>
      </c>
    </row>
    <row r="4003" spans="38:41">
      <c r="AL4003" s="279">
        <v>1</v>
      </c>
      <c r="AM4003" s="279">
        <v>2009</v>
      </c>
      <c r="AN4003" s="281">
        <v>39841</v>
      </c>
      <c r="AO4003" s="279">
        <v>3.714</v>
      </c>
    </row>
    <row r="4004" spans="38:41">
      <c r="AL4004" s="279">
        <v>1</v>
      </c>
      <c r="AM4004" s="279">
        <v>2009</v>
      </c>
      <c r="AN4004" s="281">
        <v>39840</v>
      </c>
      <c r="AO4004" s="279">
        <v>3.681</v>
      </c>
    </row>
    <row r="4005" spans="38:41">
      <c r="AL4005" s="279">
        <v>1</v>
      </c>
      <c r="AM4005" s="279">
        <v>2009</v>
      </c>
      <c r="AN4005" s="281">
        <v>39839</v>
      </c>
      <c r="AO4005" s="279">
        <v>3.7160000000000002</v>
      </c>
    </row>
    <row r="4006" spans="38:41">
      <c r="AL4006" s="279">
        <v>1</v>
      </c>
      <c r="AM4006" s="279">
        <v>2009</v>
      </c>
      <c r="AN4006" s="281">
        <v>39836</v>
      </c>
      <c r="AO4006" s="279">
        <v>3.649</v>
      </c>
    </row>
    <row r="4007" spans="38:41">
      <c r="AL4007" s="279">
        <v>1</v>
      </c>
      <c r="AM4007" s="279">
        <v>2009</v>
      </c>
      <c r="AN4007" s="281">
        <v>39835</v>
      </c>
      <c r="AO4007" s="279">
        <v>3.6219999999999999</v>
      </c>
    </row>
    <row r="4008" spans="38:41">
      <c r="AL4008" s="279">
        <v>1</v>
      </c>
      <c r="AM4008" s="279">
        <v>2009</v>
      </c>
      <c r="AN4008" s="281">
        <v>39834</v>
      </c>
      <c r="AO4008" s="279">
        <v>3.6190000000000002</v>
      </c>
    </row>
    <row r="4009" spans="38:41">
      <c r="AL4009" s="279">
        <v>1</v>
      </c>
      <c r="AM4009" s="279">
        <v>2009</v>
      </c>
      <c r="AN4009" s="281">
        <v>39833</v>
      </c>
      <c r="AO4009" s="279">
        <v>3.556</v>
      </c>
    </row>
    <row r="4010" spans="38:41">
      <c r="AL4010" s="279">
        <v>1</v>
      </c>
      <c r="AM4010" s="279">
        <v>2009</v>
      </c>
      <c r="AN4010" s="281">
        <v>39832</v>
      </c>
      <c r="AO4010" s="279">
        <v>3.6080000000000001</v>
      </c>
    </row>
    <row r="4011" spans="38:41">
      <c r="AL4011" s="279">
        <v>1</v>
      </c>
      <c r="AM4011" s="279">
        <v>2009</v>
      </c>
      <c r="AN4011" s="281">
        <v>39829</v>
      </c>
      <c r="AO4011" s="279">
        <v>3.5470000000000002</v>
      </c>
    </row>
    <row r="4012" spans="38:41">
      <c r="AL4012" s="279">
        <v>1</v>
      </c>
      <c r="AM4012" s="279">
        <v>2009</v>
      </c>
      <c r="AN4012" s="281">
        <v>39828</v>
      </c>
      <c r="AO4012" s="279">
        <v>3.48</v>
      </c>
    </row>
    <row r="4013" spans="38:41">
      <c r="AL4013" s="279">
        <v>1</v>
      </c>
      <c r="AM4013" s="279">
        <v>2009</v>
      </c>
      <c r="AN4013" s="281">
        <v>39827</v>
      </c>
      <c r="AO4013" s="279">
        <v>3.4319999999999999</v>
      </c>
    </row>
    <row r="4014" spans="38:41">
      <c r="AL4014" s="279">
        <v>1</v>
      </c>
      <c r="AM4014" s="279">
        <v>2009</v>
      </c>
      <c r="AN4014" s="281">
        <v>39826</v>
      </c>
      <c r="AO4014" s="279">
        <v>3.5640000000000001</v>
      </c>
    </row>
    <row r="4015" spans="38:41">
      <c r="AL4015" s="279">
        <v>1</v>
      </c>
      <c r="AM4015" s="279">
        <v>2009</v>
      </c>
      <c r="AN4015" s="281">
        <v>39825</v>
      </c>
      <c r="AO4015" s="279">
        <v>3.601</v>
      </c>
    </row>
    <row r="4016" spans="38:41">
      <c r="AL4016" s="279">
        <v>1</v>
      </c>
      <c r="AM4016" s="279">
        <v>2009</v>
      </c>
      <c r="AN4016" s="281">
        <v>39822</v>
      </c>
      <c r="AO4016" s="279">
        <v>3.6309999999999998</v>
      </c>
    </row>
    <row r="4017" spans="38:41">
      <c r="AL4017" s="279">
        <v>1</v>
      </c>
      <c r="AM4017" s="279">
        <v>2009</v>
      </c>
      <c r="AN4017" s="281">
        <v>39821</v>
      </c>
      <c r="AO4017" s="279">
        <v>3.6720000000000002</v>
      </c>
    </row>
    <row r="4018" spans="38:41">
      <c r="AL4018" s="279">
        <v>1</v>
      </c>
      <c r="AM4018" s="279">
        <v>2009</v>
      </c>
      <c r="AN4018" s="281">
        <v>39820</v>
      </c>
      <c r="AO4018" s="279">
        <v>3.702</v>
      </c>
    </row>
    <row r="4019" spans="38:41">
      <c r="AL4019" s="279">
        <v>1</v>
      </c>
      <c r="AM4019" s="279">
        <v>2009</v>
      </c>
      <c r="AN4019" s="281">
        <v>39819</v>
      </c>
      <c r="AO4019" s="279">
        <v>3.649</v>
      </c>
    </row>
    <row r="4020" spans="38:41">
      <c r="AL4020" s="279">
        <v>1</v>
      </c>
      <c r="AM4020" s="279">
        <v>2009</v>
      </c>
      <c r="AN4020" s="281">
        <v>39818</v>
      </c>
      <c r="AO4020" s="279">
        <v>3.6360000000000001</v>
      </c>
    </row>
    <row r="4021" spans="38:41">
      <c r="AL4021" s="279">
        <v>1</v>
      </c>
      <c r="AM4021" s="279">
        <v>2009</v>
      </c>
      <c r="AN4021" s="281">
        <v>39815</v>
      </c>
      <c r="AO4021" s="279">
        <v>3.548</v>
      </c>
    </row>
    <row r="4022" spans="38:41">
      <c r="AL4022" s="279">
        <v>1</v>
      </c>
      <c r="AM4022" s="279">
        <v>2009</v>
      </c>
      <c r="AN4022" s="281">
        <v>39814</v>
      </c>
      <c r="AO4022" s="279">
        <v>3.4510000000000001</v>
      </c>
    </row>
    <row r="4023" spans="38:41">
      <c r="AL4023" s="279">
        <v>12</v>
      </c>
      <c r="AM4023" s="279">
        <v>2008</v>
      </c>
      <c r="AN4023" s="281">
        <v>39813</v>
      </c>
      <c r="AO4023" s="279">
        <v>3.4550000000000001</v>
      </c>
    </row>
    <row r="4024" spans="38:41">
      <c r="AL4024" s="279">
        <v>12</v>
      </c>
      <c r="AM4024" s="279">
        <v>2008</v>
      </c>
      <c r="AN4024" s="281">
        <v>39812</v>
      </c>
      <c r="AO4024" s="279">
        <v>3.4169999999999998</v>
      </c>
    </row>
    <row r="4025" spans="38:41">
      <c r="AL4025" s="279">
        <v>12</v>
      </c>
      <c r="AM4025" s="279">
        <v>2008</v>
      </c>
      <c r="AN4025" s="281">
        <v>39811</v>
      </c>
      <c r="AO4025" s="279">
        <v>3.3940000000000001</v>
      </c>
    </row>
    <row r="4026" spans="38:41">
      <c r="AL4026" s="279">
        <v>12</v>
      </c>
      <c r="AM4026" s="279">
        <v>2008</v>
      </c>
      <c r="AN4026" s="281">
        <v>39808</v>
      </c>
      <c r="AO4026" s="279">
        <v>3.4870000000000001</v>
      </c>
    </row>
    <row r="4027" spans="38:41">
      <c r="AL4027" s="279">
        <v>12</v>
      </c>
      <c r="AM4027" s="279">
        <v>2008</v>
      </c>
      <c r="AN4027" s="281">
        <v>39807</v>
      </c>
      <c r="AO4027" s="279">
        <v>3.4870000000000001</v>
      </c>
    </row>
    <row r="4028" spans="38:41">
      <c r="AL4028" s="279">
        <v>12</v>
      </c>
      <c r="AM4028" s="279">
        <v>2008</v>
      </c>
      <c r="AN4028" s="281">
        <v>39806</v>
      </c>
      <c r="AO4028" s="279">
        <v>3.4889999999999999</v>
      </c>
    </row>
    <row r="4029" spans="38:41">
      <c r="AL4029" s="279">
        <v>12</v>
      </c>
      <c r="AM4029" s="279">
        <v>2008</v>
      </c>
      <c r="AN4029" s="281">
        <v>39805</v>
      </c>
      <c r="AO4029" s="279">
        <v>3.4870000000000001</v>
      </c>
    </row>
    <row r="4030" spans="38:41">
      <c r="AL4030" s="279">
        <v>12</v>
      </c>
      <c r="AM4030" s="279">
        <v>2008</v>
      </c>
      <c r="AN4030" s="281">
        <v>39804</v>
      </c>
      <c r="AO4030" s="279">
        <v>3.4710000000000001</v>
      </c>
    </row>
    <row r="4031" spans="38:41">
      <c r="AL4031" s="279">
        <v>12</v>
      </c>
      <c r="AM4031" s="279">
        <v>2008</v>
      </c>
      <c r="AN4031" s="281">
        <v>39801</v>
      </c>
      <c r="AO4031" s="279">
        <v>3.4550000000000001</v>
      </c>
    </row>
    <row r="4032" spans="38:41">
      <c r="AL4032" s="279">
        <v>12</v>
      </c>
      <c r="AM4032" s="279">
        <v>2008</v>
      </c>
      <c r="AN4032" s="281">
        <v>39800</v>
      </c>
      <c r="AO4032" s="279">
        <v>3.4540000000000002</v>
      </c>
    </row>
    <row r="4033" spans="38:41">
      <c r="AL4033" s="279">
        <v>12</v>
      </c>
      <c r="AM4033" s="279">
        <v>2008</v>
      </c>
      <c r="AN4033" s="281">
        <v>39799</v>
      </c>
      <c r="AO4033" s="279">
        <v>3.544</v>
      </c>
    </row>
    <row r="4034" spans="38:41">
      <c r="AL4034" s="279">
        <v>12</v>
      </c>
      <c r="AM4034" s="279">
        <v>2008</v>
      </c>
      <c r="AN4034" s="281">
        <v>39798</v>
      </c>
      <c r="AO4034" s="279">
        <v>3.6640000000000001</v>
      </c>
    </row>
    <row r="4035" spans="38:41">
      <c r="AL4035" s="279">
        <v>12</v>
      </c>
      <c r="AM4035" s="279">
        <v>2008</v>
      </c>
      <c r="AN4035" s="281">
        <v>39797</v>
      </c>
      <c r="AO4035" s="279">
        <v>3.7480000000000002</v>
      </c>
    </row>
    <row r="4036" spans="38:41">
      <c r="AL4036" s="279">
        <v>12</v>
      </c>
      <c r="AM4036" s="279">
        <v>2008</v>
      </c>
      <c r="AN4036" s="281">
        <v>39794</v>
      </c>
      <c r="AO4036" s="279">
        <v>3.762</v>
      </c>
    </row>
    <row r="4037" spans="38:41">
      <c r="AL4037" s="279">
        <v>12</v>
      </c>
      <c r="AM4037" s="279">
        <v>2008</v>
      </c>
      <c r="AN4037" s="281">
        <v>39793</v>
      </c>
      <c r="AO4037" s="279">
        <v>3.7360000000000002</v>
      </c>
    </row>
    <row r="4038" spans="38:41">
      <c r="AL4038" s="279">
        <v>12</v>
      </c>
      <c r="AM4038" s="279">
        <v>2008</v>
      </c>
      <c r="AN4038" s="281">
        <v>39792</v>
      </c>
      <c r="AO4038" s="279">
        <v>3.7519999999999998</v>
      </c>
    </row>
    <row r="4039" spans="38:41">
      <c r="AL4039" s="279">
        <v>12</v>
      </c>
      <c r="AM4039" s="279">
        <v>2008</v>
      </c>
      <c r="AN4039" s="281">
        <v>39791</v>
      </c>
      <c r="AO4039" s="279">
        <v>3.7450000000000001</v>
      </c>
    </row>
    <row r="4040" spans="38:41">
      <c r="AL4040" s="279">
        <v>12</v>
      </c>
      <c r="AM4040" s="279">
        <v>2008</v>
      </c>
      <c r="AN4040" s="281">
        <v>39790</v>
      </c>
      <c r="AO4040" s="279">
        <v>3.7629999999999999</v>
      </c>
    </row>
    <row r="4041" spans="38:41">
      <c r="AL4041" s="279">
        <v>12</v>
      </c>
      <c r="AM4041" s="279">
        <v>2008</v>
      </c>
      <c r="AN4041" s="281">
        <v>39787</v>
      </c>
      <c r="AO4041" s="279">
        <v>3.7650000000000001</v>
      </c>
    </row>
    <row r="4042" spans="38:41">
      <c r="AL4042" s="279">
        <v>12</v>
      </c>
      <c r="AM4042" s="279">
        <v>2008</v>
      </c>
      <c r="AN4042" s="281">
        <v>39786</v>
      </c>
      <c r="AO4042" s="279">
        <v>3.7440000000000002</v>
      </c>
    </row>
    <row r="4043" spans="38:41">
      <c r="AL4043" s="279">
        <v>12</v>
      </c>
      <c r="AM4043" s="279">
        <v>2008</v>
      </c>
      <c r="AN4043" s="281">
        <v>39785</v>
      </c>
      <c r="AO4043" s="279">
        <v>3.7959999999999998</v>
      </c>
    </row>
    <row r="4044" spans="38:41">
      <c r="AL4044" s="279">
        <v>12</v>
      </c>
      <c r="AM4044" s="279">
        <v>2008</v>
      </c>
      <c r="AN4044" s="281">
        <v>39784</v>
      </c>
      <c r="AO4044" s="279">
        <v>3.7719999999999998</v>
      </c>
    </row>
    <row r="4045" spans="38:41">
      <c r="AL4045" s="279">
        <v>12</v>
      </c>
      <c r="AM4045" s="279">
        <v>2008</v>
      </c>
      <c r="AN4045" s="281">
        <v>39783</v>
      </c>
      <c r="AO4045" s="279">
        <v>3.758</v>
      </c>
    </row>
    <row r="4046" spans="38:41">
      <c r="AL4046" s="279">
        <v>11</v>
      </c>
      <c r="AM4046" s="279">
        <v>2008</v>
      </c>
      <c r="AN4046" s="281">
        <v>39780</v>
      </c>
      <c r="AO4046" s="279">
        <v>3.9020000000000001</v>
      </c>
    </row>
    <row r="4047" spans="38:41">
      <c r="AL4047" s="279">
        <v>11</v>
      </c>
      <c r="AM4047" s="279">
        <v>2008</v>
      </c>
      <c r="AN4047" s="281">
        <v>39779</v>
      </c>
      <c r="AO4047" s="279">
        <v>3.9279999999999999</v>
      </c>
    </row>
    <row r="4048" spans="38:41">
      <c r="AL4048" s="279">
        <v>11</v>
      </c>
      <c r="AM4048" s="279">
        <v>2008</v>
      </c>
      <c r="AN4048" s="281">
        <v>39778</v>
      </c>
      <c r="AO4048" s="279">
        <v>3.94</v>
      </c>
    </row>
    <row r="4049" spans="38:41">
      <c r="AL4049" s="279">
        <v>11</v>
      </c>
      <c r="AM4049" s="279">
        <v>2008</v>
      </c>
      <c r="AN4049" s="281">
        <v>39777</v>
      </c>
      <c r="AO4049" s="279">
        <v>3.9740000000000002</v>
      </c>
    </row>
    <row r="4050" spans="38:41">
      <c r="AL4050" s="279">
        <v>11</v>
      </c>
      <c r="AM4050" s="279">
        <v>2008</v>
      </c>
      <c r="AN4050" s="281">
        <v>39776</v>
      </c>
      <c r="AO4050" s="279">
        <v>4.0670000000000002</v>
      </c>
    </row>
    <row r="4051" spans="38:41">
      <c r="AL4051" s="279">
        <v>11</v>
      </c>
      <c r="AM4051" s="279">
        <v>2008</v>
      </c>
      <c r="AN4051" s="281">
        <v>39773</v>
      </c>
      <c r="AO4051" s="279">
        <v>4.0460000000000003</v>
      </c>
    </row>
    <row r="4052" spans="38:41">
      <c r="AL4052" s="279">
        <v>11</v>
      </c>
      <c r="AM4052" s="279">
        <v>2008</v>
      </c>
      <c r="AN4052" s="281">
        <v>39772</v>
      </c>
      <c r="AO4052" s="279">
        <v>3.94</v>
      </c>
    </row>
    <row r="4053" spans="38:41">
      <c r="AL4053" s="279">
        <v>11</v>
      </c>
      <c r="AM4053" s="279">
        <v>2008</v>
      </c>
      <c r="AN4053" s="281">
        <v>39771</v>
      </c>
      <c r="AO4053" s="279">
        <v>4.0880000000000001</v>
      </c>
    </row>
    <row r="4054" spans="38:41">
      <c r="AL4054" s="279">
        <v>11</v>
      </c>
      <c r="AM4054" s="279">
        <v>2008</v>
      </c>
      <c r="AN4054" s="281">
        <v>39770</v>
      </c>
      <c r="AO4054" s="279">
        <v>4.1319999999999997</v>
      </c>
    </row>
    <row r="4055" spans="38:41">
      <c r="AL4055" s="279">
        <v>11</v>
      </c>
      <c r="AM4055" s="279">
        <v>2008</v>
      </c>
      <c r="AN4055" s="281">
        <v>39769</v>
      </c>
      <c r="AO4055" s="279">
        <v>4.1529999999999996</v>
      </c>
    </row>
    <row r="4056" spans="38:41">
      <c r="AL4056" s="279">
        <v>11</v>
      </c>
      <c r="AM4056" s="279">
        <v>2008</v>
      </c>
      <c r="AN4056" s="281">
        <v>39766</v>
      </c>
      <c r="AO4056" s="279">
        <v>4.2190000000000003</v>
      </c>
    </row>
    <row r="4057" spans="38:41">
      <c r="AL4057" s="279">
        <v>11</v>
      </c>
      <c r="AM4057" s="279">
        <v>2008</v>
      </c>
      <c r="AN4057" s="281">
        <v>39765</v>
      </c>
      <c r="AO4057" s="279">
        <v>4.3</v>
      </c>
    </row>
    <row r="4058" spans="38:41">
      <c r="AL4058" s="279">
        <v>11</v>
      </c>
      <c r="AM4058" s="279">
        <v>2008</v>
      </c>
      <c r="AN4058" s="281">
        <v>39764</v>
      </c>
      <c r="AO4058" s="279">
        <v>4.2290000000000001</v>
      </c>
    </row>
    <row r="4059" spans="38:41">
      <c r="AL4059" s="279">
        <v>11</v>
      </c>
      <c r="AM4059" s="279">
        <v>2008</v>
      </c>
      <c r="AN4059" s="281">
        <v>39763</v>
      </c>
      <c r="AO4059" s="279">
        <v>4.2380000000000004</v>
      </c>
    </row>
    <row r="4060" spans="38:41">
      <c r="AL4060" s="279">
        <v>11</v>
      </c>
      <c r="AM4060" s="279">
        <v>2008</v>
      </c>
      <c r="AN4060" s="281">
        <v>39762</v>
      </c>
      <c r="AO4060" s="279">
        <v>4.2370000000000001</v>
      </c>
    </row>
    <row r="4061" spans="38:41">
      <c r="AL4061" s="279">
        <v>11</v>
      </c>
      <c r="AM4061" s="279">
        <v>2008</v>
      </c>
      <c r="AN4061" s="281">
        <v>39759</v>
      </c>
      <c r="AO4061" s="279">
        <v>4.2290000000000001</v>
      </c>
    </row>
    <row r="4062" spans="38:41">
      <c r="AL4062" s="279">
        <v>11</v>
      </c>
      <c r="AM4062" s="279">
        <v>2008</v>
      </c>
      <c r="AN4062" s="281">
        <v>39758</v>
      </c>
      <c r="AO4062" s="279">
        <v>4.2350000000000003</v>
      </c>
    </row>
    <row r="4063" spans="38:41">
      <c r="AL4063" s="279">
        <v>11</v>
      </c>
      <c r="AM4063" s="279">
        <v>2008</v>
      </c>
      <c r="AN4063" s="281">
        <v>39757</v>
      </c>
      <c r="AO4063" s="279">
        <v>4.2309999999999999</v>
      </c>
    </row>
    <row r="4064" spans="38:41">
      <c r="AL4064" s="279">
        <v>11</v>
      </c>
      <c r="AM4064" s="279">
        <v>2008</v>
      </c>
      <c r="AN4064" s="281">
        <v>39756</v>
      </c>
      <c r="AO4064" s="279">
        <v>4.25</v>
      </c>
    </row>
    <row r="4065" spans="38:41">
      <c r="AL4065" s="279">
        <v>11</v>
      </c>
      <c r="AM4065" s="279">
        <v>2008</v>
      </c>
      <c r="AN4065" s="281">
        <v>39755</v>
      </c>
      <c r="AO4065" s="279">
        <v>4.2919999999999998</v>
      </c>
    </row>
    <row r="4066" spans="38:41">
      <c r="AL4066" s="279">
        <v>10</v>
      </c>
      <c r="AM4066" s="279">
        <v>2008</v>
      </c>
      <c r="AN4066" s="281">
        <v>39752</v>
      </c>
      <c r="AO4066" s="279">
        <v>4.2789999999999999</v>
      </c>
    </row>
    <row r="4067" spans="38:41">
      <c r="AL4067" s="279">
        <v>10</v>
      </c>
      <c r="AM4067" s="279">
        <v>2008</v>
      </c>
      <c r="AN4067" s="281">
        <v>39751</v>
      </c>
      <c r="AO4067" s="279">
        <v>4.2430000000000003</v>
      </c>
    </row>
    <row r="4068" spans="38:41">
      <c r="AL4068" s="279">
        <v>10</v>
      </c>
      <c r="AM4068" s="279">
        <v>2008</v>
      </c>
      <c r="AN4068" s="281">
        <v>39750</v>
      </c>
      <c r="AO4068" s="279">
        <v>4.2649999999999997</v>
      </c>
    </row>
    <row r="4069" spans="38:41">
      <c r="AL4069" s="279">
        <v>10</v>
      </c>
      <c r="AM4069" s="279">
        <v>2008</v>
      </c>
      <c r="AN4069" s="281">
        <v>39749</v>
      </c>
      <c r="AO4069" s="279">
        <v>4.2009999999999996</v>
      </c>
    </row>
    <row r="4070" spans="38:41">
      <c r="AL4070" s="279">
        <v>10</v>
      </c>
      <c r="AM4070" s="279">
        <v>2008</v>
      </c>
      <c r="AN4070" s="281">
        <v>39748</v>
      </c>
      <c r="AO4070" s="279">
        <v>4.1260000000000003</v>
      </c>
    </row>
    <row r="4071" spans="38:41">
      <c r="AL4071" s="279">
        <v>10</v>
      </c>
      <c r="AM4071" s="279">
        <v>2008</v>
      </c>
      <c r="AN4071" s="281">
        <v>39745</v>
      </c>
      <c r="AO4071" s="279">
        <v>4.1269999999999998</v>
      </c>
    </row>
    <row r="4072" spans="38:41">
      <c r="AL4072" s="279">
        <v>10</v>
      </c>
      <c r="AM4072" s="279">
        <v>2008</v>
      </c>
      <c r="AN4072" s="281">
        <v>39744</v>
      </c>
      <c r="AO4072" s="279">
        <v>4.1040000000000001</v>
      </c>
    </row>
    <row r="4073" spans="38:41">
      <c r="AL4073" s="279">
        <v>10</v>
      </c>
      <c r="AM4073" s="279">
        <v>2008</v>
      </c>
      <c r="AN4073" s="281">
        <v>39743</v>
      </c>
      <c r="AO4073" s="279">
        <v>4.0979999999999999</v>
      </c>
    </row>
    <row r="4074" spans="38:41">
      <c r="AL4074" s="279">
        <v>10</v>
      </c>
      <c r="AM4074" s="279">
        <v>2008</v>
      </c>
      <c r="AN4074" s="281">
        <v>39742</v>
      </c>
      <c r="AO4074" s="279">
        <v>4.1829999999999998</v>
      </c>
    </row>
    <row r="4075" spans="38:41">
      <c r="AL4075" s="279">
        <v>10</v>
      </c>
      <c r="AM4075" s="279">
        <v>2008</v>
      </c>
      <c r="AN4075" s="281">
        <v>39741</v>
      </c>
      <c r="AO4075" s="279">
        <v>4.2240000000000002</v>
      </c>
    </row>
    <row r="4076" spans="38:41">
      <c r="AL4076" s="279">
        <v>10</v>
      </c>
      <c r="AM4076" s="279">
        <v>2008</v>
      </c>
      <c r="AN4076" s="281">
        <v>39738</v>
      </c>
      <c r="AO4076" s="279">
        <v>4.2329999999999997</v>
      </c>
    </row>
    <row r="4077" spans="38:41">
      <c r="AL4077" s="279">
        <v>10</v>
      </c>
      <c r="AM4077" s="279">
        <v>2008</v>
      </c>
      <c r="AN4077" s="281">
        <v>39737</v>
      </c>
      <c r="AO4077" s="279">
        <v>4.2060000000000004</v>
      </c>
    </row>
    <row r="4078" spans="38:41">
      <c r="AL4078" s="279">
        <v>10</v>
      </c>
      <c r="AM4078" s="279">
        <v>2008</v>
      </c>
      <c r="AN4078" s="281">
        <v>39736</v>
      </c>
      <c r="AO4078" s="279">
        <v>4.1909999999999998</v>
      </c>
    </row>
    <row r="4079" spans="38:41">
      <c r="AL4079" s="279">
        <v>10</v>
      </c>
      <c r="AM4079" s="279">
        <v>2008</v>
      </c>
      <c r="AN4079" s="281">
        <v>39735</v>
      </c>
      <c r="AO4079" s="279">
        <v>4.2770000000000001</v>
      </c>
    </row>
    <row r="4080" spans="38:41">
      <c r="AL4080" s="279">
        <v>10</v>
      </c>
      <c r="AM4080" s="279">
        <v>2008</v>
      </c>
      <c r="AN4080" s="281">
        <v>39734</v>
      </c>
      <c r="AO4080" s="279">
        <v>4.2530000000000001</v>
      </c>
    </row>
    <row r="4081" spans="38:41">
      <c r="AL4081" s="279">
        <v>10</v>
      </c>
      <c r="AM4081" s="279">
        <v>2008</v>
      </c>
      <c r="AN4081" s="281">
        <v>39731</v>
      </c>
      <c r="AO4081" s="279">
        <v>4.2539999999999996</v>
      </c>
    </row>
    <row r="4082" spans="38:41">
      <c r="AL4082" s="279">
        <v>10</v>
      </c>
      <c r="AM4082" s="279">
        <v>2008</v>
      </c>
      <c r="AN4082" s="281">
        <v>39730</v>
      </c>
      <c r="AO4082" s="279">
        <v>4.16</v>
      </c>
    </row>
    <row r="4083" spans="38:41">
      <c r="AL4083" s="279">
        <v>10</v>
      </c>
      <c r="AM4083" s="279">
        <v>2008</v>
      </c>
      <c r="AN4083" s="281">
        <v>39729</v>
      </c>
      <c r="AO4083" s="279">
        <v>4.1340000000000003</v>
      </c>
    </row>
    <row r="4084" spans="38:41">
      <c r="AL4084" s="279">
        <v>10</v>
      </c>
      <c r="AM4084" s="279">
        <v>2008</v>
      </c>
      <c r="AN4084" s="281">
        <v>39728</v>
      </c>
      <c r="AO4084" s="279">
        <v>4.0670000000000002</v>
      </c>
    </row>
    <row r="4085" spans="38:41">
      <c r="AL4085" s="279">
        <v>10</v>
      </c>
      <c r="AM4085" s="279">
        <v>2008</v>
      </c>
      <c r="AN4085" s="281">
        <v>39727</v>
      </c>
      <c r="AO4085" s="279">
        <v>3.988</v>
      </c>
    </row>
    <row r="4086" spans="38:41">
      <c r="AL4086" s="279">
        <v>10</v>
      </c>
      <c r="AM4086" s="279">
        <v>2008</v>
      </c>
      <c r="AN4086" s="281">
        <v>39724</v>
      </c>
      <c r="AO4086" s="279">
        <v>4.0960000000000001</v>
      </c>
    </row>
    <row r="4087" spans="38:41">
      <c r="AL4087" s="279">
        <v>10</v>
      </c>
      <c r="AM4087" s="279">
        <v>2008</v>
      </c>
      <c r="AN4087" s="281">
        <v>39723</v>
      </c>
      <c r="AO4087" s="279">
        <v>4.1449999999999996</v>
      </c>
    </row>
    <row r="4088" spans="38:41">
      <c r="AL4088" s="279">
        <v>10</v>
      </c>
      <c r="AM4088" s="279">
        <v>2008</v>
      </c>
      <c r="AN4088" s="281">
        <v>39722</v>
      </c>
      <c r="AO4088" s="279">
        <v>4.1859999999999999</v>
      </c>
    </row>
    <row r="4089" spans="38:41">
      <c r="AL4089" s="279">
        <v>9</v>
      </c>
      <c r="AM4089" s="279">
        <v>2008</v>
      </c>
      <c r="AN4089" s="281">
        <v>39721</v>
      </c>
      <c r="AO4089" s="279">
        <v>4.2329999999999997</v>
      </c>
    </row>
    <row r="4090" spans="38:41">
      <c r="AL4090" s="279">
        <v>9</v>
      </c>
      <c r="AM4090" s="279">
        <v>2008</v>
      </c>
      <c r="AN4090" s="281">
        <v>39720</v>
      </c>
      <c r="AO4090" s="279">
        <v>4.024</v>
      </c>
    </row>
    <row r="4091" spans="38:41">
      <c r="AL4091" s="279">
        <v>9</v>
      </c>
      <c r="AM4091" s="279">
        <v>2008</v>
      </c>
      <c r="AN4091" s="281">
        <v>39717</v>
      </c>
      <c r="AO4091" s="279">
        <v>4.1369999999999996</v>
      </c>
    </row>
    <row r="4092" spans="38:41">
      <c r="AL4092" s="279">
        <v>9</v>
      </c>
      <c r="AM4092" s="279">
        <v>2008</v>
      </c>
      <c r="AN4092" s="281">
        <v>39716</v>
      </c>
      <c r="AO4092" s="279">
        <v>4.125</v>
      </c>
    </row>
    <row r="4093" spans="38:41">
      <c r="AL4093" s="279">
        <v>9</v>
      </c>
      <c r="AM4093" s="279">
        <v>2008</v>
      </c>
      <c r="AN4093" s="281">
        <v>39715</v>
      </c>
      <c r="AO4093" s="279">
        <v>4.1210000000000004</v>
      </c>
    </row>
    <row r="4094" spans="38:41">
      <c r="AL4094" s="279">
        <v>9</v>
      </c>
      <c r="AM4094" s="279">
        <v>2008</v>
      </c>
      <c r="AN4094" s="281">
        <v>39714</v>
      </c>
      <c r="AO4094" s="279">
        <v>4.1050000000000004</v>
      </c>
    </row>
    <row r="4095" spans="38:41">
      <c r="AL4095" s="279">
        <v>9</v>
      </c>
      <c r="AM4095" s="279">
        <v>2008</v>
      </c>
      <c r="AN4095" s="281">
        <v>39713</v>
      </c>
      <c r="AO4095" s="279">
        <v>4.1050000000000004</v>
      </c>
    </row>
    <row r="4096" spans="38:41">
      <c r="AL4096" s="279">
        <v>9</v>
      </c>
      <c r="AM4096" s="279">
        <v>2008</v>
      </c>
      <c r="AN4096" s="281">
        <v>39710</v>
      </c>
      <c r="AO4096" s="279">
        <v>4.1369999999999996</v>
      </c>
    </row>
    <row r="4097" spans="38:41">
      <c r="AL4097" s="279">
        <v>9</v>
      </c>
      <c r="AM4097" s="279">
        <v>2008</v>
      </c>
      <c r="AN4097" s="281">
        <v>39709</v>
      </c>
      <c r="AO4097" s="279">
        <v>4.0339999999999998</v>
      </c>
    </row>
    <row r="4098" spans="38:41">
      <c r="AL4098" s="279">
        <v>9</v>
      </c>
      <c r="AM4098" s="279">
        <v>2008</v>
      </c>
      <c r="AN4098" s="281">
        <v>39708</v>
      </c>
      <c r="AO4098" s="279">
        <v>3.948</v>
      </c>
    </row>
    <row r="4099" spans="38:41">
      <c r="AL4099" s="279">
        <v>9</v>
      </c>
      <c r="AM4099" s="279">
        <v>2008</v>
      </c>
      <c r="AN4099" s="281">
        <v>39707</v>
      </c>
      <c r="AO4099" s="279">
        <v>3.952</v>
      </c>
    </row>
    <row r="4100" spans="38:41">
      <c r="AL4100" s="279">
        <v>9</v>
      </c>
      <c r="AM4100" s="279">
        <v>2008</v>
      </c>
      <c r="AN4100" s="281">
        <v>39706</v>
      </c>
      <c r="AO4100" s="279">
        <v>3.915</v>
      </c>
    </row>
    <row r="4101" spans="38:41">
      <c r="AL4101" s="279">
        <v>9</v>
      </c>
      <c r="AM4101" s="279">
        <v>2008</v>
      </c>
      <c r="AN4101" s="281">
        <v>39703</v>
      </c>
      <c r="AO4101" s="279">
        <v>4.0519999999999996</v>
      </c>
    </row>
    <row r="4102" spans="38:41">
      <c r="AL4102" s="279">
        <v>9</v>
      </c>
      <c r="AM4102" s="279">
        <v>2008</v>
      </c>
      <c r="AN4102" s="281">
        <v>39702</v>
      </c>
      <c r="AO4102" s="279">
        <v>3.9609999999999999</v>
      </c>
    </row>
    <row r="4103" spans="38:41">
      <c r="AL4103" s="279">
        <v>9</v>
      </c>
      <c r="AM4103" s="279">
        <v>2008</v>
      </c>
      <c r="AN4103" s="281">
        <v>39701</v>
      </c>
      <c r="AO4103" s="279">
        <v>3.9380000000000002</v>
      </c>
    </row>
    <row r="4104" spans="38:41">
      <c r="AL4104" s="279">
        <v>9</v>
      </c>
      <c r="AM4104" s="279">
        <v>2008</v>
      </c>
      <c r="AN4104" s="281">
        <v>39700</v>
      </c>
      <c r="AO4104" s="279">
        <v>3.9329999999999998</v>
      </c>
    </row>
    <row r="4105" spans="38:41">
      <c r="AL4105" s="279">
        <v>9</v>
      </c>
      <c r="AM4105" s="279">
        <v>2008</v>
      </c>
      <c r="AN4105" s="281">
        <v>39699</v>
      </c>
      <c r="AO4105" s="279">
        <v>3.944</v>
      </c>
    </row>
    <row r="4106" spans="38:41">
      <c r="AL4106" s="279">
        <v>9</v>
      </c>
      <c r="AM4106" s="279">
        <v>2008</v>
      </c>
      <c r="AN4106" s="281">
        <v>39696</v>
      </c>
      <c r="AO4106" s="279">
        <v>3.944</v>
      </c>
    </row>
    <row r="4107" spans="38:41">
      <c r="AL4107" s="279">
        <v>9</v>
      </c>
      <c r="AM4107" s="279">
        <v>2008</v>
      </c>
      <c r="AN4107" s="281">
        <v>39695</v>
      </c>
      <c r="AO4107" s="279">
        <v>3.9540000000000002</v>
      </c>
    </row>
    <row r="4108" spans="38:41">
      <c r="AL4108" s="279">
        <v>9</v>
      </c>
      <c r="AM4108" s="279">
        <v>2008</v>
      </c>
      <c r="AN4108" s="281">
        <v>39694</v>
      </c>
      <c r="AO4108" s="279">
        <v>3.988</v>
      </c>
    </row>
    <row r="4109" spans="38:41">
      <c r="AL4109" s="279">
        <v>9</v>
      </c>
      <c r="AM4109" s="279">
        <v>2008</v>
      </c>
      <c r="AN4109" s="281">
        <v>39693</v>
      </c>
      <c r="AO4109" s="279">
        <v>3.9950000000000001</v>
      </c>
    </row>
    <row r="4110" spans="38:41">
      <c r="AL4110" s="279">
        <v>9</v>
      </c>
      <c r="AM4110" s="279">
        <v>2008</v>
      </c>
      <c r="AN4110" s="281">
        <v>39692</v>
      </c>
      <c r="AO4110" s="279">
        <v>4.0179999999999998</v>
      </c>
    </row>
    <row r="4111" spans="38:41">
      <c r="AL4111" s="279">
        <v>8</v>
      </c>
      <c r="AM4111" s="279">
        <v>2008</v>
      </c>
      <c r="AN4111" s="281">
        <v>39689</v>
      </c>
      <c r="AO4111" s="279">
        <v>4.0170000000000003</v>
      </c>
    </row>
    <row r="4112" spans="38:41">
      <c r="AL4112" s="279">
        <v>8</v>
      </c>
      <c r="AM4112" s="279">
        <v>2008</v>
      </c>
      <c r="AN4112" s="281">
        <v>39688</v>
      </c>
      <c r="AO4112" s="279">
        <v>4.0010000000000003</v>
      </c>
    </row>
    <row r="4113" spans="38:41">
      <c r="AL4113" s="279">
        <v>8</v>
      </c>
      <c r="AM4113" s="279">
        <v>2008</v>
      </c>
      <c r="AN4113" s="281">
        <v>39687</v>
      </c>
      <c r="AO4113" s="279">
        <v>4.01</v>
      </c>
    </row>
    <row r="4114" spans="38:41">
      <c r="AL4114" s="279">
        <v>8</v>
      </c>
      <c r="AM4114" s="279">
        <v>2008</v>
      </c>
      <c r="AN4114" s="281">
        <v>39686</v>
      </c>
      <c r="AO4114" s="279">
        <v>4.008</v>
      </c>
    </row>
    <row r="4115" spans="38:41">
      <c r="AL4115" s="279">
        <v>8</v>
      </c>
      <c r="AM4115" s="279">
        <v>2008</v>
      </c>
      <c r="AN4115" s="281">
        <v>39685</v>
      </c>
      <c r="AO4115" s="279">
        <v>4.0279999999999996</v>
      </c>
    </row>
    <row r="4116" spans="38:41">
      <c r="AL4116" s="279">
        <v>8</v>
      </c>
      <c r="AM4116" s="279">
        <v>2008</v>
      </c>
      <c r="AN4116" s="281">
        <v>39682</v>
      </c>
      <c r="AO4116" s="279">
        <v>4.0540000000000003</v>
      </c>
    </row>
    <row r="4117" spans="38:41">
      <c r="AL4117" s="279">
        <v>8</v>
      </c>
      <c r="AM4117" s="279">
        <v>2008</v>
      </c>
      <c r="AN4117" s="281">
        <v>39681</v>
      </c>
      <c r="AO4117" s="279">
        <v>4.0449999999999999</v>
      </c>
    </row>
    <row r="4118" spans="38:41">
      <c r="AL4118" s="279">
        <v>8</v>
      </c>
      <c r="AM4118" s="279">
        <v>2008</v>
      </c>
      <c r="AN4118" s="281">
        <v>39680</v>
      </c>
      <c r="AO4118" s="279">
        <v>4.0339999999999998</v>
      </c>
    </row>
    <row r="4119" spans="38:41">
      <c r="AL4119" s="279">
        <v>8</v>
      </c>
      <c r="AM4119" s="279">
        <v>2008</v>
      </c>
      <c r="AN4119" s="281">
        <v>39679</v>
      </c>
      <c r="AO4119" s="279">
        <v>4.0190000000000001</v>
      </c>
    </row>
    <row r="4120" spans="38:41">
      <c r="AL4120" s="279">
        <v>8</v>
      </c>
      <c r="AM4120" s="279">
        <v>2008</v>
      </c>
      <c r="AN4120" s="281">
        <v>39678</v>
      </c>
      <c r="AO4120" s="279">
        <v>3.988</v>
      </c>
    </row>
    <row r="4121" spans="38:41">
      <c r="AL4121" s="279">
        <v>8</v>
      </c>
      <c r="AM4121" s="279">
        <v>2008</v>
      </c>
      <c r="AN4121" s="281">
        <v>39675</v>
      </c>
      <c r="AO4121" s="279">
        <v>4.0030000000000001</v>
      </c>
    </row>
    <row r="4122" spans="38:41">
      <c r="AL4122" s="279">
        <v>8</v>
      </c>
      <c r="AM4122" s="279">
        <v>2008</v>
      </c>
      <c r="AN4122" s="281">
        <v>39674</v>
      </c>
      <c r="AO4122" s="279">
        <v>4.0170000000000003</v>
      </c>
    </row>
    <row r="4123" spans="38:41">
      <c r="AL4123" s="279">
        <v>8</v>
      </c>
      <c r="AM4123" s="279">
        <v>2008</v>
      </c>
      <c r="AN4123" s="281">
        <v>39673</v>
      </c>
      <c r="AO4123" s="279">
        <v>4.032</v>
      </c>
    </row>
    <row r="4124" spans="38:41">
      <c r="AL4124" s="279">
        <v>8</v>
      </c>
      <c r="AM4124" s="279">
        <v>2008</v>
      </c>
      <c r="AN4124" s="281">
        <v>39672</v>
      </c>
      <c r="AO4124" s="279">
        <v>4.0309999999999997</v>
      </c>
    </row>
    <row r="4125" spans="38:41">
      <c r="AL4125" s="279">
        <v>8</v>
      </c>
      <c r="AM4125" s="279">
        <v>2008</v>
      </c>
      <c r="AN4125" s="281">
        <v>39671</v>
      </c>
      <c r="AO4125" s="279">
        <v>4.0519999999999996</v>
      </c>
    </row>
    <row r="4126" spans="38:41">
      <c r="AL4126" s="279">
        <v>8</v>
      </c>
      <c r="AM4126" s="279">
        <v>2008</v>
      </c>
      <c r="AN4126" s="281">
        <v>39668</v>
      </c>
      <c r="AO4126" s="279">
        <v>4.0529999999999999</v>
      </c>
    </row>
    <row r="4127" spans="38:41">
      <c r="AL4127" s="279">
        <v>8</v>
      </c>
      <c r="AM4127" s="279">
        <v>2008</v>
      </c>
      <c r="AN4127" s="281">
        <v>39667</v>
      </c>
      <c r="AO4127" s="279">
        <v>4.0720000000000001</v>
      </c>
    </row>
    <row r="4128" spans="38:41">
      <c r="AL4128" s="279">
        <v>8</v>
      </c>
      <c r="AM4128" s="279">
        <v>2008</v>
      </c>
      <c r="AN4128" s="281">
        <v>39666</v>
      </c>
      <c r="AO4128" s="279">
        <v>4.1159999999999997</v>
      </c>
    </row>
    <row r="4129" spans="38:41">
      <c r="AL4129" s="279">
        <v>8</v>
      </c>
      <c r="AM4129" s="279">
        <v>2008</v>
      </c>
      <c r="AN4129" s="281">
        <v>39665</v>
      </c>
      <c r="AO4129" s="279">
        <v>4.1029999999999998</v>
      </c>
    </row>
    <row r="4130" spans="38:41">
      <c r="AL4130" s="279">
        <v>8</v>
      </c>
      <c r="AM4130" s="279">
        <v>2008</v>
      </c>
      <c r="AN4130" s="281">
        <v>39664</v>
      </c>
      <c r="AO4130" s="279">
        <v>4.0720000000000001</v>
      </c>
    </row>
    <row r="4131" spans="38:41">
      <c r="AL4131" s="279">
        <v>8</v>
      </c>
      <c r="AM4131" s="279">
        <v>2008</v>
      </c>
      <c r="AN4131" s="281">
        <v>39661</v>
      </c>
      <c r="AO4131" s="279">
        <v>4.0720000000000001</v>
      </c>
    </row>
    <row r="4132" spans="38:41">
      <c r="AL4132" s="279">
        <v>7</v>
      </c>
      <c r="AM4132" s="279">
        <v>2008</v>
      </c>
      <c r="AN4132" s="281">
        <v>39660</v>
      </c>
      <c r="AO4132" s="279">
        <v>4.0970000000000004</v>
      </c>
    </row>
    <row r="4133" spans="38:41">
      <c r="AL4133" s="279">
        <v>7</v>
      </c>
      <c r="AM4133" s="279">
        <v>2008</v>
      </c>
      <c r="AN4133" s="281">
        <v>39659</v>
      </c>
      <c r="AO4133" s="279">
        <v>4.1680000000000001</v>
      </c>
    </row>
    <row r="4134" spans="38:41">
      <c r="AL4134" s="279">
        <v>7</v>
      </c>
      <c r="AM4134" s="279">
        <v>2008</v>
      </c>
      <c r="AN4134" s="281">
        <v>39658</v>
      </c>
      <c r="AO4134" s="279">
        <v>4.1390000000000002</v>
      </c>
    </row>
    <row r="4135" spans="38:41">
      <c r="AL4135" s="279">
        <v>7</v>
      </c>
      <c r="AM4135" s="279">
        <v>2008</v>
      </c>
      <c r="AN4135" s="281">
        <v>39657</v>
      </c>
      <c r="AO4135" s="279">
        <v>4.1260000000000003</v>
      </c>
    </row>
    <row r="4136" spans="38:41">
      <c r="AL4136" s="279">
        <v>7</v>
      </c>
      <c r="AM4136" s="279">
        <v>2008</v>
      </c>
      <c r="AN4136" s="281">
        <v>39654</v>
      </c>
      <c r="AO4136" s="279">
        <v>4.1609999999999996</v>
      </c>
    </row>
    <row r="4137" spans="38:41">
      <c r="AL4137" s="279">
        <v>7</v>
      </c>
      <c r="AM4137" s="279">
        <v>2008</v>
      </c>
      <c r="AN4137" s="281">
        <v>39653</v>
      </c>
      <c r="AO4137" s="279">
        <v>4.1310000000000002</v>
      </c>
    </row>
    <row r="4138" spans="38:41">
      <c r="AL4138" s="279">
        <v>7</v>
      </c>
      <c r="AM4138" s="279">
        <v>2008</v>
      </c>
      <c r="AN4138" s="281">
        <v>39652</v>
      </c>
      <c r="AO4138" s="279">
        <v>4.1660000000000004</v>
      </c>
    </row>
    <row r="4139" spans="38:41">
      <c r="AL4139" s="279">
        <v>7</v>
      </c>
      <c r="AM4139" s="279">
        <v>2008</v>
      </c>
      <c r="AN4139" s="281">
        <v>39651</v>
      </c>
      <c r="AO4139" s="279">
        <v>4.1669999999999998</v>
      </c>
    </row>
    <row r="4140" spans="38:41">
      <c r="AL4140" s="279">
        <v>7</v>
      </c>
      <c r="AM4140" s="279">
        <v>2008</v>
      </c>
      <c r="AN4140" s="281">
        <v>39650</v>
      </c>
      <c r="AO4140" s="279">
        <v>4.1509999999999998</v>
      </c>
    </row>
    <row r="4141" spans="38:41">
      <c r="AL4141" s="279">
        <v>7</v>
      </c>
      <c r="AM4141" s="279">
        <v>2008</v>
      </c>
      <c r="AN4141" s="281">
        <v>39647</v>
      </c>
      <c r="AO4141" s="279">
        <v>4.1550000000000002</v>
      </c>
    </row>
    <row r="4142" spans="38:41">
      <c r="AL4142" s="279">
        <v>7</v>
      </c>
      <c r="AM4142" s="279">
        <v>2008</v>
      </c>
      <c r="AN4142" s="281">
        <v>39646</v>
      </c>
      <c r="AO4142" s="279">
        <v>4.1440000000000001</v>
      </c>
    </row>
    <row r="4143" spans="38:41">
      <c r="AL4143" s="279">
        <v>7</v>
      </c>
      <c r="AM4143" s="279">
        <v>2008</v>
      </c>
      <c r="AN4143" s="281">
        <v>39645</v>
      </c>
      <c r="AO4143" s="279">
        <v>4.1269999999999998</v>
      </c>
    </row>
    <row r="4144" spans="38:41">
      <c r="AL4144" s="279">
        <v>7</v>
      </c>
      <c r="AM4144" s="279">
        <v>2008</v>
      </c>
      <c r="AN4144" s="281">
        <v>39644</v>
      </c>
      <c r="AO4144" s="279">
        <v>4.0640000000000001</v>
      </c>
    </row>
    <row r="4145" spans="38:41">
      <c r="AL4145" s="279">
        <v>7</v>
      </c>
      <c r="AM4145" s="279">
        <v>2008</v>
      </c>
      <c r="AN4145" s="281">
        <v>39643</v>
      </c>
      <c r="AO4145" s="279">
        <v>4.0540000000000003</v>
      </c>
    </row>
    <row r="4146" spans="38:41">
      <c r="AL4146" s="279">
        <v>7</v>
      </c>
      <c r="AM4146" s="279">
        <v>2008</v>
      </c>
      <c r="AN4146" s="281">
        <v>39640</v>
      </c>
      <c r="AO4146" s="279">
        <v>4.0830000000000002</v>
      </c>
    </row>
    <row r="4147" spans="38:41">
      <c r="AL4147" s="279">
        <v>7</v>
      </c>
      <c r="AM4147" s="279">
        <v>2008</v>
      </c>
      <c r="AN4147" s="281">
        <v>39639</v>
      </c>
      <c r="AO4147" s="279">
        <v>4.0599999999999996</v>
      </c>
    </row>
    <row r="4148" spans="38:41">
      <c r="AL4148" s="279">
        <v>7</v>
      </c>
      <c r="AM4148" s="279">
        <v>2008</v>
      </c>
      <c r="AN4148" s="281">
        <v>39638</v>
      </c>
      <c r="AO4148" s="279">
        <v>4.056</v>
      </c>
    </row>
    <row r="4149" spans="38:41">
      <c r="AL4149" s="279">
        <v>7</v>
      </c>
      <c r="AM4149" s="279">
        <v>2008</v>
      </c>
      <c r="AN4149" s="281">
        <v>39637</v>
      </c>
      <c r="AO4149" s="279">
        <v>4.0460000000000003</v>
      </c>
    </row>
    <row r="4150" spans="38:41">
      <c r="AL4150" s="279">
        <v>7</v>
      </c>
      <c r="AM4150" s="279">
        <v>2008</v>
      </c>
      <c r="AN4150" s="281">
        <v>39636</v>
      </c>
      <c r="AO4150" s="279">
        <v>4.04</v>
      </c>
    </row>
    <row r="4151" spans="38:41">
      <c r="AL4151" s="279">
        <v>7</v>
      </c>
      <c r="AM4151" s="279">
        <v>2008</v>
      </c>
      <c r="AN4151" s="281">
        <v>39633</v>
      </c>
      <c r="AO4151" s="279">
        <v>4.0549999999999997</v>
      </c>
    </row>
    <row r="4152" spans="38:41">
      <c r="AL4152" s="279">
        <v>7</v>
      </c>
      <c r="AM4152" s="279">
        <v>2008</v>
      </c>
      <c r="AN4152" s="281">
        <v>39632</v>
      </c>
      <c r="AO4152" s="279">
        <v>4.0679999999999996</v>
      </c>
    </row>
    <row r="4153" spans="38:41">
      <c r="AL4153" s="279">
        <v>7</v>
      </c>
      <c r="AM4153" s="279">
        <v>2008</v>
      </c>
      <c r="AN4153" s="281">
        <v>39631</v>
      </c>
      <c r="AO4153" s="279">
        <v>4.0730000000000004</v>
      </c>
    </row>
    <row r="4154" spans="38:41">
      <c r="AL4154" s="279">
        <v>7</v>
      </c>
      <c r="AM4154" s="279">
        <v>2008</v>
      </c>
      <c r="AN4154" s="281">
        <v>39630</v>
      </c>
      <c r="AO4154" s="279">
        <v>4.0789999999999997</v>
      </c>
    </row>
    <row r="4155" spans="38:41">
      <c r="AL4155" s="279">
        <v>6</v>
      </c>
      <c r="AM4155" s="279">
        <v>2008</v>
      </c>
      <c r="AN4155" s="281">
        <v>39629</v>
      </c>
      <c r="AO4155" s="279">
        <v>4.0810000000000004</v>
      </c>
    </row>
    <row r="4156" spans="38:41">
      <c r="AL4156" s="279">
        <v>6</v>
      </c>
      <c r="AM4156" s="279">
        <v>2008</v>
      </c>
      <c r="AN4156" s="281">
        <v>39626</v>
      </c>
      <c r="AO4156" s="279">
        <v>4.0640000000000001</v>
      </c>
    </row>
    <row r="4157" spans="38:41">
      <c r="AL4157" s="279">
        <v>6</v>
      </c>
      <c r="AM4157" s="279">
        <v>2008</v>
      </c>
      <c r="AN4157" s="281">
        <v>39625</v>
      </c>
      <c r="AO4157" s="279">
        <v>4.0789999999999997</v>
      </c>
    </row>
    <row r="4158" spans="38:41">
      <c r="AL4158" s="279">
        <v>6</v>
      </c>
      <c r="AM4158" s="279">
        <v>2008</v>
      </c>
      <c r="AN4158" s="281">
        <v>39624</v>
      </c>
      <c r="AO4158" s="279">
        <v>4.0579999999999998</v>
      </c>
    </row>
    <row r="4159" spans="38:41">
      <c r="AL4159" s="279">
        <v>6</v>
      </c>
      <c r="AM4159" s="279">
        <v>2008</v>
      </c>
      <c r="AN4159" s="281">
        <v>39623</v>
      </c>
      <c r="AO4159" s="279">
        <v>4.0579999999999998</v>
      </c>
    </row>
    <row r="4160" spans="38:41">
      <c r="AL4160" s="279">
        <v>6</v>
      </c>
      <c r="AM4160" s="279">
        <v>2008</v>
      </c>
      <c r="AN4160" s="281">
        <v>39622</v>
      </c>
      <c r="AO4160" s="279">
        <v>4.1319999999999997</v>
      </c>
    </row>
    <row r="4161" spans="38:41">
      <c r="AL4161" s="279">
        <v>6</v>
      </c>
      <c r="AM4161" s="279">
        <v>2008</v>
      </c>
      <c r="AN4161" s="281">
        <v>39619</v>
      </c>
      <c r="AO4161" s="279">
        <v>4.1520000000000001</v>
      </c>
    </row>
    <row r="4162" spans="38:41">
      <c r="AL4162" s="279">
        <v>6</v>
      </c>
      <c r="AM4162" s="279">
        <v>2008</v>
      </c>
      <c r="AN4162" s="281">
        <v>39618</v>
      </c>
      <c r="AO4162" s="279">
        <v>4.1840000000000002</v>
      </c>
    </row>
    <row r="4163" spans="38:41">
      <c r="AL4163" s="279">
        <v>6</v>
      </c>
      <c r="AM4163" s="279">
        <v>2008</v>
      </c>
      <c r="AN4163" s="281">
        <v>39617</v>
      </c>
      <c r="AO4163" s="279">
        <v>4.1630000000000003</v>
      </c>
    </row>
    <row r="4164" spans="38:41">
      <c r="AL4164" s="279">
        <v>6</v>
      </c>
      <c r="AM4164" s="279">
        <v>2008</v>
      </c>
      <c r="AN4164" s="281">
        <v>39616</v>
      </c>
      <c r="AO4164" s="279">
        <v>4.1859999999999999</v>
      </c>
    </row>
    <row r="4165" spans="38:41">
      <c r="AL4165" s="279">
        <v>6</v>
      </c>
      <c r="AM4165" s="279">
        <v>2008</v>
      </c>
      <c r="AN4165" s="281">
        <v>39615</v>
      </c>
      <c r="AO4165" s="279">
        <v>4.202</v>
      </c>
    </row>
    <row r="4166" spans="38:41">
      <c r="AL4166" s="279">
        <v>6</v>
      </c>
      <c r="AM4166" s="279">
        <v>2008</v>
      </c>
      <c r="AN4166" s="281">
        <v>39612</v>
      </c>
      <c r="AO4166" s="279">
        <v>4.2190000000000003</v>
      </c>
    </row>
    <row r="4167" spans="38:41">
      <c r="AL4167" s="279">
        <v>6</v>
      </c>
      <c r="AM4167" s="279">
        <v>2008</v>
      </c>
      <c r="AN4167" s="281">
        <v>39611</v>
      </c>
      <c r="AO4167" s="279">
        <v>4.202</v>
      </c>
    </row>
    <row r="4168" spans="38:41">
      <c r="AL4168" s="279">
        <v>6</v>
      </c>
      <c r="AM4168" s="279">
        <v>2008</v>
      </c>
      <c r="AN4168" s="281">
        <v>39610</v>
      </c>
      <c r="AO4168" s="279">
        <v>4.1630000000000003</v>
      </c>
    </row>
    <row r="4169" spans="38:41">
      <c r="AL4169" s="279">
        <v>6</v>
      </c>
      <c r="AM4169" s="279">
        <v>2008</v>
      </c>
      <c r="AN4169" s="281">
        <v>39609</v>
      </c>
      <c r="AO4169" s="279">
        <v>4.1660000000000004</v>
      </c>
    </row>
    <row r="4170" spans="38:41">
      <c r="AL4170" s="279">
        <v>6</v>
      </c>
      <c r="AM4170" s="279">
        <v>2008</v>
      </c>
      <c r="AN4170" s="281">
        <v>39608</v>
      </c>
      <c r="AO4170" s="279">
        <v>4.1189999999999998</v>
      </c>
    </row>
    <row r="4171" spans="38:41">
      <c r="AL4171" s="279">
        <v>6</v>
      </c>
      <c r="AM4171" s="279">
        <v>2008</v>
      </c>
      <c r="AN4171" s="281">
        <v>39605</v>
      </c>
      <c r="AO4171" s="279">
        <v>4.1180000000000003</v>
      </c>
    </row>
    <row r="4172" spans="38:41">
      <c r="AL4172" s="279">
        <v>6</v>
      </c>
      <c r="AM4172" s="279">
        <v>2008</v>
      </c>
      <c r="AN4172" s="281">
        <v>39604</v>
      </c>
      <c r="AO4172" s="279">
        <v>4.1550000000000002</v>
      </c>
    </row>
    <row r="4173" spans="38:41">
      <c r="AL4173" s="279">
        <v>6</v>
      </c>
      <c r="AM4173" s="279">
        <v>2008</v>
      </c>
      <c r="AN4173" s="281">
        <v>39603</v>
      </c>
      <c r="AO4173" s="279">
        <v>4.1059999999999999</v>
      </c>
    </row>
    <row r="4174" spans="38:41">
      <c r="AL4174" s="279">
        <v>6</v>
      </c>
      <c r="AM4174" s="279">
        <v>2008</v>
      </c>
      <c r="AN4174" s="281">
        <v>39602</v>
      </c>
      <c r="AO4174" s="279">
        <v>4.0910000000000002</v>
      </c>
    </row>
    <row r="4175" spans="38:41">
      <c r="AL4175" s="279">
        <v>6</v>
      </c>
      <c r="AM4175" s="279">
        <v>2008</v>
      </c>
      <c r="AN4175" s="281">
        <v>39601</v>
      </c>
      <c r="AO4175" s="279">
        <v>4.0839999999999996</v>
      </c>
    </row>
    <row r="4176" spans="38:41">
      <c r="AL4176" s="279">
        <v>5</v>
      </c>
      <c r="AM4176" s="279">
        <v>2008</v>
      </c>
      <c r="AN4176" s="281">
        <v>39598</v>
      </c>
      <c r="AO4176" s="279">
        <v>4.1289999999999996</v>
      </c>
    </row>
    <row r="4177" spans="38:41">
      <c r="AL4177" s="279">
        <v>5</v>
      </c>
      <c r="AM4177" s="279">
        <v>2008</v>
      </c>
      <c r="AN4177" s="281">
        <v>39597</v>
      </c>
      <c r="AO4177" s="279">
        <v>4.1440000000000001</v>
      </c>
    </row>
    <row r="4178" spans="38:41">
      <c r="AL4178" s="279">
        <v>5</v>
      </c>
      <c r="AM4178" s="279">
        <v>2008</v>
      </c>
      <c r="AN4178" s="281">
        <v>39596</v>
      </c>
      <c r="AO4178" s="279">
        <v>4.117</v>
      </c>
    </row>
    <row r="4179" spans="38:41">
      <c r="AL4179" s="279">
        <v>5</v>
      </c>
      <c r="AM4179" s="279">
        <v>2008</v>
      </c>
      <c r="AN4179" s="281">
        <v>39595</v>
      </c>
      <c r="AO4179" s="279">
        <v>4.1029999999999998</v>
      </c>
    </row>
    <row r="4180" spans="38:41">
      <c r="AL4180" s="279">
        <v>5</v>
      </c>
      <c r="AM4180" s="279">
        <v>2008</v>
      </c>
      <c r="AN4180" s="281">
        <v>39594</v>
      </c>
      <c r="AO4180" s="279">
        <v>4.085</v>
      </c>
    </row>
    <row r="4181" spans="38:41">
      <c r="AL4181" s="279">
        <v>5</v>
      </c>
      <c r="AM4181" s="279">
        <v>2008</v>
      </c>
      <c r="AN4181" s="281">
        <v>39591</v>
      </c>
      <c r="AO4181" s="279">
        <v>4.0789999999999997</v>
      </c>
    </row>
    <row r="4182" spans="38:41">
      <c r="AL4182" s="279">
        <v>5</v>
      </c>
      <c r="AM4182" s="279">
        <v>2008</v>
      </c>
      <c r="AN4182" s="281">
        <v>39590</v>
      </c>
      <c r="AO4182" s="279">
        <v>4.117</v>
      </c>
    </row>
    <row r="4183" spans="38:41">
      <c r="AL4183" s="279">
        <v>5</v>
      </c>
      <c r="AM4183" s="279">
        <v>2008</v>
      </c>
      <c r="AN4183" s="281">
        <v>39589</v>
      </c>
      <c r="AO4183" s="279">
        <v>4.0579999999999998</v>
      </c>
    </row>
    <row r="4184" spans="38:41">
      <c r="AL4184" s="279">
        <v>5</v>
      </c>
      <c r="AM4184" s="279">
        <v>2008</v>
      </c>
      <c r="AN4184" s="281">
        <v>39588</v>
      </c>
      <c r="AO4184" s="279">
        <v>4.0229999999999997</v>
      </c>
    </row>
    <row r="4185" spans="38:41">
      <c r="AL4185" s="279">
        <v>5</v>
      </c>
      <c r="AM4185" s="279">
        <v>2008</v>
      </c>
      <c r="AN4185" s="281">
        <v>39587</v>
      </c>
      <c r="AO4185" s="279">
        <v>4.0410000000000004</v>
      </c>
    </row>
    <row r="4186" spans="38:41">
      <c r="AL4186" s="279">
        <v>5</v>
      </c>
      <c r="AM4186" s="279">
        <v>2008</v>
      </c>
      <c r="AN4186" s="281">
        <v>39584</v>
      </c>
      <c r="AO4186" s="279">
        <v>4.0410000000000004</v>
      </c>
    </row>
    <row r="4187" spans="38:41">
      <c r="AL4187" s="279">
        <v>5</v>
      </c>
      <c r="AM4187" s="279">
        <v>2008</v>
      </c>
      <c r="AN4187" s="281">
        <v>39583</v>
      </c>
      <c r="AO4187" s="279">
        <v>4.0359999999999996</v>
      </c>
    </row>
    <row r="4188" spans="38:41">
      <c r="AL4188" s="279">
        <v>5</v>
      </c>
      <c r="AM4188" s="279">
        <v>2008</v>
      </c>
      <c r="AN4188" s="281">
        <v>39582</v>
      </c>
      <c r="AO4188" s="279">
        <v>4.0570000000000004</v>
      </c>
    </row>
    <row r="4189" spans="38:41">
      <c r="AL4189" s="279">
        <v>5</v>
      </c>
      <c r="AM4189" s="279">
        <v>2008</v>
      </c>
      <c r="AN4189" s="281">
        <v>39581</v>
      </c>
      <c r="AO4189" s="279">
        <v>4.0709999999999997</v>
      </c>
    </row>
    <row r="4190" spans="38:41">
      <c r="AL4190" s="279">
        <v>5</v>
      </c>
      <c r="AM4190" s="279">
        <v>2008</v>
      </c>
      <c r="AN4190" s="281">
        <v>39580</v>
      </c>
      <c r="AO4190" s="279">
        <v>4.0529999999999999</v>
      </c>
    </row>
    <row r="4191" spans="38:41">
      <c r="AL4191" s="279">
        <v>5</v>
      </c>
      <c r="AM4191" s="279">
        <v>2008</v>
      </c>
      <c r="AN4191" s="281">
        <v>39577</v>
      </c>
      <c r="AO4191" s="279">
        <v>4.0839999999999996</v>
      </c>
    </row>
    <row r="4192" spans="38:41">
      <c r="AL4192" s="279">
        <v>5</v>
      </c>
      <c r="AM4192" s="279">
        <v>2008</v>
      </c>
      <c r="AN4192" s="281">
        <v>39576</v>
      </c>
      <c r="AO4192" s="279">
        <v>4.1369999999999996</v>
      </c>
    </row>
    <row r="4193" spans="38:41">
      <c r="AL4193" s="279">
        <v>5</v>
      </c>
      <c r="AM4193" s="279">
        <v>2008</v>
      </c>
      <c r="AN4193" s="281">
        <v>39575</v>
      </c>
      <c r="AO4193" s="279">
        <v>4.1609999999999996</v>
      </c>
    </row>
    <row r="4194" spans="38:41">
      <c r="AL4194" s="279">
        <v>5</v>
      </c>
      <c r="AM4194" s="279">
        <v>2008</v>
      </c>
      <c r="AN4194" s="281">
        <v>39574</v>
      </c>
      <c r="AO4194" s="279">
        <v>4.1749999999999998</v>
      </c>
    </row>
    <row r="4195" spans="38:41">
      <c r="AL4195" s="279">
        <v>5</v>
      </c>
      <c r="AM4195" s="279">
        <v>2008</v>
      </c>
      <c r="AN4195" s="281">
        <v>39573</v>
      </c>
      <c r="AO4195" s="279">
        <v>4.1079999999999997</v>
      </c>
    </row>
    <row r="4196" spans="38:41">
      <c r="AL4196" s="279">
        <v>5</v>
      </c>
      <c r="AM4196" s="279">
        <v>2008</v>
      </c>
      <c r="AN4196" s="281">
        <v>39570</v>
      </c>
      <c r="AO4196" s="279">
        <v>4.0949999999999998</v>
      </c>
    </row>
    <row r="4197" spans="38:41">
      <c r="AL4197" s="279">
        <v>5</v>
      </c>
      <c r="AM4197" s="279">
        <v>2008</v>
      </c>
      <c r="AN4197" s="281">
        <v>39569</v>
      </c>
      <c r="AO4197" s="279">
        <v>4.0620000000000003</v>
      </c>
    </row>
    <row r="4198" spans="38:41">
      <c r="AL4198" s="279">
        <v>4</v>
      </c>
      <c r="AM4198" s="279">
        <v>2008</v>
      </c>
      <c r="AN4198" s="281">
        <v>39568</v>
      </c>
      <c r="AO4198" s="279">
        <v>4.085</v>
      </c>
    </row>
    <row r="4199" spans="38:41">
      <c r="AL4199" s="279">
        <v>4</v>
      </c>
      <c r="AM4199" s="279">
        <v>2008</v>
      </c>
      <c r="AN4199" s="281">
        <v>39567</v>
      </c>
      <c r="AO4199" s="279">
        <v>4.1680000000000001</v>
      </c>
    </row>
    <row r="4200" spans="38:41">
      <c r="AL4200" s="279">
        <v>4</v>
      </c>
      <c r="AM4200" s="279">
        <v>2008</v>
      </c>
      <c r="AN4200" s="281">
        <v>39566</v>
      </c>
      <c r="AO4200" s="279">
        <v>4.1970000000000001</v>
      </c>
    </row>
    <row r="4201" spans="38:41">
      <c r="AL4201" s="279">
        <v>4</v>
      </c>
      <c r="AM4201" s="279">
        <v>2008</v>
      </c>
      <c r="AN4201" s="281">
        <v>39563</v>
      </c>
      <c r="AO4201" s="279">
        <v>4.2149999999999999</v>
      </c>
    </row>
    <row r="4202" spans="38:41">
      <c r="AL4202" s="279">
        <v>4</v>
      </c>
      <c r="AM4202" s="279">
        <v>2008</v>
      </c>
      <c r="AN4202" s="281">
        <v>39562</v>
      </c>
      <c r="AO4202" s="279">
        <v>4.1909999999999998</v>
      </c>
    </row>
    <row r="4203" spans="38:41">
      <c r="AL4203" s="279">
        <v>4</v>
      </c>
      <c r="AM4203" s="279">
        <v>2008</v>
      </c>
      <c r="AN4203" s="281">
        <v>39561</v>
      </c>
      <c r="AO4203" s="279">
        <v>4.1559999999999997</v>
      </c>
    </row>
    <row r="4204" spans="38:41">
      <c r="AL4204" s="279">
        <v>4</v>
      </c>
      <c r="AM4204" s="279">
        <v>2008</v>
      </c>
      <c r="AN4204" s="281">
        <v>39560</v>
      </c>
      <c r="AO4204" s="279">
        <v>4.1239999999999997</v>
      </c>
    </row>
    <row r="4205" spans="38:41">
      <c r="AL4205" s="279">
        <v>4</v>
      </c>
      <c r="AM4205" s="279">
        <v>2008</v>
      </c>
      <c r="AN4205" s="281">
        <v>39559</v>
      </c>
      <c r="AO4205" s="279">
        <v>4.1230000000000002</v>
      </c>
    </row>
    <row r="4206" spans="38:41">
      <c r="AL4206" s="279">
        <v>4</v>
      </c>
      <c r="AM4206" s="279">
        <v>2008</v>
      </c>
      <c r="AN4206" s="281">
        <v>39556</v>
      </c>
      <c r="AO4206" s="279">
        <v>4.1429999999999998</v>
      </c>
    </row>
    <row r="4207" spans="38:41">
      <c r="AL4207" s="279">
        <v>4</v>
      </c>
      <c r="AM4207" s="279">
        <v>2008</v>
      </c>
      <c r="AN4207" s="281">
        <v>39555</v>
      </c>
      <c r="AO4207" s="279">
        <v>4.1479999999999997</v>
      </c>
    </row>
    <row r="4208" spans="38:41">
      <c r="AL4208" s="279">
        <v>4</v>
      </c>
      <c r="AM4208" s="279">
        <v>2008</v>
      </c>
      <c r="AN4208" s="281">
        <v>39554</v>
      </c>
      <c r="AO4208" s="279">
        <v>4.1550000000000002</v>
      </c>
    </row>
    <row r="4209" spans="38:41">
      <c r="AL4209" s="279">
        <v>4</v>
      </c>
      <c r="AM4209" s="279">
        <v>2008</v>
      </c>
      <c r="AN4209" s="281">
        <v>39553</v>
      </c>
      <c r="AO4209" s="279">
        <v>4.1360000000000001</v>
      </c>
    </row>
    <row r="4210" spans="38:41">
      <c r="AL4210" s="279">
        <v>4</v>
      </c>
      <c r="AM4210" s="279">
        <v>2008</v>
      </c>
      <c r="AN4210" s="281">
        <v>39552</v>
      </c>
      <c r="AO4210" s="279">
        <v>4.0830000000000002</v>
      </c>
    </row>
    <row r="4211" spans="38:41">
      <c r="AL4211" s="279">
        <v>4</v>
      </c>
      <c r="AM4211" s="279">
        <v>2008</v>
      </c>
      <c r="AN4211" s="281">
        <v>39549</v>
      </c>
      <c r="AO4211" s="279">
        <v>4.0599999999999996</v>
      </c>
    </row>
    <row r="4212" spans="38:41">
      <c r="AL4212" s="279">
        <v>4</v>
      </c>
      <c r="AM4212" s="279">
        <v>2008</v>
      </c>
      <c r="AN4212" s="281">
        <v>39548</v>
      </c>
      <c r="AO4212" s="279">
        <v>4.1029999999999998</v>
      </c>
    </row>
    <row r="4213" spans="38:41">
      <c r="AL4213" s="279">
        <v>4</v>
      </c>
      <c r="AM4213" s="279">
        <v>2008</v>
      </c>
      <c r="AN4213" s="281">
        <v>39547</v>
      </c>
      <c r="AO4213" s="279">
        <v>4.0490000000000004</v>
      </c>
    </row>
    <row r="4214" spans="38:41">
      <c r="AL4214" s="279">
        <v>4</v>
      </c>
      <c r="AM4214" s="279">
        <v>2008</v>
      </c>
      <c r="AN4214" s="281">
        <v>39546</v>
      </c>
      <c r="AO4214" s="279">
        <v>4.0860000000000003</v>
      </c>
    </row>
    <row r="4215" spans="38:41">
      <c r="AL4215" s="279">
        <v>4</v>
      </c>
      <c r="AM4215" s="279">
        <v>2008</v>
      </c>
      <c r="AN4215" s="281">
        <v>39545</v>
      </c>
      <c r="AO4215" s="279">
        <v>4.0540000000000003</v>
      </c>
    </row>
    <row r="4216" spans="38:41">
      <c r="AL4216" s="279">
        <v>4</v>
      </c>
      <c r="AM4216" s="279">
        <v>2008</v>
      </c>
      <c r="AN4216" s="281">
        <v>39542</v>
      </c>
      <c r="AO4216" s="279">
        <v>4</v>
      </c>
    </row>
    <row r="4217" spans="38:41">
      <c r="AL4217" s="279">
        <v>4</v>
      </c>
      <c r="AM4217" s="279">
        <v>2008</v>
      </c>
      <c r="AN4217" s="281">
        <v>39541</v>
      </c>
      <c r="AO4217" s="279">
        <v>4.0330000000000004</v>
      </c>
    </row>
    <row r="4218" spans="38:41">
      <c r="AL4218" s="279">
        <v>4</v>
      </c>
      <c r="AM4218" s="279">
        <v>2008</v>
      </c>
      <c r="AN4218" s="281">
        <v>39540</v>
      </c>
      <c r="AO4218" s="279">
        <v>4.0490000000000004</v>
      </c>
    </row>
    <row r="4219" spans="38:41">
      <c r="AL4219" s="279">
        <v>4</v>
      </c>
      <c r="AM4219" s="279">
        <v>2008</v>
      </c>
      <c r="AN4219" s="281">
        <v>39539</v>
      </c>
      <c r="AO4219" s="279">
        <v>4.0259999999999998</v>
      </c>
    </row>
    <row r="4220" spans="38:41">
      <c r="AL4220" s="279">
        <v>3</v>
      </c>
      <c r="AM4220" s="279">
        <v>2008</v>
      </c>
      <c r="AN4220" s="281">
        <v>39538</v>
      </c>
      <c r="AO4220" s="279">
        <v>3.9390000000000001</v>
      </c>
    </row>
    <row r="4221" spans="38:41">
      <c r="AL4221" s="279">
        <v>3</v>
      </c>
      <c r="AM4221" s="279">
        <v>2008</v>
      </c>
      <c r="AN4221" s="281">
        <v>39535</v>
      </c>
      <c r="AO4221" s="279">
        <v>3.9529999999999998</v>
      </c>
    </row>
    <row r="4222" spans="38:41">
      <c r="AL4222" s="279">
        <v>3</v>
      </c>
      <c r="AM4222" s="279">
        <v>2008</v>
      </c>
      <c r="AN4222" s="281">
        <v>39534</v>
      </c>
      <c r="AO4222" s="279">
        <v>3.9750000000000001</v>
      </c>
    </row>
    <row r="4223" spans="38:41">
      <c r="AL4223" s="279">
        <v>3</v>
      </c>
      <c r="AM4223" s="279">
        <v>2008</v>
      </c>
      <c r="AN4223" s="281">
        <v>39533</v>
      </c>
      <c r="AO4223" s="279">
        <v>3.9630000000000001</v>
      </c>
    </row>
    <row r="4224" spans="38:41">
      <c r="AL4224" s="279">
        <v>3</v>
      </c>
      <c r="AM4224" s="279">
        <v>2008</v>
      </c>
      <c r="AN4224" s="281">
        <v>39532</v>
      </c>
      <c r="AO4224" s="279">
        <v>3.9470000000000001</v>
      </c>
    </row>
    <row r="4225" spans="38:41">
      <c r="AL4225" s="279">
        <v>3</v>
      </c>
      <c r="AM4225" s="279">
        <v>2008</v>
      </c>
      <c r="AN4225" s="281">
        <v>39531</v>
      </c>
      <c r="AO4225" s="279">
        <v>3.9729999999999999</v>
      </c>
    </row>
    <row r="4226" spans="38:41">
      <c r="AL4226" s="279">
        <v>3</v>
      </c>
      <c r="AM4226" s="279">
        <v>2008</v>
      </c>
      <c r="AN4226" s="281">
        <v>39528</v>
      </c>
      <c r="AO4226" s="279">
        <v>3.9449999999999998</v>
      </c>
    </row>
    <row r="4227" spans="38:41">
      <c r="AL4227" s="279">
        <v>3</v>
      </c>
      <c r="AM4227" s="279">
        <v>2008</v>
      </c>
      <c r="AN4227" s="281">
        <v>39527</v>
      </c>
      <c r="AO4227" s="279">
        <v>3.9430000000000001</v>
      </c>
    </row>
    <row r="4228" spans="38:41">
      <c r="AL4228" s="279">
        <v>3</v>
      </c>
      <c r="AM4228" s="279">
        <v>2008</v>
      </c>
      <c r="AN4228" s="281">
        <v>39526</v>
      </c>
      <c r="AO4228" s="279">
        <v>3.9430000000000001</v>
      </c>
    </row>
    <row r="4229" spans="38:41">
      <c r="AL4229" s="279">
        <v>3</v>
      </c>
      <c r="AM4229" s="279">
        <v>2008</v>
      </c>
      <c r="AN4229" s="281">
        <v>39525</v>
      </c>
      <c r="AO4229" s="279">
        <v>3.992</v>
      </c>
    </row>
    <row r="4230" spans="38:41">
      <c r="AL4230" s="279">
        <v>3</v>
      </c>
      <c r="AM4230" s="279">
        <v>2008</v>
      </c>
      <c r="AN4230" s="281">
        <v>39524</v>
      </c>
      <c r="AO4230" s="279">
        <v>3.976</v>
      </c>
    </row>
    <row r="4231" spans="38:41">
      <c r="AL4231" s="279">
        <v>3</v>
      </c>
      <c r="AM4231" s="279">
        <v>2008</v>
      </c>
      <c r="AN4231" s="281">
        <v>39521</v>
      </c>
      <c r="AO4231" s="279">
        <v>4.0170000000000003</v>
      </c>
    </row>
    <row r="4232" spans="38:41">
      <c r="AL4232" s="279">
        <v>3</v>
      </c>
      <c r="AM4232" s="279">
        <v>2008</v>
      </c>
      <c r="AN4232" s="281">
        <v>39520</v>
      </c>
      <c r="AO4232" s="279">
        <v>4.032</v>
      </c>
    </row>
    <row r="4233" spans="38:41">
      <c r="AL4233" s="279">
        <v>3</v>
      </c>
      <c r="AM4233" s="279">
        <v>2008</v>
      </c>
      <c r="AN4233" s="281">
        <v>39519</v>
      </c>
      <c r="AO4233" s="279">
        <v>4.0250000000000004</v>
      </c>
    </row>
    <row r="4234" spans="38:41">
      <c r="AL4234" s="279">
        <v>3</v>
      </c>
      <c r="AM4234" s="279">
        <v>2008</v>
      </c>
      <c r="AN4234" s="281">
        <v>39518</v>
      </c>
      <c r="AO4234" s="279">
        <v>4.0629999999999997</v>
      </c>
    </row>
    <row r="4235" spans="38:41">
      <c r="AL4235" s="279">
        <v>3</v>
      </c>
      <c r="AM4235" s="279">
        <v>2008</v>
      </c>
      <c r="AN4235" s="281">
        <v>39517</v>
      </c>
      <c r="AO4235" s="279">
        <v>4.0380000000000003</v>
      </c>
    </row>
    <row r="4236" spans="38:41">
      <c r="AL4236" s="279">
        <v>3</v>
      </c>
      <c r="AM4236" s="279">
        <v>2008</v>
      </c>
      <c r="AN4236" s="281">
        <v>39514</v>
      </c>
      <c r="AO4236" s="279">
        <v>4.0679999999999996</v>
      </c>
    </row>
    <row r="4237" spans="38:41">
      <c r="AL4237" s="279">
        <v>3</v>
      </c>
      <c r="AM4237" s="279">
        <v>2008</v>
      </c>
      <c r="AN4237" s="281">
        <v>39513</v>
      </c>
      <c r="AO4237" s="279">
        <v>4.0839999999999996</v>
      </c>
    </row>
    <row r="4238" spans="38:41">
      <c r="AL4238" s="279">
        <v>3</v>
      </c>
      <c r="AM4238" s="279">
        <v>2008</v>
      </c>
      <c r="AN4238" s="281">
        <v>39512</v>
      </c>
      <c r="AO4238" s="279">
        <v>4.1289999999999996</v>
      </c>
    </row>
    <row r="4239" spans="38:41">
      <c r="AL4239" s="279">
        <v>3</v>
      </c>
      <c r="AM4239" s="279">
        <v>2008</v>
      </c>
      <c r="AN4239" s="281">
        <v>39511</v>
      </c>
      <c r="AO4239" s="279">
        <v>4.1139999999999999</v>
      </c>
    </row>
    <row r="4240" spans="38:41">
      <c r="AL4240" s="279">
        <v>3</v>
      </c>
      <c r="AM4240" s="279">
        <v>2008</v>
      </c>
      <c r="AN4240" s="281">
        <v>39510</v>
      </c>
      <c r="AO4240" s="279">
        <v>4.0839999999999996</v>
      </c>
    </row>
    <row r="4241" spans="38:41">
      <c r="AL4241" s="279">
        <v>2</v>
      </c>
      <c r="AM4241" s="279">
        <v>2008</v>
      </c>
      <c r="AN4241" s="281">
        <v>39507</v>
      </c>
      <c r="AO4241" s="279">
        <v>4.09</v>
      </c>
    </row>
    <row r="4242" spans="38:41">
      <c r="AL4242" s="279">
        <v>2</v>
      </c>
      <c r="AM4242" s="279">
        <v>2008</v>
      </c>
      <c r="AN4242" s="281">
        <v>39506</v>
      </c>
      <c r="AO4242" s="279">
        <v>4.0990000000000002</v>
      </c>
    </row>
    <row r="4243" spans="38:41">
      <c r="AL4243" s="279">
        <v>2</v>
      </c>
      <c r="AM4243" s="279">
        <v>2008</v>
      </c>
      <c r="AN4243" s="281">
        <v>39505</v>
      </c>
      <c r="AO4243" s="279">
        <v>4.1840000000000002</v>
      </c>
    </row>
    <row r="4244" spans="38:41">
      <c r="AL4244" s="279">
        <v>2</v>
      </c>
      <c r="AM4244" s="279">
        <v>2008</v>
      </c>
      <c r="AN4244" s="281">
        <v>39504</v>
      </c>
      <c r="AO4244" s="279">
        <v>4.2089999999999996</v>
      </c>
    </row>
    <row r="4245" spans="38:41">
      <c r="AL4245" s="279">
        <v>2</v>
      </c>
      <c r="AM4245" s="279">
        <v>2008</v>
      </c>
      <c r="AN4245" s="281">
        <v>39503</v>
      </c>
      <c r="AO4245" s="279">
        <v>4.25</v>
      </c>
    </row>
    <row r="4246" spans="38:41">
      <c r="AL4246" s="279">
        <v>2</v>
      </c>
      <c r="AM4246" s="279">
        <v>2008</v>
      </c>
      <c r="AN4246" s="281">
        <v>39500</v>
      </c>
      <c r="AO4246" s="279">
        <v>4.2320000000000002</v>
      </c>
    </row>
    <row r="4247" spans="38:41">
      <c r="AL4247" s="279">
        <v>2</v>
      </c>
      <c r="AM4247" s="279">
        <v>2008</v>
      </c>
      <c r="AN4247" s="281">
        <v>39499</v>
      </c>
      <c r="AO4247" s="279">
        <v>4.2190000000000003</v>
      </c>
    </row>
    <row r="4248" spans="38:41">
      <c r="AL4248" s="279">
        <v>2</v>
      </c>
      <c r="AM4248" s="279">
        <v>2008</v>
      </c>
      <c r="AN4248" s="281">
        <v>39498</v>
      </c>
      <c r="AO4248" s="279">
        <v>4.258</v>
      </c>
    </row>
    <row r="4249" spans="38:41">
      <c r="AL4249" s="279">
        <v>2</v>
      </c>
      <c r="AM4249" s="279">
        <v>2008</v>
      </c>
      <c r="AN4249" s="281">
        <v>39497</v>
      </c>
      <c r="AO4249" s="279">
        <v>4.2759999999999998</v>
      </c>
    </row>
    <row r="4250" spans="38:41">
      <c r="AL4250" s="279">
        <v>2</v>
      </c>
      <c r="AM4250" s="279">
        <v>2008</v>
      </c>
      <c r="AN4250" s="281">
        <v>39496</v>
      </c>
      <c r="AO4250" s="279">
        <v>4.2039999999999997</v>
      </c>
    </row>
    <row r="4251" spans="38:41">
      <c r="AL4251" s="279">
        <v>2</v>
      </c>
      <c r="AM4251" s="279">
        <v>2008</v>
      </c>
      <c r="AN4251" s="281">
        <v>39493</v>
      </c>
      <c r="AO4251" s="279">
        <v>4.2039999999999997</v>
      </c>
    </row>
    <row r="4252" spans="38:41">
      <c r="AL4252" s="279">
        <v>2</v>
      </c>
      <c r="AM4252" s="279">
        <v>2008</v>
      </c>
      <c r="AN4252" s="281">
        <v>39492</v>
      </c>
      <c r="AO4252" s="279">
        <v>4.2699999999999996</v>
      </c>
    </row>
    <row r="4253" spans="38:41">
      <c r="AL4253" s="279">
        <v>2</v>
      </c>
      <c r="AM4253" s="279">
        <v>2008</v>
      </c>
      <c r="AN4253" s="281">
        <v>39491</v>
      </c>
      <c r="AO4253" s="279">
        <v>4.2489999999999997</v>
      </c>
    </row>
    <row r="4254" spans="38:41">
      <c r="AL4254" s="279">
        <v>2</v>
      </c>
      <c r="AM4254" s="279">
        <v>2008</v>
      </c>
      <c r="AN4254" s="281">
        <v>39490</v>
      </c>
      <c r="AO4254" s="279">
        <v>4.2089999999999996</v>
      </c>
    </row>
    <row r="4255" spans="38:41">
      <c r="AL4255" s="279">
        <v>2</v>
      </c>
      <c r="AM4255" s="279">
        <v>2008</v>
      </c>
      <c r="AN4255" s="281">
        <v>39489</v>
      </c>
      <c r="AO4255" s="279">
        <v>4.165</v>
      </c>
    </row>
    <row r="4256" spans="38:41">
      <c r="AL4256" s="279">
        <v>2</v>
      </c>
      <c r="AM4256" s="279">
        <v>2008</v>
      </c>
      <c r="AN4256" s="281">
        <v>39486</v>
      </c>
      <c r="AO4256" s="279">
        <v>4.194</v>
      </c>
    </row>
    <row r="4257" spans="38:41">
      <c r="AL4257" s="279">
        <v>2</v>
      </c>
      <c r="AM4257" s="279">
        <v>2008</v>
      </c>
      <c r="AN4257" s="281">
        <v>39485</v>
      </c>
      <c r="AO4257" s="279">
        <v>4.2229999999999999</v>
      </c>
    </row>
    <row r="4258" spans="38:41">
      <c r="AL4258" s="279">
        <v>2</v>
      </c>
      <c r="AM4258" s="279">
        <v>2008</v>
      </c>
      <c r="AN4258" s="281">
        <v>39484</v>
      </c>
      <c r="AO4258" s="279">
        <v>4.1500000000000004</v>
      </c>
    </row>
    <row r="4259" spans="38:41">
      <c r="AL4259" s="279">
        <v>2</v>
      </c>
      <c r="AM4259" s="279">
        <v>2008</v>
      </c>
      <c r="AN4259" s="281">
        <v>39483</v>
      </c>
      <c r="AO4259" s="279">
        <v>4.1100000000000003</v>
      </c>
    </row>
    <row r="4260" spans="38:41">
      <c r="AL4260" s="279">
        <v>2</v>
      </c>
      <c r="AM4260" s="279">
        <v>2008</v>
      </c>
      <c r="AN4260" s="281">
        <v>39482</v>
      </c>
      <c r="AO4260" s="279">
        <v>4.1559999999999997</v>
      </c>
    </row>
    <row r="4261" spans="38:41">
      <c r="AL4261" s="279">
        <v>2</v>
      </c>
      <c r="AM4261" s="279">
        <v>2008</v>
      </c>
      <c r="AN4261" s="281">
        <v>39479</v>
      </c>
      <c r="AO4261" s="279">
        <v>4.1369999999999996</v>
      </c>
    </row>
    <row r="4262" spans="38:41">
      <c r="AL4262" s="279">
        <v>1</v>
      </c>
      <c r="AM4262" s="279">
        <v>2008</v>
      </c>
      <c r="AN4262" s="281">
        <v>39478</v>
      </c>
      <c r="AO4262" s="279">
        <v>4.18</v>
      </c>
    </row>
    <row r="4263" spans="38:41">
      <c r="AL4263" s="279">
        <v>1</v>
      </c>
      <c r="AM4263" s="279">
        <v>2008</v>
      </c>
      <c r="AN4263" s="281">
        <v>39477</v>
      </c>
      <c r="AO4263" s="279">
        <v>4.1950000000000003</v>
      </c>
    </row>
    <row r="4264" spans="38:41">
      <c r="AL4264" s="279">
        <v>1</v>
      </c>
      <c r="AM4264" s="279">
        <v>2008</v>
      </c>
      <c r="AN4264" s="281">
        <v>39476</v>
      </c>
      <c r="AO4264" s="279">
        <v>4.1740000000000004</v>
      </c>
    </row>
    <row r="4265" spans="38:41">
      <c r="AL4265" s="279">
        <v>1</v>
      </c>
      <c r="AM4265" s="279">
        <v>2008</v>
      </c>
      <c r="AN4265" s="281">
        <v>39475</v>
      </c>
      <c r="AO4265" s="279">
        <v>4.141</v>
      </c>
    </row>
    <row r="4266" spans="38:41">
      <c r="AL4266" s="279">
        <v>1</v>
      </c>
      <c r="AM4266" s="279">
        <v>2008</v>
      </c>
      <c r="AN4266" s="281">
        <v>39472</v>
      </c>
      <c r="AO4266" s="279">
        <v>4.1449999999999996</v>
      </c>
    </row>
    <row r="4267" spans="38:41">
      <c r="AL4267" s="279">
        <v>1</v>
      </c>
      <c r="AM4267" s="279">
        <v>2008</v>
      </c>
      <c r="AN4267" s="281">
        <v>39471</v>
      </c>
      <c r="AO4267" s="279">
        <v>4.2119999999999997</v>
      </c>
    </row>
    <row r="4268" spans="38:41">
      <c r="AL4268" s="279">
        <v>1</v>
      </c>
      <c r="AM4268" s="279">
        <v>2008</v>
      </c>
      <c r="AN4268" s="281">
        <v>39470</v>
      </c>
      <c r="AO4268" s="279">
        <v>4.1820000000000004</v>
      </c>
    </row>
    <row r="4269" spans="38:41">
      <c r="AL4269" s="279">
        <v>1</v>
      </c>
      <c r="AM4269" s="279">
        <v>2008</v>
      </c>
      <c r="AN4269" s="281">
        <v>39469</v>
      </c>
      <c r="AO4269" s="279">
        <v>4.1269999999999998</v>
      </c>
    </row>
    <row r="4270" spans="38:41">
      <c r="AL4270" s="279">
        <v>1</v>
      </c>
      <c r="AM4270" s="279">
        <v>2008</v>
      </c>
      <c r="AN4270" s="281">
        <v>39468</v>
      </c>
      <c r="AO4270" s="279">
        <v>4.0640000000000001</v>
      </c>
    </row>
    <row r="4271" spans="38:41">
      <c r="AL4271" s="279">
        <v>1</v>
      </c>
      <c r="AM4271" s="279">
        <v>2008</v>
      </c>
      <c r="AN4271" s="281">
        <v>39465</v>
      </c>
      <c r="AO4271" s="279">
        <v>4.08</v>
      </c>
    </row>
    <row r="4272" spans="38:41">
      <c r="AL4272" s="279">
        <v>1</v>
      </c>
      <c r="AM4272" s="279">
        <v>2008</v>
      </c>
      <c r="AN4272" s="281">
        <v>39464</v>
      </c>
      <c r="AO4272" s="279">
        <v>4.0609999999999999</v>
      </c>
    </row>
    <row r="4273" spans="38:41">
      <c r="AL4273" s="279">
        <v>1</v>
      </c>
      <c r="AM4273" s="279">
        <v>2008</v>
      </c>
      <c r="AN4273" s="281">
        <v>39463</v>
      </c>
      <c r="AO4273" s="279">
        <v>4.0830000000000002</v>
      </c>
    </row>
    <row r="4274" spans="38:41">
      <c r="AL4274" s="279">
        <v>1</v>
      </c>
      <c r="AM4274" s="279">
        <v>2008</v>
      </c>
      <c r="AN4274" s="281">
        <v>39462</v>
      </c>
      <c r="AO4274" s="279">
        <v>4.0439999999999996</v>
      </c>
    </row>
    <row r="4275" spans="38:41">
      <c r="AL4275" s="279">
        <v>1</v>
      </c>
      <c r="AM4275" s="279">
        <v>2008</v>
      </c>
      <c r="AN4275" s="281">
        <v>39461</v>
      </c>
      <c r="AO4275" s="279">
        <v>4.0739999999999998</v>
      </c>
    </row>
    <row r="4276" spans="38:41">
      <c r="AL4276" s="279">
        <v>1</v>
      </c>
      <c r="AM4276" s="279">
        <v>2008</v>
      </c>
      <c r="AN4276" s="281">
        <v>39458</v>
      </c>
      <c r="AO4276" s="279">
        <v>4.0659999999999998</v>
      </c>
    </row>
    <row r="4277" spans="38:41">
      <c r="AL4277" s="279">
        <v>1</v>
      </c>
      <c r="AM4277" s="279">
        <v>2008</v>
      </c>
      <c r="AN4277" s="281">
        <v>39457</v>
      </c>
      <c r="AO4277" s="279">
        <v>4.0910000000000002</v>
      </c>
    </row>
    <row r="4278" spans="38:41">
      <c r="AL4278" s="279">
        <v>1</v>
      </c>
      <c r="AM4278" s="279">
        <v>2008</v>
      </c>
      <c r="AN4278" s="281">
        <v>39456</v>
      </c>
      <c r="AO4278" s="279">
        <v>4.0679999999999996</v>
      </c>
    </row>
    <row r="4279" spans="38:41">
      <c r="AL4279" s="279">
        <v>1</v>
      </c>
      <c r="AM4279" s="279">
        <v>2008</v>
      </c>
      <c r="AN4279" s="281">
        <v>39455</v>
      </c>
      <c r="AO4279" s="279">
        <v>4.0570000000000004</v>
      </c>
    </row>
    <row r="4280" spans="38:41">
      <c r="AL4280" s="279">
        <v>1</v>
      </c>
      <c r="AM4280" s="279">
        <v>2008</v>
      </c>
      <c r="AN4280" s="281">
        <v>39454</v>
      </c>
      <c r="AO4280" s="279">
        <v>4.0629999999999997</v>
      </c>
    </row>
    <row r="4281" spans="38:41">
      <c r="AL4281" s="279">
        <v>1</v>
      </c>
      <c r="AM4281" s="279">
        <v>2008</v>
      </c>
      <c r="AN4281" s="281">
        <v>39451</v>
      </c>
      <c r="AO4281" s="279">
        <v>4.077</v>
      </c>
    </row>
    <row r="4282" spans="38:41">
      <c r="AL4282" s="279">
        <v>1</v>
      </c>
      <c r="AM4282" s="279">
        <v>2008</v>
      </c>
      <c r="AN4282" s="281">
        <v>39450</v>
      </c>
      <c r="AO4282" s="279">
        <v>4.0830000000000002</v>
      </c>
    </row>
    <row r="4283" spans="38:41">
      <c r="AL4283" s="279">
        <v>1</v>
      </c>
      <c r="AM4283" s="279">
        <v>2008</v>
      </c>
      <c r="AN4283" s="281">
        <v>39449</v>
      </c>
      <c r="AO4283" s="279">
        <v>4.0590000000000002</v>
      </c>
    </row>
    <row r="4284" spans="38:41">
      <c r="AL4284" s="279">
        <v>1</v>
      </c>
      <c r="AM4284" s="279">
        <v>2008</v>
      </c>
      <c r="AN4284" s="281">
        <v>39448</v>
      </c>
      <c r="AO4284" s="279">
        <v>4.1059999999999999</v>
      </c>
    </row>
    <row r="4285" spans="38:41">
      <c r="AL4285" s="279">
        <v>12</v>
      </c>
      <c r="AM4285" s="279">
        <v>2007</v>
      </c>
      <c r="AN4285" s="281">
        <v>39447</v>
      </c>
      <c r="AO4285" s="279">
        <v>4.1040000000000001</v>
      </c>
    </row>
    <row r="4286" spans="38:41">
      <c r="AL4286" s="279">
        <v>12</v>
      </c>
      <c r="AM4286" s="279">
        <v>2007</v>
      </c>
      <c r="AN4286" s="281">
        <v>39444</v>
      </c>
      <c r="AO4286" s="279">
        <v>4.1210000000000004</v>
      </c>
    </row>
    <row r="4287" spans="38:41">
      <c r="AL4287" s="279">
        <v>12</v>
      </c>
      <c r="AM4287" s="279">
        <v>2007</v>
      </c>
      <c r="AN4287" s="281">
        <v>39443</v>
      </c>
      <c r="AO4287" s="279">
        <v>4.1859999999999999</v>
      </c>
    </row>
    <row r="4288" spans="38:41">
      <c r="AL4288" s="279">
        <v>12</v>
      </c>
      <c r="AM4288" s="279">
        <v>2007</v>
      </c>
      <c r="AN4288" s="281">
        <v>39442</v>
      </c>
      <c r="AO4288" s="279">
        <v>4.18</v>
      </c>
    </row>
    <row r="4289" spans="38:41">
      <c r="AL4289" s="279">
        <v>12</v>
      </c>
      <c r="AM4289" s="279">
        <v>2007</v>
      </c>
      <c r="AN4289" s="281">
        <v>39441</v>
      </c>
      <c r="AO4289" s="279">
        <v>4.18</v>
      </c>
    </row>
    <row r="4290" spans="38:41">
      <c r="AL4290" s="279">
        <v>12</v>
      </c>
      <c r="AM4290" s="279">
        <v>2007</v>
      </c>
      <c r="AN4290" s="281">
        <v>39440</v>
      </c>
      <c r="AO4290" s="279">
        <v>4.18</v>
      </c>
    </row>
    <row r="4291" spans="38:41">
      <c r="AL4291" s="279">
        <v>12</v>
      </c>
      <c r="AM4291" s="279">
        <v>2007</v>
      </c>
      <c r="AN4291" s="281">
        <v>39437</v>
      </c>
      <c r="AO4291" s="279">
        <v>4.1680000000000001</v>
      </c>
    </row>
    <row r="4292" spans="38:41">
      <c r="AL4292" s="279">
        <v>12</v>
      </c>
      <c r="AM4292" s="279">
        <v>2007</v>
      </c>
      <c r="AN4292" s="281">
        <v>39436</v>
      </c>
      <c r="AO4292" s="279">
        <v>4.1050000000000004</v>
      </c>
    </row>
    <row r="4293" spans="38:41">
      <c r="AL4293" s="279">
        <v>12</v>
      </c>
      <c r="AM4293" s="279">
        <v>2007</v>
      </c>
      <c r="AN4293" s="281">
        <v>39435</v>
      </c>
      <c r="AO4293" s="279">
        <v>4.0960000000000001</v>
      </c>
    </row>
    <row r="4294" spans="38:41">
      <c r="AL4294" s="279">
        <v>12</v>
      </c>
      <c r="AM4294" s="279">
        <v>2007</v>
      </c>
      <c r="AN4294" s="281">
        <v>39434</v>
      </c>
      <c r="AO4294" s="279">
        <v>4.1440000000000001</v>
      </c>
    </row>
    <row r="4295" spans="38:41">
      <c r="AL4295" s="279">
        <v>12</v>
      </c>
      <c r="AM4295" s="279">
        <v>2007</v>
      </c>
      <c r="AN4295" s="281">
        <v>39433</v>
      </c>
      <c r="AO4295" s="279">
        <v>4.1669999999999998</v>
      </c>
    </row>
    <row r="4296" spans="38:41">
      <c r="AL4296" s="279">
        <v>12</v>
      </c>
      <c r="AM4296" s="279">
        <v>2007</v>
      </c>
      <c r="AN4296" s="281">
        <v>39430</v>
      </c>
      <c r="AO4296" s="279">
        <v>4.2480000000000002</v>
      </c>
    </row>
    <row r="4297" spans="38:41">
      <c r="AL4297" s="279">
        <v>12</v>
      </c>
      <c r="AM4297" s="279">
        <v>2007</v>
      </c>
      <c r="AN4297" s="281">
        <v>39429</v>
      </c>
      <c r="AO4297" s="279">
        <v>4.2549999999999999</v>
      </c>
    </row>
    <row r="4298" spans="38:41">
      <c r="AL4298" s="279">
        <v>12</v>
      </c>
      <c r="AM4298" s="279">
        <v>2007</v>
      </c>
      <c r="AN4298" s="281">
        <v>39428</v>
      </c>
      <c r="AO4298" s="279">
        <v>4.1669999999999998</v>
      </c>
    </row>
    <row r="4299" spans="38:41">
      <c r="AL4299" s="279">
        <v>12</v>
      </c>
      <c r="AM4299" s="279">
        <v>2007</v>
      </c>
      <c r="AN4299" s="281">
        <v>39427</v>
      </c>
      <c r="AO4299" s="279">
        <v>4.1139999999999999</v>
      </c>
    </row>
    <row r="4300" spans="38:41">
      <c r="AL4300" s="279">
        <v>12</v>
      </c>
      <c r="AM4300" s="279">
        <v>2007</v>
      </c>
      <c r="AN4300" s="281">
        <v>39426</v>
      </c>
      <c r="AO4300" s="279">
        <v>4.2210000000000001</v>
      </c>
    </row>
    <row r="4301" spans="38:41">
      <c r="AL4301" s="279">
        <v>12</v>
      </c>
      <c r="AM4301" s="279">
        <v>2007</v>
      </c>
      <c r="AN4301" s="281">
        <v>39423</v>
      </c>
      <c r="AO4301" s="279">
        <v>4.2009999999999996</v>
      </c>
    </row>
    <row r="4302" spans="38:41">
      <c r="AL4302" s="279">
        <v>12</v>
      </c>
      <c r="AM4302" s="279">
        <v>2007</v>
      </c>
      <c r="AN4302" s="281">
        <v>39422</v>
      </c>
      <c r="AO4302" s="279">
        <v>4.1639999999999997</v>
      </c>
    </row>
    <row r="4303" spans="38:41">
      <c r="AL4303" s="279">
        <v>12</v>
      </c>
      <c r="AM4303" s="279">
        <v>2007</v>
      </c>
      <c r="AN4303" s="281">
        <v>39421</v>
      </c>
      <c r="AO4303" s="279">
        <v>4.1529999999999996</v>
      </c>
    </row>
    <row r="4304" spans="38:41">
      <c r="AL4304" s="279">
        <v>12</v>
      </c>
      <c r="AM4304" s="279">
        <v>2007</v>
      </c>
      <c r="AN4304" s="281">
        <v>39420</v>
      </c>
      <c r="AO4304" s="279">
        <v>4.101</v>
      </c>
    </row>
    <row r="4305" spans="38:41">
      <c r="AL4305" s="279">
        <v>12</v>
      </c>
      <c r="AM4305" s="279">
        <v>2007</v>
      </c>
      <c r="AN4305" s="281">
        <v>39419</v>
      </c>
      <c r="AO4305" s="279">
        <v>4.0949999999999998</v>
      </c>
    </row>
    <row r="4306" spans="38:41">
      <c r="AL4306" s="279">
        <v>11</v>
      </c>
      <c r="AM4306" s="279">
        <v>2007</v>
      </c>
      <c r="AN4306" s="281">
        <v>39416</v>
      </c>
      <c r="AO4306" s="279">
        <v>4.1669999999999998</v>
      </c>
    </row>
    <row r="4307" spans="38:41">
      <c r="AL4307" s="279">
        <v>11</v>
      </c>
      <c r="AM4307" s="279">
        <v>2007</v>
      </c>
      <c r="AN4307" s="281">
        <v>39415</v>
      </c>
      <c r="AO4307" s="279">
        <v>4.157</v>
      </c>
    </row>
    <row r="4308" spans="38:41">
      <c r="AL4308" s="279">
        <v>11</v>
      </c>
      <c r="AM4308" s="279">
        <v>2007</v>
      </c>
      <c r="AN4308" s="281">
        <v>39414</v>
      </c>
      <c r="AO4308" s="279">
        <v>4.2320000000000002</v>
      </c>
    </row>
    <row r="4309" spans="38:41">
      <c r="AL4309" s="279">
        <v>11</v>
      </c>
      <c r="AM4309" s="279">
        <v>2007</v>
      </c>
      <c r="AN4309" s="281">
        <v>39413</v>
      </c>
      <c r="AO4309" s="279">
        <v>4.2060000000000004</v>
      </c>
    </row>
    <row r="4310" spans="38:41">
      <c r="AL4310" s="279">
        <v>11</v>
      </c>
      <c r="AM4310" s="279">
        <v>2007</v>
      </c>
      <c r="AN4310" s="281">
        <v>39412</v>
      </c>
      <c r="AO4310" s="279">
        <v>4.1440000000000001</v>
      </c>
    </row>
    <row r="4311" spans="38:41">
      <c r="AL4311" s="279">
        <v>11</v>
      </c>
      <c r="AM4311" s="279">
        <v>2007</v>
      </c>
      <c r="AN4311" s="281">
        <v>39409</v>
      </c>
      <c r="AO4311" s="279">
        <v>4.2149999999999999</v>
      </c>
    </row>
    <row r="4312" spans="38:41">
      <c r="AL4312" s="279">
        <v>11</v>
      </c>
      <c r="AM4312" s="279">
        <v>2007</v>
      </c>
      <c r="AN4312" s="281">
        <v>39408</v>
      </c>
      <c r="AO4312" s="279">
        <v>4.2229999999999999</v>
      </c>
    </row>
    <row r="4313" spans="38:41">
      <c r="AL4313" s="279">
        <v>11</v>
      </c>
      <c r="AM4313" s="279">
        <v>2007</v>
      </c>
      <c r="AN4313" s="281">
        <v>39407</v>
      </c>
      <c r="AO4313" s="279">
        <v>4.2309999999999999</v>
      </c>
    </row>
    <row r="4314" spans="38:41">
      <c r="AL4314" s="279">
        <v>11</v>
      </c>
      <c r="AM4314" s="279">
        <v>2007</v>
      </c>
      <c r="AN4314" s="281">
        <v>39406</v>
      </c>
      <c r="AO4314" s="279">
        <v>4.2569999999999997</v>
      </c>
    </row>
    <row r="4315" spans="38:41">
      <c r="AL4315" s="279">
        <v>11</v>
      </c>
      <c r="AM4315" s="279">
        <v>2007</v>
      </c>
      <c r="AN4315" s="281">
        <v>39405</v>
      </c>
      <c r="AO4315" s="279">
        <v>4.2240000000000002</v>
      </c>
    </row>
    <row r="4316" spans="38:41">
      <c r="AL4316" s="279">
        <v>11</v>
      </c>
      <c r="AM4316" s="279">
        <v>2007</v>
      </c>
      <c r="AN4316" s="281">
        <v>39402</v>
      </c>
      <c r="AO4316" s="279">
        <v>4.2560000000000002</v>
      </c>
    </row>
    <row r="4317" spans="38:41">
      <c r="AL4317" s="279">
        <v>11</v>
      </c>
      <c r="AM4317" s="279">
        <v>2007</v>
      </c>
      <c r="AN4317" s="281">
        <v>39401</v>
      </c>
      <c r="AO4317" s="279">
        <v>4.2480000000000002</v>
      </c>
    </row>
    <row r="4318" spans="38:41">
      <c r="AL4318" s="279">
        <v>11</v>
      </c>
      <c r="AM4318" s="279">
        <v>2007</v>
      </c>
      <c r="AN4318" s="281">
        <v>39400</v>
      </c>
      <c r="AO4318" s="279">
        <v>4.3159999999999998</v>
      </c>
    </row>
    <row r="4319" spans="38:41">
      <c r="AL4319" s="279">
        <v>11</v>
      </c>
      <c r="AM4319" s="279">
        <v>2007</v>
      </c>
      <c r="AN4319" s="281">
        <v>39399</v>
      </c>
      <c r="AO4319" s="279">
        <v>4.3410000000000002</v>
      </c>
    </row>
    <row r="4320" spans="38:41">
      <c r="AL4320" s="279">
        <v>11</v>
      </c>
      <c r="AM4320" s="279">
        <v>2007</v>
      </c>
      <c r="AN4320" s="281">
        <v>39398</v>
      </c>
      <c r="AO4320" s="279">
        <v>4.3390000000000004</v>
      </c>
    </row>
    <row r="4321" spans="38:41">
      <c r="AL4321" s="279">
        <v>11</v>
      </c>
      <c r="AM4321" s="279">
        <v>2007</v>
      </c>
      <c r="AN4321" s="281">
        <v>39395</v>
      </c>
      <c r="AO4321" s="279">
        <v>4.3369999999999997</v>
      </c>
    </row>
    <row r="4322" spans="38:41">
      <c r="AL4322" s="279">
        <v>11</v>
      </c>
      <c r="AM4322" s="279">
        <v>2007</v>
      </c>
      <c r="AN4322" s="281">
        <v>39394</v>
      </c>
      <c r="AO4322" s="279">
        <v>4.3780000000000001</v>
      </c>
    </row>
    <row r="4323" spans="38:41">
      <c r="AL4323" s="279">
        <v>11</v>
      </c>
      <c r="AM4323" s="279">
        <v>2007</v>
      </c>
      <c r="AN4323" s="281">
        <v>39393</v>
      </c>
      <c r="AO4323" s="279">
        <v>4.3730000000000002</v>
      </c>
    </row>
    <row r="4324" spans="38:41">
      <c r="AL4324" s="279">
        <v>11</v>
      </c>
      <c r="AM4324" s="279">
        <v>2007</v>
      </c>
      <c r="AN4324" s="281">
        <v>39392</v>
      </c>
      <c r="AO4324" s="279">
        <v>4.3840000000000003</v>
      </c>
    </row>
    <row r="4325" spans="38:41">
      <c r="AL4325" s="279">
        <v>11</v>
      </c>
      <c r="AM4325" s="279">
        <v>2007</v>
      </c>
      <c r="AN4325" s="281">
        <v>39391</v>
      </c>
      <c r="AO4325" s="279">
        <v>4.3620000000000001</v>
      </c>
    </row>
    <row r="4326" spans="38:41">
      <c r="AL4326" s="279">
        <v>11</v>
      </c>
      <c r="AM4326" s="279">
        <v>2007</v>
      </c>
      <c r="AN4326" s="281">
        <v>39388</v>
      </c>
      <c r="AO4326" s="279">
        <v>4.3810000000000002</v>
      </c>
    </row>
    <row r="4327" spans="38:41">
      <c r="AL4327" s="279">
        <v>11</v>
      </c>
      <c r="AM4327" s="279">
        <v>2007</v>
      </c>
      <c r="AN4327" s="281">
        <v>39387</v>
      </c>
      <c r="AO4327" s="279">
        <v>4.3419999999999996</v>
      </c>
    </row>
    <row r="4328" spans="38:41">
      <c r="AL4328" s="279">
        <v>10</v>
      </c>
      <c r="AM4328" s="279">
        <v>2007</v>
      </c>
      <c r="AN4328" s="281">
        <v>39386</v>
      </c>
      <c r="AO4328" s="279">
        <v>4.3789999999999996</v>
      </c>
    </row>
    <row r="4329" spans="38:41">
      <c r="AL4329" s="279">
        <v>10</v>
      </c>
      <c r="AM4329" s="279">
        <v>2007</v>
      </c>
      <c r="AN4329" s="281">
        <v>39385</v>
      </c>
      <c r="AO4329" s="279">
        <v>4.3600000000000003</v>
      </c>
    </row>
    <row r="4330" spans="38:41">
      <c r="AL4330" s="279">
        <v>10</v>
      </c>
      <c r="AM4330" s="279">
        <v>2007</v>
      </c>
      <c r="AN4330" s="281">
        <v>39384</v>
      </c>
      <c r="AO4330" s="279">
        <v>4.3609999999999998</v>
      </c>
    </row>
    <row r="4331" spans="38:41">
      <c r="AL4331" s="279">
        <v>10</v>
      </c>
      <c r="AM4331" s="279">
        <v>2007</v>
      </c>
      <c r="AN4331" s="281">
        <v>39381</v>
      </c>
      <c r="AO4331" s="279">
        <v>4.367</v>
      </c>
    </row>
    <row r="4332" spans="38:41">
      <c r="AL4332" s="279">
        <v>10</v>
      </c>
      <c r="AM4332" s="279">
        <v>2007</v>
      </c>
      <c r="AN4332" s="281">
        <v>39380</v>
      </c>
      <c r="AO4332" s="279">
        <v>4.3879999999999999</v>
      </c>
    </row>
    <row r="4333" spans="38:41">
      <c r="AL4333" s="279">
        <v>10</v>
      </c>
      <c r="AM4333" s="279">
        <v>2007</v>
      </c>
      <c r="AN4333" s="281">
        <v>39379</v>
      </c>
      <c r="AO4333" s="279">
        <v>4.3760000000000003</v>
      </c>
    </row>
    <row r="4334" spans="38:41">
      <c r="AL4334" s="279">
        <v>10</v>
      </c>
      <c r="AM4334" s="279">
        <v>2007</v>
      </c>
      <c r="AN4334" s="281">
        <v>39378</v>
      </c>
      <c r="AO4334" s="279">
        <v>4.391</v>
      </c>
    </row>
    <row r="4335" spans="38:41">
      <c r="AL4335" s="279">
        <v>10</v>
      </c>
      <c r="AM4335" s="279">
        <v>2007</v>
      </c>
      <c r="AN4335" s="281">
        <v>39377</v>
      </c>
      <c r="AO4335" s="279">
        <v>4.3819999999999997</v>
      </c>
    </row>
    <row r="4336" spans="38:41">
      <c r="AL4336" s="279">
        <v>10</v>
      </c>
      <c r="AM4336" s="279">
        <v>2007</v>
      </c>
      <c r="AN4336" s="281">
        <v>39374</v>
      </c>
      <c r="AO4336" s="279">
        <v>4.3819999999999997</v>
      </c>
    </row>
    <row r="4337" spans="38:41">
      <c r="AL4337" s="279">
        <v>10</v>
      </c>
      <c r="AM4337" s="279">
        <v>2007</v>
      </c>
      <c r="AN4337" s="281">
        <v>39373</v>
      </c>
      <c r="AO4337" s="279">
        <v>4.4379999999999997</v>
      </c>
    </row>
    <row r="4338" spans="38:41">
      <c r="AL4338" s="279">
        <v>10</v>
      </c>
      <c r="AM4338" s="279">
        <v>2007</v>
      </c>
      <c r="AN4338" s="281">
        <v>39372</v>
      </c>
      <c r="AO4338" s="279">
        <v>4.47</v>
      </c>
    </row>
    <row r="4339" spans="38:41">
      <c r="AL4339" s="279">
        <v>10</v>
      </c>
      <c r="AM4339" s="279">
        <v>2007</v>
      </c>
      <c r="AN4339" s="281">
        <v>39371</v>
      </c>
      <c r="AO4339" s="279">
        <v>4.5030000000000001</v>
      </c>
    </row>
    <row r="4340" spans="38:41">
      <c r="AL4340" s="279">
        <v>10</v>
      </c>
      <c r="AM4340" s="279">
        <v>2007</v>
      </c>
      <c r="AN4340" s="281">
        <v>39370</v>
      </c>
      <c r="AO4340" s="279">
        <v>4.5220000000000002</v>
      </c>
    </row>
    <row r="4341" spans="38:41">
      <c r="AL4341" s="279">
        <v>10</v>
      </c>
      <c r="AM4341" s="279">
        <v>2007</v>
      </c>
      <c r="AN4341" s="281">
        <v>39367</v>
      </c>
      <c r="AO4341" s="279">
        <v>4.532</v>
      </c>
    </row>
    <row r="4342" spans="38:41">
      <c r="AL4342" s="279">
        <v>10</v>
      </c>
      <c r="AM4342" s="279">
        <v>2007</v>
      </c>
      <c r="AN4342" s="281">
        <v>39366</v>
      </c>
      <c r="AO4342" s="279">
        <v>4.4909999999999997</v>
      </c>
    </row>
    <row r="4343" spans="38:41">
      <c r="AL4343" s="279">
        <v>10</v>
      </c>
      <c r="AM4343" s="279">
        <v>2007</v>
      </c>
      <c r="AN4343" s="281">
        <v>39365</v>
      </c>
      <c r="AO4343" s="279">
        <v>4.4800000000000004</v>
      </c>
    </row>
    <row r="4344" spans="38:41">
      <c r="AL4344" s="279">
        <v>10</v>
      </c>
      <c r="AM4344" s="279">
        <v>2007</v>
      </c>
      <c r="AN4344" s="281">
        <v>39364</v>
      </c>
      <c r="AO4344" s="279">
        <v>4.5039999999999996</v>
      </c>
    </row>
    <row r="4345" spans="38:41">
      <c r="AL4345" s="279">
        <v>10</v>
      </c>
      <c r="AM4345" s="279">
        <v>2007</v>
      </c>
      <c r="AN4345" s="281">
        <v>39363</v>
      </c>
      <c r="AO4345" s="279">
        <v>4.484</v>
      </c>
    </row>
    <row r="4346" spans="38:41">
      <c r="AL4346" s="279">
        <v>10</v>
      </c>
      <c r="AM4346" s="279">
        <v>2007</v>
      </c>
      <c r="AN4346" s="281">
        <v>39360</v>
      </c>
      <c r="AO4346" s="279">
        <v>4.484</v>
      </c>
    </row>
    <row r="4347" spans="38:41">
      <c r="AL4347" s="279">
        <v>10</v>
      </c>
      <c r="AM4347" s="279">
        <v>2007</v>
      </c>
      <c r="AN4347" s="281">
        <v>39359</v>
      </c>
      <c r="AO4347" s="279">
        <v>4.4080000000000004</v>
      </c>
    </row>
    <row r="4348" spans="38:41">
      <c r="AL4348" s="279">
        <v>10</v>
      </c>
      <c r="AM4348" s="279">
        <v>2007</v>
      </c>
      <c r="AN4348" s="281">
        <v>39358</v>
      </c>
      <c r="AO4348" s="279">
        <v>4.4489999999999998</v>
      </c>
    </row>
    <row r="4349" spans="38:41">
      <c r="AL4349" s="279">
        <v>10</v>
      </c>
      <c r="AM4349" s="279">
        <v>2007</v>
      </c>
      <c r="AN4349" s="281">
        <v>39357</v>
      </c>
      <c r="AO4349" s="279">
        <v>4.4210000000000003</v>
      </c>
    </row>
    <row r="4350" spans="38:41">
      <c r="AL4350" s="279">
        <v>10</v>
      </c>
      <c r="AM4350" s="279">
        <v>2007</v>
      </c>
      <c r="AN4350" s="281">
        <v>39356</v>
      </c>
      <c r="AO4350" s="279">
        <v>4.4219999999999997</v>
      </c>
    </row>
    <row r="4351" spans="38:41">
      <c r="AL4351" s="279">
        <v>9</v>
      </c>
      <c r="AM4351" s="279">
        <v>2007</v>
      </c>
      <c r="AN4351" s="281">
        <v>39353</v>
      </c>
      <c r="AO4351" s="279">
        <v>4.444</v>
      </c>
    </row>
    <row r="4352" spans="38:41">
      <c r="AL4352" s="279">
        <v>9</v>
      </c>
      <c r="AM4352" s="279">
        <v>2007</v>
      </c>
      <c r="AN4352" s="281">
        <v>39352</v>
      </c>
      <c r="AO4352" s="279">
        <v>4.4870000000000001</v>
      </c>
    </row>
    <row r="4353" spans="38:41">
      <c r="AL4353" s="279">
        <v>9</v>
      </c>
      <c r="AM4353" s="279">
        <v>2007</v>
      </c>
      <c r="AN4353" s="281">
        <v>39351</v>
      </c>
      <c r="AO4353" s="279">
        <v>4.5049999999999999</v>
      </c>
    </row>
    <row r="4354" spans="38:41">
      <c r="AL4354" s="279">
        <v>9</v>
      </c>
      <c r="AM4354" s="279">
        <v>2007</v>
      </c>
      <c r="AN4354" s="281">
        <v>39350</v>
      </c>
      <c r="AO4354" s="279">
        <v>4.4800000000000004</v>
      </c>
    </row>
    <row r="4355" spans="38:41">
      <c r="AL4355" s="279">
        <v>9</v>
      </c>
      <c r="AM4355" s="279">
        <v>2007</v>
      </c>
      <c r="AN4355" s="281">
        <v>39349</v>
      </c>
      <c r="AO4355" s="279">
        <v>4.4790000000000001</v>
      </c>
    </row>
    <row r="4356" spans="38:41">
      <c r="AL4356" s="279">
        <v>9</v>
      </c>
      <c r="AM4356" s="279">
        <v>2007</v>
      </c>
      <c r="AN4356" s="281">
        <v>39346</v>
      </c>
      <c r="AO4356" s="279">
        <v>4.47</v>
      </c>
    </row>
    <row r="4357" spans="38:41">
      <c r="AL4357" s="279">
        <v>9</v>
      </c>
      <c r="AM4357" s="279">
        <v>2007</v>
      </c>
      <c r="AN4357" s="281">
        <v>39345</v>
      </c>
      <c r="AO4357" s="279">
        <v>4.5419999999999998</v>
      </c>
    </row>
    <row r="4358" spans="38:41">
      <c r="AL4358" s="279">
        <v>9</v>
      </c>
      <c r="AM4358" s="279">
        <v>2007</v>
      </c>
      <c r="AN4358" s="281">
        <v>39344</v>
      </c>
      <c r="AO4358" s="279">
        <v>4.4530000000000003</v>
      </c>
    </row>
    <row r="4359" spans="38:41">
      <c r="AL4359" s="279">
        <v>9</v>
      </c>
      <c r="AM4359" s="279">
        <v>2007</v>
      </c>
      <c r="AN4359" s="281">
        <v>39343</v>
      </c>
      <c r="AO4359" s="279">
        <v>4.3769999999999998</v>
      </c>
    </row>
    <row r="4360" spans="38:41">
      <c r="AL4360" s="279">
        <v>9</v>
      </c>
      <c r="AM4360" s="279">
        <v>2007</v>
      </c>
      <c r="AN4360" s="281">
        <v>39342</v>
      </c>
      <c r="AO4360" s="279">
        <v>4.3540000000000001</v>
      </c>
    </row>
    <row r="4361" spans="38:41">
      <c r="AL4361" s="279">
        <v>9</v>
      </c>
      <c r="AM4361" s="279">
        <v>2007</v>
      </c>
      <c r="AN4361" s="281">
        <v>39339</v>
      </c>
      <c r="AO4361" s="279">
        <v>4.3849999999999998</v>
      </c>
    </row>
    <row r="4362" spans="38:41">
      <c r="AL4362" s="279">
        <v>9</v>
      </c>
      <c r="AM4362" s="279">
        <v>2007</v>
      </c>
      <c r="AN4362" s="281">
        <v>39338</v>
      </c>
      <c r="AO4362" s="279">
        <v>4.4029999999999996</v>
      </c>
    </row>
    <row r="4363" spans="38:41">
      <c r="AL4363" s="279">
        <v>9</v>
      </c>
      <c r="AM4363" s="279">
        <v>2007</v>
      </c>
      <c r="AN4363" s="281">
        <v>39337</v>
      </c>
      <c r="AO4363" s="279">
        <v>4.3920000000000003</v>
      </c>
    </row>
    <row r="4364" spans="38:41">
      <c r="AL4364" s="279">
        <v>9</v>
      </c>
      <c r="AM4364" s="279">
        <v>2007</v>
      </c>
      <c r="AN4364" s="281">
        <v>39336</v>
      </c>
      <c r="AO4364" s="279">
        <v>4.3890000000000002</v>
      </c>
    </row>
    <row r="4365" spans="38:41">
      <c r="AL4365" s="279">
        <v>9</v>
      </c>
      <c r="AM4365" s="279">
        <v>2007</v>
      </c>
      <c r="AN4365" s="281">
        <v>39335</v>
      </c>
      <c r="AO4365" s="279">
        <v>4.343</v>
      </c>
    </row>
    <row r="4366" spans="38:41">
      <c r="AL4366" s="279">
        <v>9</v>
      </c>
      <c r="AM4366" s="279">
        <v>2007</v>
      </c>
      <c r="AN4366" s="281">
        <v>39332</v>
      </c>
      <c r="AO4366" s="279">
        <v>4.3550000000000004</v>
      </c>
    </row>
    <row r="4367" spans="38:41">
      <c r="AL4367" s="279">
        <v>9</v>
      </c>
      <c r="AM4367" s="279">
        <v>2007</v>
      </c>
      <c r="AN4367" s="281">
        <v>39331</v>
      </c>
      <c r="AO4367" s="279">
        <v>4.3940000000000001</v>
      </c>
    </row>
    <row r="4368" spans="38:41">
      <c r="AL4368" s="279">
        <v>9</v>
      </c>
      <c r="AM4368" s="279">
        <v>2007</v>
      </c>
      <c r="AN4368" s="281">
        <v>39330</v>
      </c>
      <c r="AO4368" s="279">
        <v>4.3970000000000002</v>
      </c>
    </row>
    <row r="4369" spans="38:41">
      <c r="AL4369" s="279">
        <v>9</v>
      </c>
      <c r="AM4369" s="279">
        <v>2007</v>
      </c>
      <c r="AN4369" s="281">
        <v>39329</v>
      </c>
      <c r="AO4369" s="279">
        <v>4.4420000000000002</v>
      </c>
    </row>
    <row r="4370" spans="38:41">
      <c r="AL4370" s="279">
        <v>9</v>
      </c>
      <c r="AM4370" s="279">
        <v>2007</v>
      </c>
      <c r="AN4370" s="281">
        <v>39328</v>
      </c>
      <c r="AO4370" s="279">
        <v>4.46</v>
      </c>
    </row>
    <row r="4371" spans="38:41">
      <c r="AL4371" s="279">
        <v>8</v>
      </c>
      <c r="AM4371" s="279">
        <v>2007</v>
      </c>
      <c r="AN4371" s="281">
        <v>39325</v>
      </c>
      <c r="AO4371" s="279">
        <v>4.4610000000000003</v>
      </c>
    </row>
    <row r="4372" spans="38:41">
      <c r="AL4372" s="279">
        <v>8</v>
      </c>
      <c r="AM4372" s="279">
        <v>2007</v>
      </c>
      <c r="AN4372" s="281">
        <v>39324</v>
      </c>
      <c r="AO4372" s="279">
        <v>4.4240000000000004</v>
      </c>
    </row>
    <row r="4373" spans="38:41">
      <c r="AL4373" s="279">
        <v>8</v>
      </c>
      <c r="AM4373" s="279">
        <v>2007</v>
      </c>
      <c r="AN4373" s="281">
        <v>39323</v>
      </c>
      <c r="AO4373" s="279">
        <v>4.4459999999999997</v>
      </c>
    </row>
    <row r="4374" spans="38:41">
      <c r="AL4374" s="279">
        <v>8</v>
      </c>
      <c r="AM4374" s="279">
        <v>2007</v>
      </c>
      <c r="AN4374" s="281">
        <v>39322</v>
      </c>
      <c r="AO4374" s="279">
        <v>4.375</v>
      </c>
    </row>
    <row r="4375" spans="38:41">
      <c r="AL4375" s="279">
        <v>8</v>
      </c>
      <c r="AM4375" s="279">
        <v>2007</v>
      </c>
      <c r="AN4375" s="281">
        <v>39321</v>
      </c>
      <c r="AO4375" s="279">
        <v>4.3959999999999999</v>
      </c>
    </row>
    <row r="4376" spans="38:41">
      <c r="AL4376" s="279">
        <v>8</v>
      </c>
      <c r="AM4376" s="279">
        <v>2007</v>
      </c>
      <c r="AN4376" s="281">
        <v>39318</v>
      </c>
      <c r="AO4376" s="279">
        <v>4.4340000000000002</v>
      </c>
    </row>
    <row r="4377" spans="38:41">
      <c r="AL4377" s="279">
        <v>8</v>
      </c>
      <c r="AM4377" s="279">
        <v>2007</v>
      </c>
      <c r="AN4377" s="281">
        <v>39317</v>
      </c>
      <c r="AO4377" s="279">
        <v>4.4669999999999996</v>
      </c>
    </row>
    <row r="4378" spans="38:41">
      <c r="AL4378" s="279">
        <v>8</v>
      </c>
      <c r="AM4378" s="279">
        <v>2007</v>
      </c>
      <c r="AN4378" s="281">
        <v>39316</v>
      </c>
      <c r="AO4378" s="279">
        <v>4.4820000000000002</v>
      </c>
    </row>
    <row r="4379" spans="38:41">
      <c r="AL4379" s="279">
        <v>8</v>
      </c>
      <c r="AM4379" s="279">
        <v>2007</v>
      </c>
      <c r="AN4379" s="281">
        <v>39315</v>
      </c>
      <c r="AO4379" s="279">
        <v>4.4539999999999997</v>
      </c>
    </row>
    <row r="4380" spans="38:41">
      <c r="AL4380" s="279">
        <v>8</v>
      </c>
      <c r="AM4380" s="279">
        <v>2007</v>
      </c>
      <c r="AN4380" s="281">
        <v>39314</v>
      </c>
      <c r="AO4380" s="279">
        <v>4.4649999999999999</v>
      </c>
    </row>
    <row r="4381" spans="38:41">
      <c r="AL4381" s="279">
        <v>8</v>
      </c>
      <c r="AM4381" s="279">
        <v>2007</v>
      </c>
      <c r="AN4381" s="281">
        <v>39311</v>
      </c>
      <c r="AO4381" s="279">
        <v>4.4710000000000001</v>
      </c>
    </row>
    <row r="4382" spans="38:41">
      <c r="AL4382" s="279">
        <v>8</v>
      </c>
      <c r="AM4382" s="279">
        <v>2007</v>
      </c>
      <c r="AN4382" s="281">
        <v>39310</v>
      </c>
      <c r="AO4382" s="279">
        <v>4.4649999999999999</v>
      </c>
    </row>
    <row r="4383" spans="38:41">
      <c r="AL4383" s="279">
        <v>8</v>
      </c>
      <c r="AM4383" s="279">
        <v>2007</v>
      </c>
      <c r="AN4383" s="281">
        <v>39309</v>
      </c>
      <c r="AO4383" s="279">
        <v>4.47</v>
      </c>
    </row>
    <row r="4384" spans="38:41">
      <c r="AL4384" s="279">
        <v>8</v>
      </c>
      <c r="AM4384" s="279">
        <v>2007</v>
      </c>
      <c r="AN4384" s="281">
        <v>39308</v>
      </c>
      <c r="AO4384" s="279">
        <v>4.4370000000000003</v>
      </c>
    </row>
    <row r="4385" spans="38:41">
      <c r="AL4385" s="279">
        <v>8</v>
      </c>
      <c r="AM4385" s="279">
        <v>2007</v>
      </c>
      <c r="AN4385" s="281">
        <v>39307</v>
      </c>
      <c r="AO4385" s="279">
        <v>4.4619999999999997</v>
      </c>
    </row>
    <row r="4386" spans="38:41">
      <c r="AL4386" s="279">
        <v>8</v>
      </c>
      <c r="AM4386" s="279">
        <v>2007</v>
      </c>
      <c r="AN4386" s="281">
        <v>39304</v>
      </c>
      <c r="AO4386" s="279">
        <v>4.4790000000000001</v>
      </c>
    </row>
    <row r="4387" spans="38:41">
      <c r="AL4387" s="279">
        <v>8</v>
      </c>
      <c r="AM4387" s="279">
        <v>2007</v>
      </c>
      <c r="AN4387" s="281">
        <v>39303</v>
      </c>
      <c r="AO4387" s="279">
        <v>4.4690000000000003</v>
      </c>
    </row>
    <row r="4388" spans="38:41">
      <c r="AL4388" s="279">
        <v>8</v>
      </c>
      <c r="AM4388" s="279">
        <v>2007</v>
      </c>
      <c r="AN4388" s="281">
        <v>39302</v>
      </c>
      <c r="AO4388" s="279">
        <v>4.4669999999999996</v>
      </c>
    </row>
    <row r="4389" spans="38:41">
      <c r="AL4389" s="279">
        <v>8</v>
      </c>
      <c r="AM4389" s="279">
        <v>2007</v>
      </c>
      <c r="AN4389" s="281">
        <v>39301</v>
      </c>
      <c r="AO4389" s="279">
        <v>4.41</v>
      </c>
    </row>
    <row r="4390" spans="38:41">
      <c r="AL4390" s="279">
        <v>8</v>
      </c>
      <c r="AM4390" s="279">
        <v>2007</v>
      </c>
      <c r="AN4390" s="281">
        <v>39300</v>
      </c>
      <c r="AO4390" s="279">
        <v>4.4000000000000004</v>
      </c>
    </row>
    <row r="4391" spans="38:41">
      <c r="AL4391" s="279">
        <v>8</v>
      </c>
      <c r="AM4391" s="279">
        <v>2007</v>
      </c>
      <c r="AN4391" s="281">
        <v>39297</v>
      </c>
      <c r="AO4391" s="279">
        <v>4.4009999999999998</v>
      </c>
    </row>
    <row r="4392" spans="38:41">
      <c r="AL4392" s="279">
        <v>8</v>
      </c>
      <c r="AM4392" s="279">
        <v>2007</v>
      </c>
      <c r="AN4392" s="281">
        <v>39296</v>
      </c>
      <c r="AO4392" s="279">
        <v>4.4290000000000003</v>
      </c>
    </row>
    <row r="4393" spans="38:41">
      <c r="AL4393" s="279">
        <v>8</v>
      </c>
      <c r="AM4393" s="279">
        <v>2007</v>
      </c>
      <c r="AN4393" s="281">
        <v>39295</v>
      </c>
      <c r="AO4393" s="279">
        <v>4.4539999999999997</v>
      </c>
    </row>
    <row r="4394" spans="38:41">
      <c r="AL4394" s="279">
        <v>7</v>
      </c>
      <c r="AM4394" s="279">
        <v>2007</v>
      </c>
      <c r="AN4394" s="281">
        <v>39294</v>
      </c>
      <c r="AO4394" s="279">
        <v>4.4610000000000003</v>
      </c>
    </row>
    <row r="4395" spans="38:41">
      <c r="AL4395" s="279">
        <v>7</v>
      </c>
      <c r="AM4395" s="279">
        <v>2007</v>
      </c>
      <c r="AN4395" s="281">
        <v>39293</v>
      </c>
      <c r="AO4395" s="279">
        <v>4.4720000000000004</v>
      </c>
    </row>
    <row r="4396" spans="38:41">
      <c r="AL4396" s="279">
        <v>7</v>
      </c>
      <c r="AM4396" s="279">
        <v>2007</v>
      </c>
      <c r="AN4396" s="281">
        <v>39290</v>
      </c>
      <c r="AO4396" s="279">
        <v>4.4340000000000002</v>
      </c>
    </row>
    <row r="4397" spans="38:41">
      <c r="AL4397" s="279">
        <v>7</v>
      </c>
      <c r="AM4397" s="279">
        <v>2007</v>
      </c>
      <c r="AN4397" s="281">
        <v>39289</v>
      </c>
      <c r="AO4397" s="279">
        <v>4.4530000000000003</v>
      </c>
    </row>
    <row r="4398" spans="38:41">
      <c r="AL4398" s="279">
        <v>7</v>
      </c>
      <c r="AM4398" s="279">
        <v>2007</v>
      </c>
      <c r="AN4398" s="281">
        <v>39288</v>
      </c>
      <c r="AO4398" s="279">
        <v>4.4880000000000004</v>
      </c>
    </row>
    <row r="4399" spans="38:41">
      <c r="AL4399" s="279">
        <v>7</v>
      </c>
      <c r="AM4399" s="279">
        <v>2007</v>
      </c>
      <c r="AN4399" s="281">
        <v>39287</v>
      </c>
      <c r="AO4399" s="279">
        <v>4.508</v>
      </c>
    </row>
    <row r="4400" spans="38:41">
      <c r="AL4400" s="279">
        <v>7</v>
      </c>
      <c r="AM4400" s="279">
        <v>2007</v>
      </c>
      <c r="AN4400" s="281">
        <v>39286</v>
      </c>
      <c r="AO4400" s="279">
        <v>4.5030000000000001</v>
      </c>
    </row>
    <row r="4401" spans="38:41">
      <c r="AL4401" s="279">
        <v>7</v>
      </c>
      <c r="AM4401" s="279">
        <v>2007</v>
      </c>
      <c r="AN4401" s="281">
        <v>39283</v>
      </c>
      <c r="AO4401" s="279">
        <v>4.5</v>
      </c>
    </row>
    <row r="4402" spans="38:41">
      <c r="AL4402" s="279">
        <v>7</v>
      </c>
      <c r="AM4402" s="279">
        <v>2007</v>
      </c>
      <c r="AN4402" s="281">
        <v>39282</v>
      </c>
      <c r="AO4402" s="279">
        <v>4.54</v>
      </c>
    </row>
    <row r="4403" spans="38:41">
      <c r="AL4403" s="279">
        <v>7</v>
      </c>
      <c r="AM4403" s="279">
        <v>2007</v>
      </c>
      <c r="AN4403" s="281">
        <v>39281</v>
      </c>
      <c r="AO4403" s="279">
        <v>4.54</v>
      </c>
    </row>
    <row r="4404" spans="38:41">
      <c r="AL4404" s="279">
        <v>7</v>
      </c>
      <c r="AM4404" s="279">
        <v>2007</v>
      </c>
      <c r="AN4404" s="281">
        <v>39280</v>
      </c>
      <c r="AO4404" s="279">
        <v>4.5590000000000002</v>
      </c>
    </row>
    <row r="4405" spans="38:41">
      <c r="AL4405" s="279">
        <v>7</v>
      </c>
      <c r="AM4405" s="279">
        <v>2007</v>
      </c>
      <c r="AN4405" s="281">
        <v>39279</v>
      </c>
      <c r="AO4405" s="279">
        <v>4.532</v>
      </c>
    </row>
    <row r="4406" spans="38:41">
      <c r="AL4406" s="279">
        <v>7</v>
      </c>
      <c r="AM4406" s="279">
        <v>2007</v>
      </c>
      <c r="AN4406" s="281">
        <v>39276</v>
      </c>
      <c r="AO4406" s="279">
        <v>4.5759999999999996</v>
      </c>
    </row>
    <row r="4407" spans="38:41">
      <c r="AL4407" s="279">
        <v>7</v>
      </c>
      <c r="AM4407" s="279">
        <v>2007</v>
      </c>
      <c r="AN4407" s="281">
        <v>39275</v>
      </c>
      <c r="AO4407" s="279">
        <v>4.6029999999999998</v>
      </c>
    </row>
    <row r="4408" spans="38:41">
      <c r="AL4408" s="279">
        <v>7</v>
      </c>
      <c r="AM4408" s="279">
        <v>2007</v>
      </c>
      <c r="AN4408" s="281">
        <v>39274</v>
      </c>
      <c r="AO4408" s="279">
        <v>4.5510000000000002</v>
      </c>
    </row>
    <row r="4409" spans="38:41">
      <c r="AL4409" s="279">
        <v>7</v>
      </c>
      <c r="AM4409" s="279">
        <v>2007</v>
      </c>
      <c r="AN4409" s="281">
        <v>39273</v>
      </c>
      <c r="AO4409" s="279">
        <v>4.51</v>
      </c>
    </row>
    <row r="4410" spans="38:41">
      <c r="AL4410" s="279">
        <v>7</v>
      </c>
      <c r="AM4410" s="279">
        <v>2007</v>
      </c>
      <c r="AN4410" s="281">
        <v>39272</v>
      </c>
      <c r="AO4410" s="279">
        <v>4.5949999999999998</v>
      </c>
    </row>
    <row r="4411" spans="38:41">
      <c r="AL4411" s="279">
        <v>7</v>
      </c>
      <c r="AM4411" s="279">
        <v>2007</v>
      </c>
      <c r="AN4411" s="281">
        <v>39269</v>
      </c>
      <c r="AO4411" s="279">
        <v>4.633</v>
      </c>
    </row>
    <row r="4412" spans="38:41">
      <c r="AL4412" s="279">
        <v>7</v>
      </c>
      <c r="AM4412" s="279">
        <v>2007</v>
      </c>
      <c r="AN4412" s="281">
        <v>39268</v>
      </c>
      <c r="AO4412" s="279">
        <v>4.5679999999999996</v>
      </c>
    </row>
    <row r="4413" spans="38:41">
      <c r="AL4413" s="279">
        <v>7</v>
      </c>
      <c r="AM4413" s="279">
        <v>2007</v>
      </c>
      <c r="AN4413" s="281">
        <v>39267</v>
      </c>
      <c r="AO4413" s="279">
        <v>4.5110000000000001</v>
      </c>
    </row>
    <row r="4414" spans="38:41">
      <c r="AL4414" s="279">
        <v>7</v>
      </c>
      <c r="AM4414" s="279">
        <v>2007</v>
      </c>
      <c r="AN4414" s="281">
        <v>39266</v>
      </c>
      <c r="AO4414" s="279">
        <v>4.4850000000000003</v>
      </c>
    </row>
    <row r="4415" spans="38:41">
      <c r="AL4415" s="279">
        <v>7</v>
      </c>
      <c r="AM4415" s="279">
        <v>2007</v>
      </c>
      <c r="AN4415" s="281">
        <v>39265</v>
      </c>
      <c r="AO4415" s="279">
        <v>4.4870000000000001</v>
      </c>
    </row>
    <row r="4416" spans="38:41">
      <c r="AL4416" s="279">
        <v>6</v>
      </c>
      <c r="AM4416" s="279">
        <v>2007</v>
      </c>
      <c r="AN4416" s="281">
        <v>39262</v>
      </c>
      <c r="AO4416" s="279">
        <v>4.4889999999999999</v>
      </c>
    </row>
    <row r="4417" spans="38:41">
      <c r="AL4417" s="279">
        <v>6</v>
      </c>
      <c r="AM4417" s="279">
        <v>2007</v>
      </c>
      <c r="AN4417" s="281">
        <v>39261</v>
      </c>
      <c r="AO4417" s="279">
        <v>4.5599999999999996</v>
      </c>
    </row>
    <row r="4418" spans="38:41">
      <c r="AL4418" s="279">
        <v>6</v>
      </c>
      <c r="AM4418" s="279">
        <v>2007</v>
      </c>
      <c r="AN4418" s="281">
        <v>39260</v>
      </c>
      <c r="AO4418" s="279">
        <v>4.5599999999999996</v>
      </c>
    </row>
    <row r="4419" spans="38:41">
      <c r="AL4419" s="279">
        <v>6</v>
      </c>
      <c r="AM4419" s="279">
        <v>2007</v>
      </c>
      <c r="AN4419" s="281">
        <v>39259</v>
      </c>
      <c r="AO4419" s="279">
        <v>4.5549999999999997</v>
      </c>
    </row>
    <row r="4420" spans="38:41">
      <c r="AL4420" s="279">
        <v>6</v>
      </c>
      <c r="AM4420" s="279">
        <v>2007</v>
      </c>
      <c r="AN4420" s="281">
        <v>39258</v>
      </c>
      <c r="AO4420" s="279">
        <v>4.5460000000000003</v>
      </c>
    </row>
    <row r="4421" spans="38:41">
      <c r="AL4421" s="279">
        <v>6</v>
      </c>
      <c r="AM4421" s="279">
        <v>2007</v>
      </c>
      <c r="AN4421" s="281">
        <v>39255</v>
      </c>
      <c r="AO4421" s="279">
        <v>4.58</v>
      </c>
    </row>
    <row r="4422" spans="38:41">
      <c r="AL4422" s="279">
        <v>6</v>
      </c>
      <c r="AM4422" s="279">
        <v>2007</v>
      </c>
      <c r="AN4422" s="281">
        <v>39254</v>
      </c>
      <c r="AO4422" s="279">
        <v>4.5970000000000004</v>
      </c>
    </row>
    <row r="4423" spans="38:41">
      <c r="AL4423" s="279">
        <v>6</v>
      </c>
      <c r="AM4423" s="279">
        <v>2007</v>
      </c>
      <c r="AN4423" s="281">
        <v>39253</v>
      </c>
      <c r="AO4423" s="279">
        <v>4.55</v>
      </c>
    </row>
    <row r="4424" spans="38:41">
      <c r="AL4424" s="279">
        <v>6</v>
      </c>
      <c r="AM4424" s="279">
        <v>2007</v>
      </c>
      <c r="AN4424" s="281">
        <v>39252</v>
      </c>
      <c r="AO4424" s="279">
        <v>4.53</v>
      </c>
    </row>
    <row r="4425" spans="38:41">
      <c r="AL4425" s="279">
        <v>6</v>
      </c>
      <c r="AM4425" s="279">
        <v>2007</v>
      </c>
      <c r="AN4425" s="281">
        <v>39251</v>
      </c>
      <c r="AO4425" s="279">
        <v>4.5490000000000004</v>
      </c>
    </row>
    <row r="4426" spans="38:41">
      <c r="AL4426" s="279">
        <v>6</v>
      </c>
      <c r="AM4426" s="279">
        <v>2007</v>
      </c>
      <c r="AN4426" s="281">
        <v>39248</v>
      </c>
      <c r="AO4426" s="279">
        <v>4.5270000000000001</v>
      </c>
    </row>
    <row r="4427" spans="38:41">
      <c r="AL4427" s="279">
        <v>6</v>
      </c>
      <c r="AM4427" s="279">
        <v>2007</v>
      </c>
      <c r="AN4427" s="281">
        <v>39247</v>
      </c>
      <c r="AO4427" s="279">
        <v>4.5990000000000002</v>
      </c>
    </row>
    <row r="4428" spans="38:41">
      <c r="AL4428" s="279">
        <v>6</v>
      </c>
      <c r="AM4428" s="279">
        <v>2007</v>
      </c>
      <c r="AN4428" s="281">
        <v>39246</v>
      </c>
      <c r="AO4428" s="279">
        <v>4.5999999999999996</v>
      </c>
    </row>
    <row r="4429" spans="38:41">
      <c r="AL4429" s="279">
        <v>6</v>
      </c>
      <c r="AM4429" s="279">
        <v>2007</v>
      </c>
      <c r="AN4429" s="281">
        <v>39245</v>
      </c>
      <c r="AO4429" s="279">
        <v>4.6509999999999998</v>
      </c>
    </row>
    <row r="4430" spans="38:41">
      <c r="AL4430" s="279">
        <v>6</v>
      </c>
      <c r="AM4430" s="279">
        <v>2007</v>
      </c>
      <c r="AN4430" s="281">
        <v>39244</v>
      </c>
      <c r="AO4430" s="279">
        <v>4.5609999999999999</v>
      </c>
    </row>
    <row r="4431" spans="38:41">
      <c r="AL4431" s="279">
        <v>6</v>
      </c>
      <c r="AM4431" s="279">
        <v>2007</v>
      </c>
      <c r="AN4431" s="281">
        <v>39241</v>
      </c>
      <c r="AO4431" s="279">
        <v>4.5250000000000004</v>
      </c>
    </row>
    <row r="4432" spans="38:41">
      <c r="AL4432" s="279">
        <v>6</v>
      </c>
      <c r="AM4432" s="279">
        <v>2007</v>
      </c>
      <c r="AN4432" s="281">
        <v>39240</v>
      </c>
      <c r="AO4432" s="279">
        <v>4.4980000000000002</v>
      </c>
    </row>
    <row r="4433" spans="38:41">
      <c r="AL4433" s="279">
        <v>6</v>
      </c>
      <c r="AM4433" s="279">
        <v>2007</v>
      </c>
      <c r="AN4433" s="281">
        <v>39239</v>
      </c>
      <c r="AO4433" s="279">
        <v>4.3869999999999996</v>
      </c>
    </row>
    <row r="4434" spans="38:41">
      <c r="AL4434" s="279">
        <v>6</v>
      </c>
      <c r="AM4434" s="279">
        <v>2007</v>
      </c>
      <c r="AN4434" s="281">
        <v>39238</v>
      </c>
      <c r="AO4434" s="279">
        <v>4.3879999999999999</v>
      </c>
    </row>
    <row r="4435" spans="38:41">
      <c r="AL4435" s="279">
        <v>6</v>
      </c>
      <c r="AM4435" s="279">
        <v>2007</v>
      </c>
      <c r="AN4435" s="281">
        <v>39237</v>
      </c>
      <c r="AO4435" s="279">
        <v>4.3579999999999997</v>
      </c>
    </row>
    <row r="4436" spans="38:41">
      <c r="AL4436" s="279">
        <v>6</v>
      </c>
      <c r="AM4436" s="279">
        <v>2007</v>
      </c>
      <c r="AN4436" s="281">
        <v>39234</v>
      </c>
      <c r="AO4436" s="279">
        <v>4.391</v>
      </c>
    </row>
    <row r="4437" spans="38:41">
      <c r="AL4437" s="279">
        <v>5</v>
      </c>
      <c r="AM4437" s="279">
        <v>2007</v>
      </c>
      <c r="AN4437" s="281">
        <v>39233</v>
      </c>
      <c r="AO4437" s="279">
        <v>4.3869999999999996</v>
      </c>
    </row>
    <row r="4438" spans="38:41">
      <c r="AL4438" s="279">
        <v>5</v>
      </c>
      <c r="AM4438" s="279">
        <v>2007</v>
      </c>
      <c r="AN4438" s="281">
        <v>39232</v>
      </c>
      <c r="AO4438" s="279">
        <v>4.3940000000000001</v>
      </c>
    </row>
    <row r="4439" spans="38:41">
      <c r="AL4439" s="279">
        <v>5</v>
      </c>
      <c r="AM4439" s="279">
        <v>2007</v>
      </c>
      <c r="AN4439" s="281">
        <v>39231</v>
      </c>
      <c r="AO4439" s="279">
        <v>4.42</v>
      </c>
    </row>
    <row r="4440" spans="38:41">
      <c r="AL4440" s="279">
        <v>5</v>
      </c>
      <c r="AM4440" s="279">
        <v>2007</v>
      </c>
      <c r="AN4440" s="281">
        <v>39230</v>
      </c>
      <c r="AO4440" s="279">
        <v>4.3920000000000003</v>
      </c>
    </row>
    <row r="4441" spans="38:41">
      <c r="AL4441" s="279">
        <v>5</v>
      </c>
      <c r="AM4441" s="279">
        <v>2007</v>
      </c>
      <c r="AN4441" s="281">
        <v>39227</v>
      </c>
      <c r="AO4441" s="279">
        <v>4.3760000000000003</v>
      </c>
    </row>
    <row r="4442" spans="38:41">
      <c r="AL4442" s="279">
        <v>5</v>
      </c>
      <c r="AM4442" s="279">
        <v>2007</v>
      </c>
      <c r="AN4442" s="281">
        <v>39226</v>
      </c>
      <c r="AO4442" s="279">
        <v>4.367</v>
      </c>
    </row>
    <row r="4443" spans="38:41">
      <c r="AL4443" s="279">
        <v>5</v>
      </c>
      <c r="AM4443" s="279">
        <v>2007</v>
      </c>
      <c r="AN4443" s="281">
        <v>39225</v>
      </c>
      <c r="AO4443" s="279">
        <v>4.3479999999999999</v>
      </c>
    </row>
    <row r="4444" spans="38:41">
      <c r="AL4444" s="279">
        <v>5</v>
      </c>
      <c r="AM4444" s="279">
        <v>2007</v>
      </c>
      <c r="AN4444" s="281">
        <v>39224</v>
      </c>
      <c r="AO4444" s="279">
        <v>4.3029999999999999</v>
      </c>
    </row>
    <row r="4445" spans="38:41">
      <c r="AL4445" s="279">
        <v>5</v>
      </c>
      <c r="AM4445" s="279">
        <v>2007</v>
      </c>
      <c r="AN4445" s="281">
        <v>39223</v>
      </c>
      <c r="AO4445" s="279">
        <v>4.2880000000000003</v>
      </c>
    </row>
    <row r="4446" spans="38:41">
      <c r="AL4446" s="279">
        <v>5</v>
      </c>
      <c r="AM4446" s="279">
        <v>2007</v>
      </c>
      <c r="AN4446" s="281">
        <v>39220</v>
      </c>
      <c r="AO4446" s="279">
        <v>4.2830000000000004</v>
      </c>
    </row>
    <row r="4447" spans="38:41">
      <c r="AL4447" s="279">
        <v>5</v>
      </c>
      <c r="AM4447" s="279">
        <v>2007</v>
      </c>
      <c r="AN4447" s="281">
        <v>39219</v>
      </c>
      <c r="AO4447" s="279">
        <v>4.2809999999999997</v>
      </c>
    </row>
    <row r="4448" spans="38:41">
      <c r="AL4448" s="279">
        <v>5</v>
      </c>
      <c r="AM4448" s="279">
        <v>2007</v>
      </c>
      <c r="AN4448" s="281">
        <v>39218</v>
      </c>
      <c r="AO4448" s="279">
        <v>4.242</v>
      </c>
    </row>
    <row r="4449" spans="38:41">
      <c r="AL4449" s="279">
        <v>5</v>
      </c>
      <c r="AM4449" s="279">
        <v>2007</v>
      </c>
      <c r="AN4449" s="281">
        <v>39217</v>
      </c>
      <c r="AO4449" s="279">
        <v>4.2430000000000003</v>
      </c>
    </row>
    <row r="4450" spans="38:41">
      <c r="AL4450" s="279">
        <v>5</v>
      </c>
      <c r="AM4450" s="279">
        <v>2007</v>
      </c>
      <c r="AN4450" s="281">
        <v>39216</v>
      </c>
      <c r="AO4450" s="279">
        <v>4.2450000000000001</v>
      </c>
    </row>
    <row r="4451" spans="38:41">
      <c r="AL4451" s="279">
        <v>5</v>
      </c>
      <c r="AM4451" s="279">
        <v>2007</v>
      </c>
      <c r="AN4451" s="281">
        <v>39213</v>
      </c>
      <c r="AO4451" s="279">
        <v>4.2080000000000002</v>
      </c>
    </row>
    <row r="4452" spans="38:41">
      <c r="AL4452" s="279">
        <v>5</v>
      </c>
      <c r="AM4452" s="279">
        <v>2007</v>
      </c>
      <c r="AN4452" s="281">
        <v>39212</v>
      </c>
      <c r="AO4452" s="279">
        <v>4.2130000000000001</v>
      </c>
    </row>
    <row r="4453" spans="38:41">
      <c r="AL4453" s="279">
        <v>5</v>
      </c>
      <c r="AM4453" s="279">
        <v>2007</v>
      </c>
      <c r="AN4453" s="281">
        <v>39211</v>
      </c>
      <c r="AO4453" s="279">
        <v>4.22</v>
      </c>
    </row>
    <row r="4454" spans="38:41">
      <c r="AL4454" s="279">
        <v>5</v>
      </c>
      <c r="AM4454" s="279">
        <v>2007</v>
      </c>
      <c r="AN4454" s="281">
        <v>39210</v>
      </c>
      <c r="AO4454" s="279">
        <v>4.21</v>
      </c>
    </row>
    <row r="4455" spans="38:41">
      <c r="AL4455" s="279">
        <v>5</v>
      </c>
      <c r="AM4455" s="279">
        <v>2007</v>
      </c>
      <c r="AN4455" s="281">
        <v>39209</v>
      </c>
      <c r="AO4455" s="279">
        <v>4.2149999999999999</v>
      </c>
    </row>
    <row r="4456" spans="38:41">
      <c r="AL4456" s="279">
        <v>5</v>
      </c>
      <c r="AM4456" s="279">
        <v>2007</v>
      </c>
      <c r="AN4456" s="281">
        <v>39206</v>
      </c>
      <c r="AO4456" s="279">
        <v>4.2350000000000003</v>
      </c>
    </row>
    <row r="4457" spans="38:41">
      <c r="AL4457" s="279">
        <v>5</v>
      </c>
      <c r="AM4457" s="279">
        <v>2007</v>
      </c>
      <c r="AN4457" s="281">
        <v>39205</v>
      </c>
      <c r="AO4457" s="279">
        <v>4.2530000000000001</v>
      </c>
    </row>
    <row r="4458" spans="38:41">
      <c r="AL4458" s="279">
        <v>5</v>
      </c>
      <c r="AM4458" s="279">
        <v>2007</v>
      </c>
      <c r="AN4458" s="281">
        <v>39204</v>
      </c>
      <c r="AO4458" s="279">
        <v>4.226</v>
      </c>
    </row>
    <row r="4459" spans="38:41">
      <c r="AL4459" s="279">
        <v>5</v>
      </c>
      <c r="AM4459" s="279">
        <v>2007</v>
      </c>
      <c r="AN4459" s="281">
        <v>39203</v>
      </c>
      <c r="AO4459" s="279">
        <v>4.2009999999999996</v>
      </c>
    </row>
    <row r="4460" spans="38:41">
      <c r="AL4460" s="279">
        <v>4</v>
      </c>
      <c r="AM4460" s="279">
        <v>2007</v>
      </c>
      <c r="AN4460" s="281">
        <v>39202</v>
      </c>
      <c r="AO4460" s="279">
        <v>4.194</v>
      </c>
    </row>
    <row r="4461" spans="38:41">
      <c r="AL4461" s="279">
        <v>4</v>
      </c>
      <c r="AM4461" s="279">
        <v>2007</v>
      </c>
      <c r="AN4461" s="281">
        <v>39199</v>
      </c>
      <c r="AO4461" s="279">
        <v>4.2670000000000003</v>
      </c>
    </row>
    <row r="4462" spans="38:41">
      <c r="AL4462" s="279">
        <v>4</v>
      </c>
      <c r="AM4462" s="279">
        <v>2007</v>
      </c>
      <c r="AN4462" s="281">
        <v>39198</v>
      </c>
      <c r="AO4462" s="279">
        <v>4.24</v>
      </c>
    </row>
    <row r="4463" spans="38:41">
      <c r="AL4463" s="279">
        <v>4</v>
      </c>
      <c r="AM4463" s="279">
        <v>2007</v>
      </c>
      <c r="AN4463" s="281">
        <v>39197</v>
      </c>
      <c r="AO4463" s="279">
        <v>4.1980000000000004</v>
      </c>
    </row>
    <row r="4464" spans="38:41">
      <c r="AL4464" s="279">
        <v>4</v>
      </c>
      <c r="AM4464" s="279">
        <v>2007</v>
      </c>
      <c r="AN4464" s="281">
        <v>39196</v>
      </c>
      <c r="AO4464" s="279">
        <v>4.1970000000000001</v>
      </c>
    </row>
    <row r="4465" spans="38:41">
      <c r="AL4465" s="279">
        <v>4</v>
      </c>
      <c r="AM4465" s="279">
        <v>2007</v>
      </c>
      <c r="AN4465" s="281">
        <v>39195</v>
      </c>
      <c r="AO4465" s="279">
        <v>4.2240000000000002</v>
      </c>
    </row>
    <row r="4466" spans="38:41">
      <c r="AL4466" s="279">
        <v>4</v>
      </c>
      <c r="AM4466" s="279">
        <v>2007</v>
      </c>
      <c r="AN4466" s="281">
        <v>39192</v>
      </c>
      <c r="AO4466" s="279">
        <v>4.2560000000000002</v>
      </c>
    </row>
    <row r="4467" spans="38:41">
      <c r="AL4467" s="279">
        <v>4</v>
      </c>
      <c r="AM4467" s="279">
        <v>2007</v>
      </c>
      <c r="AN4467" s="281">
        <v>39191</v>
      </c>
      <c r="AO4467" s="279">
        <v>4.2270000000000003</v>
      </c>
    </row>
    <row r="4468" spans="38:41">
      <c r="AL4468" s="279">
        <v>4</v>
      </c>
      <c r="AM4468" s="279">
        <v>2007</v>
      </c>
      <c r="AN4468" s="281">
        <v>39190</v>
      </c>
      <c r="AO4468" s="279">
        <v>4.2240000000000002</v>
      </c>
    </row>
    <row r="4469" spans="38:41">
      <c r="AL4469" s="279">
        <v>4</v>
      </c>
      <c r="AM4469" s="279">
        <v>2007</v>
      </c>
      <c r="AN4469" s="281">
        <v>39189</v>
      </c>
      <c r="AO4469" s="279">
        <v>4.2220000000000004</v>
      </c>
    </row>
    <row r="4470" spans="38:41">
      <c r="AL4470" s="279">
        <v>4</v>
      </c>
      <c r="AM4470" s="279">
        <v>2007</v>
      </c>
      <c r="AN4470" s="281">
        <v>39188</v>
      </c>
      <c r="AO4470" s="279">
        <v>4.2549999999999999</v>
      </c>
    </row>
    <row r="4471" spans="38:41">
      <c r="AL4471" s="279">
        <v>4</v>
      </c>
      <c r="AM4471" s="279">
        <v>2007</v>
      </c>
      <c r="AN4471" s="281">
        <v>39185</v>
      </c>
      <c r="AO4471" s="279">
        <v>4.2539999999999996</v>
      </c>
    </row>
    <row r="4472" spans="38:41">
      <c r="AL4472" s="279">
        <v>4</v>
      </c>
      <c r="AM4472" s="279">
        <v>2007</v>
      </c>
      <c r="AN4472" s="281">
        <v>39184</v>
      </c>
      <c r="AO4472" s="279">
        <v>4.2359999999999998</v>
      </c>
    </row>
    <row r="4473" spans="38:41">
      <c r="AL4473" s="279">
        <v>4</v>
      </c>
      <c r="AM4473" s="279">
        <v>2007</v>
      </c>
      <c r="AN4473" s="281">
        <v>39183</v>
      </c>
      <c r="AO4473" s="279">
        <v>4.226</v>
      </c>
    </row>
    <row r="4474" spans="38:41">
      <c r="AL4474" s="279">
        <v>4</v>
      </c>
      <c r="AM4474" s="279">
        <v>2007</v>
      </c>
      <c r="AN4474" s="281">
        <v>39182</v>
      </c>
      <c r="AO4474" s="279">
        <v>4.2190000000000003</v>
      </c>
    </row>
    <row r="4475" spans="38:41">
      <c r="AL4475" s="279">
        <v>4</v>
      </c>
      <c r="AM4475" s="279">
        <v>2007</v>
      </c>
      <c r="AN4475" s="281">
        <v>39181</v>
      </c>
      <c r="AO4475" s="279">
        <v>4.2409999999999997</v>
      </c>
    </row>
    <row r="4476" spans="38:41">
      <c r="AL4476" s="279">
        <v>4</v>
      </c>
      <c r="AM4476" s="279">
        <v>2007</v>
      </c>
      <c r="AN4476" s="281">
        <v>39178</v>
      </c>
      <c r="AO4476" s="279">
        <v>4.2110000000000003</v>
      </c>
    </row>
    <row r="4477" spans="38:41">
      <c r="AL4477" s="279">
        <v>4</v>
      </c>
      <c r="AM4477" s="279">
        <v>2007</v>
      </c>
      <c r="AN4477" s="281">
        <v>39177</v>
      </c>
      <c r="AO4477" s="279">
        <v>4.2060000000000004</v>
      </c>
    </row>
    <row r="4478" spans="38:41">
      <c r="AL4478" s="279">
        <v>4</v>
      </c>
      <c r="AM4478" s="279">
        <v>2007</v>
      </c>
      <c r="AN4478" s="281">
        <v>39176</v>
      </c>
      <c r="AO4478" s="279">
        <v>4.1890000000000001</v>
      </c>
    </row>
    <row r="4479" spans="38:41">
      <c r="AL4479" s="279">
        <v>4</v>
      </c>
      <c r="AM4479" s="279">
        <v>2007</v>
      </c>
      <c r="AN4479" s="281">
        <v>39175</v>
      </c>
      <c r="AO4479" s="279">
        <v>4.2190000000000003</v>
      </c>
    </row>
    <row r="4480" spans="38:41">
      <c r="AL4480" s="279">
        <v>4</v>
      </c>
      <c r="AM4480" s="279">
        <v>2007</v>
      </c>
      <c r="AN4480" s="281">
        <v>39174</v>
      </c>
      <c r="AO4480" s="279">
        <v>4.2030000000000003</v>
      </c>
    </row>
    <row r="4481" spans="38:41">
      <c r="AL4481" s="279">
        <v>3</v>
      </c>
      <c r="AM4481" s="279">
        <v>2007</v>
      </c>
      <c r="AN4481" s="281">
        <v>39171</v>
      </c>
      <c r="AO4481" s="279">
        <v>4.2</v>
      </c>
    </row>
    <row r="4482" spans="38:41">
      <c r="AL4482" s="279">
        <v>3</v>
      </c>
      <c r="AM4482" s="279">
        <v>2007</v>
      </c>
      <c r="AN4482" s="281">
        <v>39170</v>
      </c>
      <c r="AO4482" s="279">
        <v>4.2130000000000001</v>
      </c>
    </row>
    <row r="4483" spans="38:41">
      <c r="AL4483" s="279">
        <v>3</v>
      </c>
      <c r="AM4483" s="279">
        <v>2007</v>
      </c>
      <c r="AN4483" s="281">
        <v>39169</v>
      </c>
      <c r="AO4483" s="279">
        <v>4.2089999999999996</v>
      </c>
    </row>
    <row r="4484" spans="38:41">
      <c r="AL4484" s="279">
        <v>3</v>
      </c>
      <c r="AM4484" s="279">
        <v>2007</v>
      </c>
      <c r="AN4484" s="281">
        <v>39168</v>
      </c>
      <c r="AO4484" s="279">
        <v>4.1959999999999997</v>
      </c>
    </row>
    <row r="4485" spans="38:41">
      <c r="AL4485" s="279">
        <v>3</v>
      </c>
      <c r="AM4485" s="279">
        <v>2007</v>
      </c>
      <c r="AN4485" s="281">
        <v>39167</v>
      </c>
      <c r="AO4485" s="279">
        <v>4.21</v>
      </c>
    </row>
    <row r="4486" spans="38:41">
      <c r="AL4486" s="279">
        <v>3</v>
      </c>
      <c r="AM4486" s="279">
        <v>2007</v>
      </c>
      <c r="AN4486" s="281">
        <v>39164</v>
      </c>
      <c r="AO4486" s="279">
        <v>4.2060000000000004</v>
      </c>
    </row>
    <row r="4487" spans="38:41">
      <c r="AL4487" s="279">
        <v>3</v>
      </c>
      <c r="AM4487" s="279">
        <v>2007</v>
      </c>
      <c r="AN4487" s="281">
        <v>39163</v>
      </c>
      <c r="AO4487" s="279">
        <v>4.2050000000000001</v>
      </c>
    </row>
    <row r="4488" spans="38:41">
      <c r="AL4488" s="279">
        <v>3</v>
      </c>
      <c r="AM4488" s="279">
        <v>2007</v>
      </c>
      <c r="AN4488" s="281">
        <v>39162</v>
      </c>
      <c r="AO4488" s="279">
        <v>4.1749999999999998</v>
      </c>
    </row>
    <row r="4489" spans="38:41">
      <c r="AL4489" s="279">
        <v>3</v>
      </c>
      <c r="AM4489" s="279">
        <v>2007</v>
      </c>
      <c r="AN4489" s="281">
        <v>39161</v>
      </c>
      <c r="AO4489" s="279">
        <v>4.1639999999999997</v>
      </c>
    </row>
    <row r="4490" spans="38:41">
      <c r="AL4490" s="279">
        <v>3</v>
      </c>
      <c r="AM4490" s="279">
        <v>2007</v>
      </c>
      <c r="AN4490" s="281">
        <v>39160</v>
      </c>
      <c r="AO4490" s="279">
        <v>4.1479999999999997</v>
      </c>
    </row>
    <row r="4491" spans="38:41">
      <c r="AL4491" s="279">
        <v>3</v>
      </c>
      <c r="AM4491" s="279">
        <v>2007</v>
      </c>
      <c r="AN4491" s="281">
        <v>39157</v>
      </c>
      <c r="AO4491" s="279">
        <v>4.1189999999999998</v>
      </c>
    </row>
    <row r="4492" spans="38:41">
      <c r="AL4492" s="279">
        <v>3</v>
      </c>
      <c r="AM4492" s="279">
        <v>2007</v>
      </c>
      <c r="AN4492" s="281">
        <v>39156</v>
      </c>
      <c r="AO4492" s="279">
        <v>4.1079999999999997</v>
      </c>
    </row>
    <row r="4493" spans="38:41">
      <c r="AL4493" s="279">
        <v>3</v>
      </c>
      <c r="AM4493" s="279">
        <v>2007</v>
      </c>
      <c r="AN4493" s="281">
        <v>39155</v>
      </c>
      <c r="AO4493" s="279">
        <v>4.1079999999999997</v>
      </c>
    </row>
    <row r="4494" spans="38:41">
      <c r="AL4494" s="279">
        <v>3</v>
      </c>
      <c r="AM4494" s="279">
        <v>2007</v>
      </c>
      <c r="AN4494" s="281">
        <v>39154</v>
      </c>
      <c r="AO4494" s="279">
        <v>4.0789999999999997</v>
      </c>
    </row>
    <row r="4495" spans="38:41">
      <c r="AL4495" s="279">
        <v>3</v>
      </c>
      <c r="AM4495" s="279">
        <v>2007</v>
      </c>
      <c r="AN4495" s="281">
        <v>39153</v>
      </c>
      <c r="AO4495" s="279">
        <v>4.0960000000000001</v>
      </c>
    </row>
    <row r="4496" spans="38:41">
      <c r="AL4496" s="279">
        <v>3</v>
      </c>
      <c r="AM4496" s="279">
        <v>2007</v>
      </c>
      <c r="AN4496" s="281">
        <v>39150</v>
      </c>
      <c r="AO4496" s="279">
        <v>4.1130000000000004</v>
      </c>
    </row>
    <row r="4497" spans="38:41">
      <c r="AL4497" s="279">
        <v>3</v>
      </c>
      <c r="AM4497" s="279">
        <v>2007</v>
      </c>
      <c r="AN4497" s="281">
        <v>39149</v>
      </c>
      <c r="AO4497" s="279">
        <v>4.0640000000000001</v>
      </c>
    </row>
    <row r="4498" spans="38:41">
      <c r="AL4498" s="279">
        <v>3</v>
      </c>
      <c r="AM4498" s="279">
        <v>2007</v>
      </c>
      <c r="AN4498" s="281">
        <v>39148</v>
      </c>
      <c r="AO4498" s="279">
        <v>4.0419999999999998</v>
      </c>
    </row>
    <row r="4499" spans="38:41">
      <c r="AL4499" s="279">
        <v>3</v>
      </c>
      <c r="AM4499" s="279">
        <v>2007</v>
      </c>
      <c r="AN4499" s="281">
        <v>39147</v>
      </c>
      <c r="AO4499" s="279">
        <v>4.0810000000000004</v>
      </c>
    </row>
    <row r="4500" spans="38:41">
      <c r="AL4500" s="279">
        <v>3</v>
      </c>
      <c r="AM4500" s="279">
        <v>2007</v>
      </c>
      <c r="AN4500" s="281">
        <v>39146</v>
      </c>
      <c r="AO4500" s="279">
        <v>4.0759999999999996</v>
      </c>
    </row>
    <row r="4501" spans="38:41">
      <c r="AL4501" s="279">
        <v>3</v>
      </c>
      <c r="AM4501" s="279">
        <v>2007</v>
      </c>
      <c r="AN4501" s="281">
        <v>39143</v>
      </c>
      <c r="AO4501" s="279">
        <v>4.08</v>
      </c>
    </row>
    <row r="4502" spans="38:41">
      <c r="AL4502" s="279">
        <v>3</v>
      </c>
      <c r="AM4502" s="279">
        <v>2007</v>
      </c>
      <c r="AN4502" s="281">
        <v>39142</v>
      </c>
      <c r="AO4502" s="279">
        <v>4.0940000000000003</v>
      </c>
    </row>
    <row r="4503" spans="38:41">
      <c r="AL4503" s="279">
        <v>2</v>
      </c>
      <c r="AM4503" s="279">
        <v>2007</v>
      </c>
      <c r="AN4503" s="281">
        <v>39141</v>
      </c>
      <c r="AO4503" s="279">
        <v>4.093</v>
      </c>
    </row>
    <row r="4504" spans="38:41">
      <c r="AL4504" s="279">
        <v>2</v>
      </c>
      <c r="AM4504" s="279">
        <v>2007</v>
      </c>
      <c r="AN4504" s="281">
        <v>39140</v>
      </c>
      <c r="AO4504" s="279">
        <v>4.0490000000000004</v>
      </c>
    </row>
    <row r="4505" spans="38:41">
      <c r="AL4505" s="279">
        <v>2</v>
      </c>
      <c r="AM4505" s="279">
        <v>2007</v>
      </c>
      <c r="AN4505" s="281">
        <v>39139</v>
      </c>
      <c r="AO4505" s="279">
        <v>4.1040000000000001</v>
      </c>
    </row>
    <row r="4506" spans="38:41">
      <c r="AL4506" s="279">
        <v>2</v>
      </c>
      <c r="AM4506" s="279">
        <v>2007</v>
      </c>
      <c r="AN4506" s="281">
        <v>39136</v>
      </c>
      <c r="AO4506" s="279">
        <v>4.1470000000000002</v>
      </c>
    </row>
    <row r="4507" spans="38:41">
      <c r="AL4507" s="279">
        <v>2</v>
      </c>
      <c r="AM4507" s="279">
        <v>2007</v>
      </c>
      <c r="AN4507" s="281">
        <v>39135</v>
      </c>
      <c r="AO4507" s="279">
        <v>4.173</v>
      </c>
    </row>
    <row r="4508" spans="38:41">
      <c r="AL4508" s="279">
        <v>2</v>
      </c>
      <c r="AM4508" s="279">
        <v>2007</v>
      </c>
      <c r="AN4508" s="281">
        <v>39134</v>
      </c>
      <c r="AO4508" s="279">
        <v>4.1399999999999997</v>
      </c>
    </row>
    <row r="4509" spans="38:41">
      <c r="AL4509" s="279">
        <v>2</v>
      </c>
      <c r="AM4509" s="279">
        <v>2007</v>
      </c>
      <c r="AN4509" s="281">
        <v>39133</v>
      </c>
      <c r="AO4509" s="279">
        <v>4.1260000000000003</v>
      </c>
    </row>
    <row r="4510" spans="38:41">
      <c r="AL4510" s="279">
        <v>2</v>
      </c>
      <c r="AM4510" s="279">
        <v>2007</v>
      </c>
      <c r="AN4510" s="281">
        <v>39132</v>
      </c>
      <c r="AO4510" s="279">
        <v>4.1420000000000003</v>
      </c>
    </row>
    <row r="4511" spans="38:41">
      <c r="AL4511" s="279">
        <v>2</v>
      </c>
      <c r="AM4511" s="279">
        <v>2007</v>
      </c>
      <c r="AN4511" s="281">
        <v>39129</v>
      </c>
      <c r="AO4511" s="279">
        <v>4.1479999999999997</v>
      </c>
    </row>
    <row r="4512" spans="38:41">
      <c r="AL4512" s="279">
        <v>2</v>
      </c>
      <c r="AM4512" s="279">
        <v>2007</v>
      </c>
      <c r="AN4512" s="281">
        <v>39128</v>
      </c>
      <c r="AO4512" s="279">
        <v>4.1619999999999999</v>
      </c>
    </row>
    <row r="4513" spans="38:41">
      <c r="AL4513" s="279">
        <v>2</v>
      </c>
      <c r="AM4513" s="279">
        <v>2007</v>
      </c>
      <c r="AN4513" s="281">
        <v>39127</v>
      </c>
      <c r="AO4513" s="279">
        <v>4.1870000000000003</v>
      </c>
    </row>
    <row r="4514" spans="38:41">
      <c r="AL4514" s="279">
        <v>2</v>
      </c>
      <c r="AM4514" s="279">
        <v>2007</v>
      </c>
      <c r="AN4514" s="281">
        <v>39126</v>
      </c>
      <c r="AO4514" s="279">
        <v>4.258</v>
      </c>
    </row>
    <row r="4515" spans="38:41">
      <c r="AL4515" s="279">
        <v>2</v>
      </c>
      <c r="AM4515" s="279">
        <v>2007</v>
      </c>
      <c r="AN4515" s="281">
        <v>39125</v>
      </c>
      <c r="AO4515" s="279">
        <v>4.2350000000000003</v>
      </c>
    </row>
    <row r="4516" spans="38:41">
      <c r="AL4516" s="279">
        <v>2</v>
      </c>
      <c r="AM4516" s="279">
        <v>2007</v>
      </c>
      <c r="AN4516" s="281">
        <v>39122</v>
      </c>
      <c r="AO4516" s="279">
        <v>4.2060000000000004</v>
      </c>
    </row>
    <row r="4517" spans="38:41">
      <c r="AL4517" s="279">
        <v>2</v>
      </c>
      <c r="AM4517" s="279">
        <v>2007</v>
      </c>
      <c r="AN4517" s="281">
        <v>39121</v>
      </c>
      <c r="AO4517" s="279">
        <v>4.157</v>
      </c>
    </row>
    <row r="4518" spans="38:41">
      <c r="AL4518" s="279">
        <v>2</v>
      </c>
      <c r="AM4518" s="279">
        <v>2007</v>
      </c>
      <c r="AN4518" s="281">
        <v>39120</v>
      </c>
      <c r="AO4518" s="279">
        <v>4.16</v>
      </c>
    </row>
    <row r="4519" spans="38:41">
      <c r="AL4519" s="279">
        <v>2</v>
      </c>
      <c r="AM4519" s="279">
        <v>2007</v>
      </c>
      <c r="AN4519" s="281">
        <v>39119</v>
      </c>
      <c r="AO4519" s="279">
        <v>4.1740000000000004</v>
      </c>
    </row>
    <row r="4520" spans="38:41">
      <c r="AL4520" s="279">
        <v>2</v>
      </c>
      <c r="AM4520" s="279">
        <v>2007</v>
      </c>
      <c r="AN4520" s="281">
        <v>39118</v>
      </c>
      <c r="AO4520" s="279">
        <v>4.2060000000000004</v>
      </c>
    </row>
    <row r="4521" spans="38:41">
      <c r="AL4521" s="279">
        <v>2</v>
      </c>
      <c r="AM4521" s="279">
        <v>2007</v>
      </c>
      <c r="AN4521" s="281">
        <v>39115</v>
      </c>
      <c r="AO4521" s="279">
        <v>4.2220000000000004</v>
      </c>
    </row>
    <row r="4522" spans="38:41">
      <c r="AL4522" s="279">
        <v>2</v>
      </c>
      <c r="AM4522" s="279">
        <v>2007</v>
      </c>
      <c r="AN4522" s="281">
        <v>39114</v>
      </c>
      <c r="AO4522" s="279">
        <v>4.2329999999999997</v>
      </c>
    </row>
    <row r="4523" spans="38:41">
      <c r="AL4523" s="279">
        <v>1</v>
      </c>
      <c r="AM4523" s="279">
        <v>2007</v>
      </c>
      <c r="AN4523" s="281">
        <v>39113</v>
      </c>
      <c r="AO4523" s="279">
        <v>4.2190000000000003</v>
      </c>
    </row>
    <row r="4524" spans="38:41">
      <c r="AL4524" s="279">
        <v>1</v>
      </c>
      <c r="AM4524" s="279">
        <v>2007</v>
      </c>
      <c r="AN4524" s="281">
        <v>39112</v>
      </c>
      <c r="AO4524" s="279">
        <v>4.2720000000000002</v>
      </c>
    </row>
    <row r="4525" spans="38:41">
      <c r="AL4525" s="279">
        <v>1</v>
      </c>
      <c r="AM4525" s="279">
        <v>2007</v>
      </c>
      <c r="AN4525" s="281">
        <v>39111</v>
      </c>
      <c r="AO4525" s="279">
        <v>4.2629999999999999</v>
      </c>
    </row>
    <row r="4526" spans="38:41">
      <c r="AL4526" s="279">
        <v>1</v>
      </c>
      <c r="AM4526" s="279">
        <v>2007</v>
      </c>
      <c r="AN4526" s="281">
        <v>39108</v>
      </c>
      <c r="AO4526" s="279">
        <v>4.24</v>
      </c>
    </row>
    <row r="4527" spans="38:41">
      <c r="AL4527" s="279">
        <v>1</v>
      </c>
      <c r="AM4527" s="279">
        <v>2007</v>
      </c>
      <c r="AN4527" s="281">
        <v>39107</v>
      </c>
      <c r="AO4527" s="279">
        <v>4.2469999999999999</v>
      </c>
    </row>
    <row r="4528" spans="38:41">
      <c r="AL4528" s="279">
        <v>1</v>
      </c>
      <c r="AM4528" s="279">
        <v>2007</v>
      </c>
      <c r="AN4528" s="281">
        <v>39106</v>
      </c>
      <c r="AO4528" s="279">
        <v>4.218</v>
      </c>
    </row>
    <row r="4529" spans="38:41">
      <c r="AL4529" s="279">
        <v>1</v>
      </c>
      <c r="AM4529" s="279">
        <v>2007</v>
      </c>
      <c r="AN4529" s="281">
        <v>39105</v>
      </c>
      <c r="AO4529" s="279">
        <v>4.2050000000000001</v>
      </c>
    </row>
    <row r="4530" spans="38:41">
      <c r="AL4530" s="279">
        <v>1</v>
      </c>
      <c r="AM4530" s="279">
        <v>2007</v>
      </c>
      <c r="AN4530" s="281">
        <v>39104</v>
      </c>
      <c r="AO4530" s="279">
        <v>4.1760000000000002</v>
      </c>
    </row>
    <row r="4531" spans="38:41">
      <c r="AL4531" s="279">
        <v>1</v>
      </c>
      <c r="AM4531" s="279">
        <v>2007</v>
      </c>
      <c r="AN4531" s="281">
        <v>39101</v>
      </c>
      <c r="AO4531" s="279">
        <v>4.1829999999999998</v>
      </c>
    </row>
    <row r="4532" spans="38:41">
      <c r="AL4532" s="279">
        <v>1</v>
      </c>
      <c r="AM4532" s="279">
        <v>2007</v>
      </c>
      <c r="AN4532" s="281">
        <v>39100</v>
      </c>
      <c r="AO4532" s="279">
        <v>4.1779999999999999</v>
      </c>
    </row>
    <row r="4533" spans="38:41">
      <c r="AL4533" s="279">
        <v>1</v>
      </c>
      <c r="AM4533" s="279">
        <v>2007</v>
      </c>
      <c r="AN4533" s="281">
        <v>39099</v>
      </c>
      <c r="AO4533" s="279">
        <v>4.21</v>
      </c>
    </row>
    <row r="4534" spans="38:41">
      <c r="AL4534" s="279">
        <v>1</v>
      </c>
      <c r="AM4534" s="279">
        <v>2007</v>
      </c>
      <c r="AN4534" s="281">
        <v>39098</v>
      </c>
      <c r="AO4534" s="279">
        <v>4.1909999999999998</v>
      </c>
    </row>
    <row r="4535" spans="38:41">
      <c r="AL4535" s="279">
        <v>1</v>
      </c>
      <c r="AM4535" s="279">
        <v>2007</v>
      </c>
      <c r="AN4535" s="281">
        <v>39097</v>
      </c>
      <c r="AO4535" s="279">
        <v>4.1859999999999999</v>
      </c>
    </row>
    <row r="4536" spans="38:41">
      <c r="AL4536" s="279">
        <v>1</v>
      </c>
      <c r="AM4536" s="279">
        <v>2007</v>
      </c>
      <c r="AN4536" s="281">
        <v>39094</v>
      </c>
      <c r="AO4536" s="279">
        <v>4.1820000000000004</v>
      </c>
    </row>
    <row r="4537" spans="38:41">
      <c r="AL4537" s="279">
        <v>1</v>
      </c>
      <c r="AM4537" s="279">
        <v>2007</v>
      </c>
      <c r="AN4537" s="281">
        <v>39093</v>
      </c>
      <c r="AO4537" s="279">
        <v>4.16</v>
      </c>
    </row>
    <row r="4538" spans="38:41">
      <c r="AL4538" s="279">
        <v>1</v>
      </c>
      <c r="AM4538" s="279">
        <v>2007</v>
      </c>
      <c r="AN4538" s="281">
        <v>39092</v>
      </c>
      <c r="AO4538" s="279">
        <v>4.13</v>
      </c>
    </row>
    <row r="4539" spans="38:41">
      <c r="AL4539" s="279">
        <v>1</v>
      </c>
      <c r="AM4539" s="279">
        <v>2007</v>
      </c>
      <c r="AN4539" s="281">
        <v>39091</v>
      </c>
      <c r="AO4539" s="279">
        <v>4.109</v>
      </c>
    </row>
    <row r="4540" spans="38:41">
      <c r="AL4540" s="279">
        <v>1</v>
      </c>
      <c r="AM4540" s="279">
        <v>2007</v>
      </c>
      <c r="AN4540" s="281">
        <v>39090</v>
      </c>
      <c r="AO4540" s="279">
        <v>4.1070000000000002</v>
      </c>
    </row>
    <row r="4541" spans="38:41">
      <c r="AL4541" s="279">
        <v>1</v>
      </c>
      <c r="AM4541" s="279">
        <v>2007</v>
      </c>
      <c r="AN4541" s="281">
        <v>39087</v>
      </c>
      <c r="AO4541" s="279">
        <v>4.093</v>
      </c>
    </row>
    <row r="4542" spans="38:41">
      <c r="AL4542" s="279">
        <v>1</v>
      </c>
      <c r="AM4542" s="279">
        <v>2007</v>
      </c>
      <c r="AN4542" s="281">
        <v>39086</v>
      </c>
      <c r="AO4542" s="279">
        <v>4.0599999999999996</v>
      </c>
    </row>
    <row r="4543" spans="38:41">
      <c r="AL4543" s="279">
        <v>1</v>
      </c>
      <c r="AM4543" s="279">
        <v>2007</v>
      </c>
      <c r="AN4543" s="281">
        <v>39085</v>
      </c>
      <c r="AO4543" s="279">
        <v>4.1029999999999998</v>
      </c>
    </row>
    <row r="4544" spans="38:41">
      <c r="AL4544" s="279">
        <v>1</v>
      </c>
      <c r="AM4544" s="279">
        <v>2007</v>
      </c>
      <c r="AN4544" s="281">
        <v>39084</v>
      </c>
      <c r="AO4544" s="279">
        <v>4.1159999999999997</v>
      </c>
    </row>
    <row r="4545" spans="38:41">
      <c r="AL4545" s="279">
        <v>1</v>
      </c>
      <c r="AM4545" s="279">
        <v>2007</v>
      </c>
      <c r="AN4545" s="281">
        <v>39083</v>
      </c>
      <c r="AO4545" s="279">
        <v>4.1379999999999999</v>
      </c>
    </row>
    <row r="4546" spans="38:41">
      <c r="AL4546" s="279">
        <v>12</v>
      </c>
      <c r="AM4546" s="279">
        <v>2006</v>
      </c>
      <c r="AN4546" s="281">
        <v>39080</v>
      </c>
      <c r="AO4546" s="279">
        <v>4.1379999999999999</v>
      </c>
    </row>
    <row r="4547" spans="38:41">
      <c r="AL4547" s="279">
        <v>12</v>
      </c>
      <c r="AM4547" s="279">
        <v>2006</v>
      </c>
      <c r="AN4547" s="281">
        <v>39079</v>
      </c>
      <c r="AO4547" s="279">
        <v>4.133</v>
      </c>
    </row>
    <row r="4548" spans="38:41">
      <c r="AL4548" s="279">
        <v>12</v>
      </c>
      <c r="AM4548" s="279">
        <v>2006</v>
      </c>
      <c r="AN4548" s="281">
        <v>39078</v>
      </c>
      <c r="AO4548" s="279">
        <v>4.0990000000000002</v>
      </c>
    </row>
    <row r="4549" spans="38:41">
      <c r="AL4549" s="279">
        <v>12</v>
      </c>
      <c r="AM4549" s="279">
        <v>2006</v>
      </c>
      <c r="AN4549" s="281">
        <v>39077</v>
      </c>
      <c r="AO4549" s="279">
        <v>4.0609999999999999</v>
      </c>
    </row>
    <row r="4550" spans="38:41">
      <c r="AL4550" s="279">
        <v>12</v>
      </c>
      <c r="AM4550" s="279">
        <v>2006</v>
      </c>
      <c r="AN4550" s="281">
        <v>39076</v>
      </c>
      <c r="AO4550" s="279">
        <v>4.0609999999999999</v>
      </c>
    </row>
    <row r="4551" spans="38:41">
      <c r="AL4551" s="279">
        <v>12</v>
      </c>
      <c r="AM4551" s="279">
        <v>2006</v>
      </c>
      <c r="AN4551" s="281">
        <v>39073</v>
      </c>
      <c r="AO4551" s="279">
        <v>4.0620000000000003</v>
      </c>
    </row>
    <row r="4552" spans="38:41">
      <c r="AL4552" s="279">
        <v>12</v>
      </c>
      <c r="AM4552" s="279">
        <v>2006</v>
      </c>
      <c r="AN4552" s="281">
        <v>39072</v>
      </c>
      <c r="AO4552" s="279">
        <v>4.0359999999999996</v>
      </c>
    </row>
    <row r="4553" spans="38:41">
      <c r="AL4553" s="279">
        <v>12</v>
      </c>
      <c r="AM4553" s="279">
        <v>2006</v>
      </c>
      <c r="AN4553" s="281">
        <v>39071</v>
      </c>
      <c r="AO4553" s="279">
        <v>4.085</v>
      </c>
    </row>
    <row r="4554" spans="38:41">
      <c r="AL4554" s="279">
        <v>12</v>
      </c>
      <c r="AM4554" s="279">
        <v>2006</v>
      </c>
      <c r="AN4554" s="281">
        <v>39070</v>
      </c>
      <c r="AO4554" s="279">
        <v>4.0949999999999998</v>
      </c>
    </row>
    <row r="4555" spans="38:41">
      <c r="AL4555" s="279">
        <v>12</v>
      </c>
      <c r="AM4555" s="279">
        <v>2006</v>
      </c>
      <c r="AN4555" s="281">
        <v>39069</v>
      </c>
      <c r="AO4555" s="279">
        <v>4.109</v>
      </c>
    </row>
    <row r="4556" spans="38:41">
      <c r="AL4556" s="279">
        <v>12</v>
      </c>
      <c r="AM4556" s="279">
        <v>2006</v>
      </c>
      <c r="AN4556" s="281">
        <v>39066</v>
      </c>
      <c r="AO4556" s="279">
        <v>4.0810000000000004</v>
      </c>
    </row>
    <row r="4557" spans="38:41">
      <c r="AL4557" s="279">
        <v>12</v>
      </c>
      <c r="AM4557" s="279">
        <v>2006</v>
      </c>
      <c r="AN4557" s="281">
        <v>39065</v>
      </c>
      <c r="AO4557" s="279">
        <v>4.0529999999999999</v>
      </c>
    </row>
    <row r="4558" spans="38:41">
      <c r="AL4558" s="279">
        <v>12</v>
      </c>
      <c r="AM4558" s="279">
        <v>2006</v>
      </c>
      <c r="AN4558" s="281">
        <v>39064</v>
      </c>
      <c r="AO4558" s="279">
        <v>4.0369999999999999</v>
      </c>
    </row>
    <row r="4559" spans="38:41">
      <c r="AL4559" s="279">
        <v>12</v>
      </c>
      <c r="AM4559" s="279">
        <v>2006</v>
      </c>
      <c r="AN4559" s="281">
        <v>39063</v>
      </c>
      <c r="AO4559" s="279">
        <v>3.9729999999999999</v>
      </c>
    </row>
    <row r="4560" spans="38:41">
      <c r="AL4560" s="279">
        <v>12</v>
      </c>
      <c r="AM4560" s="279">
        <v>2006</v>
      </c>
      <c r="AN4560" s="281">
        <v>39062</v>
      </c>
      <c r="AO4560" s="279">
        <v>3.988</v>
      </c>
    </row>
    <row r="4561" spans="38:41">
      <c r="AL4561" s="279">
        <v>12</v>
      </c>
      <c r="AM4561" s="279">
        <v>2006</v>
      </c>
      <c r="AN4561" s="281">
        <v>39059</v>
      </c>
      <c r="AO4561" s="279">
        <v>4.0149999999999997</v>
      </c>
    </row>
    <row r="4562" spans="38:41">
      <c r="AL4562" s="279">
        <v>12</v>
      </c>
      <c r="AM4562" s="279">
        <v>2006</v>
      </c>
      <c r="AN4562" s="281">
        <v>39058</v>
      </c>
      <c r="AO4562" s="279">
        <v>3.9809999999999999</v>
      </c>
    </row>
    <row r="4563" spans="38:41">
      <c r="AL4563" s="279">
        <v>12</v>
      </c>
      <c r="AM4563" s="279">
        <v>2006</v>
      </c>
      <c r="AN4563" s="281">
        <v>39057</v>
      </c>
      <c r="AO4563" s="279">
        <v>3.9860000000000002</v>
      </c>
    </row>
    <row r="4564" spans="38:41">
      <c r="AL4564" s="279">
        <v>12</v>
      </c>
      <c r="AM4564" s="279">
        <v>2006</v>
      </c>
      <c r="AN4564" s="281">
        <v>39056</v>
      </c>
      <c r="AO4564" s="279">
        <v>3.9750000000000001</v>
      </c>
    </row>
    <row r="4565" spans="38:41">
      <c r="AL4565" s="279">
        <v>12</v>
      </c>
      <c r="AM4565" s="279">
        <v>2006</v>
      </c>
      <c r="AN4565" s="281">
        <v>39055</v>
      </c>
      <c r="AO4565" s="279">
        <v>3.972</v>
      </c>
    </row>
    <row r="4566" spans="38:41">
      <c r="AL4566" s="279">
        <v>12</v>
      </c>
      <c r="AM4566" s="279">
        <v>2006</v>
      </c>
      <c r="AN4566" s="281">
        <v>39052</v>
      </c>
      <c r="AO4566" s="279">
        <v>3.9630000000000001</v>
      </c>
    </row>
    <row r="4567" spans="38:41">
      <c r="AL4567" s="279">
        <v>11</v>
      </c>
      <c r="AM4567" s="279">
        <v>2006</v>
      </c>
      <c r="AN4567" s="281">
        <v>39051</v>
      </c>
      <c r="AO4567" s="279">
        <v>3.992</v>
      </c>
    </row>
    <row r="4568" spans="38:41">
      <c r="AL4568" s="279">
        <v>11</v>
      </c>
      <c r="AM4568" s="279">
        <v>2006</v>
      </c>
      <c r="AN4568" s="281">
        <v>39050</v>
      </c>
      <c r="AO4568" s="279">
        <v>4.0199999999999996</v>
      </c>
    </row>
    <row r="4569" spans="38:41">
      <c r="AL4569" s="279">
        <v>11</v>
      </c>
      <c r="AM4569" s="279">
        <v>2006</v>
      </c>
      <c r="AN4569" s="281">
        <v>39049</v>
      </c>
      <c r="AO4569" s="279">
        <v>4.0019999999999998</v>
      </c>
    </row>
    <row r="4570" spans="38:41">
      <c r="AL4570" s="279">
        <v>11</v>
      </c>
      <c r="AM4570" s="279">
        <v>2006</v>
      </c>
      <c r="AN4570" s="281">
        <v>39048</v>
      </c>
      <c r="AO4570" s="279">
        <v>4.0380000000000003</v>
      </c>
    </row>
    <row r="4571" spans="38:41">
      <c r="AL4571" s="279">
        <v>11</v>
      </c>
      <c r="AM4571" s="279">
        <v>2006</v>
      </c>
      <c r="AN4571" s="281">
        <v>39045</v>
      </c>
      <c r="AO4571" s="279">
        <v>4.048</v>
      </c>
    </row>
    <row r="4572" spans="38:41">
      <c r="AL4572" s="279">
        <v>11</v>
      </c>
      <c r="AM4572" s="279">
        <v>2006</v>
      </c>
      <c r="AN4572" s="281">
        <v>39044</v>
      </c>
      <c r="AO4572" s="279">
        <v>4.0670000000000002</v>
      </c>
    </row>
    <row r="4573" spans="38:41">
      <c r="AL4573" s="279">
        <v>11</v>
      </c>
      <c r="AM4573" s="279">
        <v>2006</v>
      </c>
      <c r="AN4573" s="281">
        <v>39043</v>
      </c>
      <c r="AO4573" s="279">
        <v>4.0609999999999999</v>
      </c>
    </row>
    <row r="4574" spans="38:41">
      <c r="AL4574" s="279">
        <v>11</v>
      </c>
      <c r="AM4574" s="279">
        <v>2006</v>
      </c>
      <c r="AN4574" s="281">
        <v>39042</v>
      </c>
      <c r="AO4574" s="279">
        <v>4.077</v>
      </c>
    </row>
    <row r="4575" spans="38:41">
      <c r="AL4575" s="279">
        <v>11</v>
      </c>
      <c r="AM4575" s="279">
        <v>2006</v>
      </c>
      <c r="AN4575" s="281">
        <v>39041</v>
      </c>
      <c r="AO4575" s="279">
        <v>4.0869999999999997</v>
      </c>
    </row>
    <row r="4576" spans="38:41">
      <c r="AL4576" s="279">
        <v>11</v>
      </c>
      <c r="AM4576" s="279">
        <v>2006</v>
      </c>
      <c r="AN4576" s="281">
        <v>39038</v>
      </c>
      <c r="AO4576" s="279">
        <v>4.0810000000000004</v>
      </c>
    </row>
    <row r="4577" spans="38:41">
      <c r="AL4577" s="279">
        <v>11</v>
      </c>
      <c r="AM4577" s="279">
        <v>2006</v>
      </c>
      <c r="AN4577" s="281">
        <v>39037</v>
      </c>
      <c r="AO4577" s="279">
        <v>4.1079999999999997</v>
      </c>
    </row>
    <row r="4578" spans="38:41">
      <c r="AL4578" s="279">
        <v>11</v>
      </c>
      <c r="AM4578" s="279">
        <v>2006</v>
      </c>
      <c r="AN4578" s="281">
        <v>39036</v>
      </c>
      <c r="AO4578" s="279">
        <v>4.093</v>
      </c>
    </row>
    <row r="4579" spans="38:41">
      <c r="AL4579" s="279">
        <v>11</v>
      </c>
      <c r="AM4579" s="279">
        <v>2006</v>
      </c>
      <c r="AN4579" s="281">
        <v>39035</v>
      </c>
      <c r="AO4579" s="279">
        <v>4.0640000000000001</v>
      </c>
    </row>
    <row r="4580" spans="38:41">
      <c r="AL4580" s="279">
        <v>11</v>
      </c>
      <c r="AM4580" s="279">
        <v>2006</v>
      </c>
      <c r="AN4580" s="281">
        <v>39034</v>
      </c>
      <c r="AO4580" s="279">
        <v>4.085</v>
      </c>
    </row>
    <row r="4581" spans="38:41">
      <c r="AL4581" s="279">
        <v>11</v>
      </c>
      <c r="AM4581" s="279">
        <v>2006</v>
      </c>
      <c r="AN4581" s="281">
        <v>39031</v>
      </c>
      <c r="AO4581" s="279">
        <v>4.08</v>
      </c>
    </row>
    <row r="4582" spans="38:41">
      <c r="AL4582" s="279">
        <v>11</v>
      </c>
      <c r="AM4582" s="279">
        <v>2006</v>
      </c>
      <c r="AN4582" s="281">
        <v>39030</v>
      </c>
      <c r="AO4582" s="279">
        <v>4.1050000000000004</v>
      </c>
    </row>
    <row r="4583" spans="38:41">
      <c r="AL4583" s="279">
        <v>11</v>
      </c>
      <c r="AM4583" s="279">
        <v>2006</v>
      </c>
      <c r="AN4583" s="281">
        <v>39029</v>
      </c>
      <c r="AO4583" s="279">
        <v>4.1070000000000002</v>
      </c>
    </row>
    <row r="4584" spans="38:41">
      <c r="AL4584" s="279">
        <v>11</v>
      </c>
      <c r="AM4584" s="279">
        <v>2006</v>
      </c>
      <c r="AN4584" s="281">
        <v>39028</v>
      </c>
      <c r="AO4584" s="279">
        <v>4.1150000000000002</v>
      </c>
    </row>
    <row r="4585" spans="38:41">
      <c r="AL4585" s="279">
        <v>11</v>
      </c>
      <c r="AM4585" s="279">
        <v>2006</v>
      </c>
      <c r="AN4585" s="281">
        <v>39027</v>
      </c>
      <c r="AO4585" s="279">
        <v>4.1639999999999997</v>
      </c>
    </row>
    <row r="4586" spans="38:41">
      <c r="AL4586" s="279">
        <v>11</v>
      </c>
      <c r="AM4586" s="279">
        <v>2006</v>
      </c>
      <c r="AN4586" s="281">
        <v>39024</v>
      </c>
      <c r="AO4586" s="279">
        <v>4.173</v>
      </c>
    </row>
    <row r="4587" spans="38:41">
      <c r="AL4587" s="279">
        <v>11</v>
      </c>
      <c r="AM4587" s="279">
        <v>2006</v>
      </c>
      <c r="AN4587" s="281">
        <v>39023</v>
      </c>
      <c r="AO4587" s="279">
        <v>4.0949999999999998</v>
      </c>
    </row>
    <row r="4588" spans="38:41">
      <c r="AL4588" s="279">
        <v>11</v>
      </c>
      <c r="AM4588" s="279">
        <v>2006</v>
      </c>
      <c r="AN4588" s="281">
        <v>39022</v>
      </c>
      <c r="AO4588" s="279">
        <v>4.0659999999999998</v>
      </c>
    </row>
    <row r="4589" spans="38:41">
      <c r="AL4589" s="279">
        <v>10</v>
      </c>
      <c r="AM4589" s="279">
        <v>2006</v>
      </c>
      <c r="AN4589" s="281">
        <v>39021</v>
      </c>
      <c r="AO4589" s="279">
        <v>4.085</v>
      </c>
    </row>
    <row r="4590" spans="38:41">
      <c r="AL4590" s="279">
        <v>10</v>
      </c>
      <c r="AM4590" s="279">
        <v>2006</v>
      </c>
      <c r="AN4590" s="281">
        <v>39020</v>
      </c>
      <c r="AO4590" s="279">
        <v>4.1360000000000001</v>
      </c>
    </row>
    <row r="4591" spans="38:41">
      <c r="AL4591" s="279">
        <v>10</v>
      </c>
      <c r="AM4591" s="279">
        <v>2006</v>
      </c>
      <c r="AN4591" s="281">
        <v>39017</v>
      </c>
      <c r="AO4591" s="279">
        <v>4.1420000000000003</v>
      </c>
    </row>
    <row r="4592" spans="38:41">
      <c r="AL4592" s="279">
        <v>10</v>
      </c>
      <c r="AM4592" s="279">
        <v>2006</v>
      </c>
      <c r="AN4592" s="281">
        <v>39016</v>
      </c>
      <c r="AO4592" s="279">
        <v>4.1790000000000003</v>
      </c>
    </row>
    <row r="4593" spans="38:41">
      <c r="AL4593" s="279">
        <v>10</v>
      </c>
      <c r="AM4593" s="279">
        <v>2006</v>
      </c>
      <c r="AN4593" s="281">
        <v>39015</v>
      </c>
      <c r="AO4593" s="279">
        <v>4.242</v>
      </c>
    </row>
    <row r="4594" spans="38:41">
      <c r="AL4594" s="279">
        <v>10</v>
      </c>
      <c r="AM4594" s="279">
        <v>2006</v>
      </c>
      <c r="AN4594" s="281">
        <v>39014</v>
      </c>
      <c r="AO4594" s="279">
        <v>4.2670000000000003</v>
      </c>
    </row>
    <row r="4595" spans="38:41">
      <c r="AL4595" s="279">
        <v>10</v>
      </c>
      <c r="AM4595" s="279">
        <v>2006</v>
      </c>
      <c r="AN4595" s="281">
        <v>39013</v>
      </c>
      <c r="AO4595" s="279">
        <v>4.2679999999999998</v>
      </c>
    </row>
    <row r="4596" spans="38:41">
      <c r="AL4596" s="279">
        <v>10</v>
      </c>
      <c r="AM4596" s="279">
        <v>2006</v>
      </c>
      <c r="AN4596" s="281">
        <v>39010</v>
      </c>
      <c r="AO4596" s="279">
        <v>4.2460000000000004</v>
      </c>
    </row>
    <row r="4597" spans="38:41">
      <c r="AL4597" s="279">
        <v>10</v>
      </c>
      <c r="AM4597" s="279">
        <v>2006</v>
      </c>
      <c r="AN4597" s="281">
        <v>39009</v>
      </c>
      <c r="AO4597" s="279">
        <v>4.2450000000000001</v>
      </c>
    </row>
    <row r="4598" spans="38:41">
      <c r="AL4598" s="279">
        <v>10</v>
      </c>
      <c r="AM4598" s="279">
        <v>2006</v>
      </c>
      <c r="AN4598" s="281">
        <v>39008</v>
      </c>
      <c r="AO4598" s="279">
        <v>4.2240000000000002</v>
      </c>
    </row>
    <row r="4599" spans="38:41">
      <c r="AL4599" s="279">
        <v>10</v>
      </c>
      <c r="AM4599" s="279">
        <v>2006</v>
      </c>
      <c r="AN4599" s="281">
        <v>39007</v>
      </c>
      <c r="AO4599" s="279">
        <v>4.2380000000000004</v>
      </c>
    </row>
    <row r="4600" spans="38:41">
      <c r="AL4600" s="279">
        <v>10</v>
      </c>
      <c r="AM4600" s="279">
        <v>2006</v>
      </c>
      <c r="AN4600" s="281">
        <v>39006</v>
      </c>
      <c r="AO4600" s="279">
        <v>4.2270000000000003</v>
      </c>
    </row>
    <row r="4601" spans="38:41">
      <c r="AL4601" s="279">
        <v>10</v>
      </c>
      <c r="AM4601" s="279">
        <v>2006</v>
      </c>
      <c r="AN4601" s="281">
        <v>39003</v>
      </c>
      <c r="AO4601" s="279">
        <v>4.2320000000000002</v>
      </c>
    </row>
    <row r="4602" spans="38:41">
      <c r="AL4602" s="279">
        <v>10</v>
      </c>
      <c r="AM4602" s="279">
        <v>2006</v>
      </c>
      <c r="AN4602" s="281">
        <v>39002</v>
      </c>
      <c r="AO4602" s="279">
        <v>4.2060000000000004</v>
      </c>
    </row>
    <row r="4603" spans="38:41">
      <c r="AL4603" s="279">
        <v>10</v>
      </c>
      <c r="AM4603" s="279">
        <v>2006</v>
      </c>
      <c r="AN4603" s="281">
        <v>39001</v>
      </c>
      <c r="AO4603" s="279">
        <v>4.1970000000000001</v>
      </c>
    </row>
    <row r="4604" spans="38:41">
      <c r="AL4604" s="279">
        <v>10</v>
      </c>
      <c r="AM4604" s="279">
        <v>2006</v>
      </c>
      <c r="AN4604" s="281">
        <v>39000</v>
      </c>
      <c r="AO4604" s="279">
        <v>4.1820000000000004</v>
      </c>
    </row>
    <row r="4605" spans="38:41">
      <c r="AL4605" s="279">
        <v>10</v>
      </c>
      <c r="AM4605" s="279">
        <v>2006</v>
      </c>
      <c r="AN4605" s="281">
        <v>38999</v>
      </c>
      <c r="AO4605" s="279">
        <v>4.1559999999999997</v>
      </c>
    </row>
    <row r="4606" spans="38:41">
      <c r="AL4606" s="279">
        <v>10</v>
      </c>
      <c r="AM4606" s="279">
        <v>2006</v>
      </c>
      <c r="AN4606" s="281">
        <v>38996</v>
      </c>
      <c r="AO4606" s="279">
        <v>4.157</v>
      </c>
    </row>
    <row r="4607" spans="38:41">
      <c r="AL4607" s="279">
        <v>10</v>
      </c>
      <c r="AM4607" s="279">
        <v>2006</v>
      </c>
      <c r="AN4607" s="281">
        <v>38995</v>
      </c>
      <c r="AO4607" s="279">
        <v>4.0919999999999996</v>
      </c>
    </row>
    <row r="4608" spans="38:41">
      <c r="AL4608" s="279">
        <v>10</v>
      </c>
      <c r="AM4608" s="279">
        <v>2006</v>
      </c>
      <c r="AN4608" s="281">
        <v>38994</v>
      </c>
      <c r="AO4608" s="279">
        <v>4.0519999999999996</v>
      </c>
    </row>
    <row r="4609" spans="38:41">
      <c r="AL4609" s="279">
        <v>10</v>
      </c>
      <c r="AM4609" s="279">
        <v>2006</v>
      </c>
      <c r="AN4609" s="281">
        <v>38993</v>
      </c>
      <c r="AO4609" s="279">
        <v>4.069</v>
      </c>
    </row>
    <row r="4610" spans="38:41">
      <c r="AL4610" s="279">
        <v>10</v>
      </c>
      <c r="AM4610" s="279">
        <v>2006</v>
      </c>
      <c r="AN4610" s="281">
        <v>38992</v>
      </c>
      <c r="AO4610" s="279">
        <v>4.0679999999999996</v>
      </c>
    </row>
    <row r="4611" spans="38:41">
      <c r="AL4611" s="279">
        <v>9</v>
      </c>
      <c r="AM4611" s="279">
        <v>2006</v>
      </c>
      <c r="AN4611" s="281">
        <v>38989</v>
      </c>
      <c r="AO4611" s="279">
        <v>4.085</v>
      </c>
    </row>
    <row r="4612" spans="38:41">
      <c r="AL4612" s="279">
        <v>9</v>
      </c>
      <c r="AM4612" s="279">
        <v>2006</v>
      </c>
      <c r="AN4612" s="281">
        <v>38988</v>
      </c>
      <c r="AO4612" s="279">
        <v>4.0810000000000004</v>
      </c>
    </row>
    <row r="4613" spans="38:41">
      <c r="AL4613" s="279">
        <v>9</v>
      </c>
      <c r="AM4613" s="279">
        <v>2006</v>
      </c>
      <c r="AN4613" s="281">
        <v>38987</v>
      </c>
      <c r="AO4613" s="279">
        <v>4.069</v>
      </c>
    </row>
    <row r="4614" spans="38:41">
      <c r="AL4614" s="279">
        <v>9</v>
      </c>
      <c r="AM4614" s="279">
        <v>2006</v>
      </c>
      <c r="AN4614" s="281">
        <v>38986</v>
      </c>
      <c r="AO4614" s="279">
        <v>4.05</v>
      </c>
    </row>
    <row r="4615" spans="38:41">
      <c r="AL4615" s="279">
        <v>9</v>
      </c>
      <c r="AM4615" s="279">
        <v>2006</v>
      </c>
      <c r="AN4615" s="281">
        <v>38985</v>
      </c>
      <c r="AO4615" s="279">
        <v>4.0149999999999997</v>
      </c>
    </row>
    <row r="4616" spans="38:41">
      <c r="AL4616" s="279">
        <v>9</v>
      </c>
      <c r="AM4616" s="279">
        <v>2006</v>
      </c>
      <c r="AN4616" s="281">
        <v>38982</v>
      </c>
      <c r="AO4616" s="279">
        <v>4.0869999999999997</v>
      </c>
    </row>
    <row r="4617" spans="38:41">
      <c r="AL4617" s="279">
        <v>9</v>
      </c>
      <c r="AM4617" s="279">
        <v>2006</v>
      </c>
      <c r="AN4617" s="281">
        <v>38981</v>
      </c>
      <c r="AO4617" s="279">
        <v>4.1100000000000003</v>
      </c>
    </row>
    <row r="4618" spans="38:41">
      <c r="AL4618" s="279">
        <v>9</v>
      </c>
      <c r="AM4618" s="279">
        <v>2006</v>
      </c>
      <c r="AN4618" s="281">
        <v>38980</v>
      </c>
      <c r="AO4618" s="279">
        <v>4.1669999999999998</v>
      </c>
    </row>
    <row r="4619" spans="38:41">
      <c r="AL4619" s="279">
        <v>9</v>
      </c>
      <c r="AM4619" s="279">
        <v>2006</v>
      </c>
      <c r="AN4619" s="281">
        <v>38979</v>
      </c>
      <c r="AO4619" s="279">
        <v>4.165</v>
      </c>
    </row>
    <row r="4620" spans="38:41">
      <c r="AL4620" s="279">
        <v>9</v>
      </c>
      <c r="AM4620" s="279">
        <v>2006</v>
      </c>
      <c r="AN4620" s="281">
        <v>38978</v>
      </c>
      <c r="AO4620" s="279">
        <v>4.2009999999999996</v>
      </c>
    </row>
    <row r="4621" spans="38:41">
      <c r="AL4621" s="279">
        <v>9</v>
      </c>
      <c r="AM4621" s="279">
        <v>2006</v>
      </c>
      <c r="AN4621" s="281">
        <v>38975</v>
      </c>
      <c r="AO4621" s="279">
        <v>4.1929999999999996</v>
      </c>
    </row>
    <row r="4622" spans="38:41">
      <c r="AL4622" s="279">
        <v>9</v>
      </c>
      <c r="AM4622" s="279">
        <v>2006</v>
      </c>
      <c r="AN4622" s="281">
        <v>38974</v>
      </c>
      <c r="AO4622" s="279">
        <v>4.2149999999999999</v>
      </c>
    </row>
    <row r="4623" spans="38:41">
      <c r="AL4623" s="279">
        <v>9</v>
      </c>
      <c r="AM4623" s="279">
        <v>2006</v>
      </c>
      <c r="AN4623" s="281">
        <v>38973</v>
      </c>
      <c r="AO4623" s="279">
        <v>4.2089999999999996</v>
      </c>
    </row>
    <row r="4624" spans="38:41">
      <c r="AL4624" s="279">
        <v>9</v>
      </c>
      <c r="AM4624" s="279">
        <v>2006</v>
      </c>
      <c r="AN4624" s="281">
        <v>38972</v>
      </c>
      <c r="AO4624" s="279">
        <v>4.2009999999999996</v>
      </c>
    </row>
    <row r="4625" spans="38:41">
      <c r="AL4625" s="279">
        <v>9</v>
      </c>
      <c r="AM4625" s="279">
        <v>2006</v>
      </c>
      <c r="AN4625" s="281">
        <v>38971</v>
      </c>
      <c r="AO4625" s="279">
        <v>4.2350000000000003</v>
      </c>
    </row>
    <row r="4626" spans="38:41">
      <c r="AL4626" s="279">
        <v>9</v>
      </c>
      <c r="AM4626" s="279">
        <v>2006</v>
      </c>
      <c r="AN4626" s="281">
        <v>38968</v>
      </c>
      <c r="AO4626" s="279">
        <v>4.1980000000000004</v>
      </c>
    </row>
    <row r="4627" spans="38:41">
      <c r="AL4627" s="279">
        <v>9</v>
      </c>
      <c r="AM4627" s="279">
        <v>2006</v>
      </c>
      <c r="AN4627" s="281">
        <v>38967</v>
      </c>
      <c r="AO4627" s="279">
        <v>4.2240000000000002</v>
      </c>
    </row>
    <row r="4628" spans="38:41">
      <c r="AL4628" s="279">
        <v>9</v>
      </c>
      <c r="AM4628" s="279">
        <v>2006</v>
      </c>
      <c r="AN4628" s="281">
        <v>38966</v>
      </c>
      <c r="AO4628" s="279">
        <v>4.2380000000000004</v>
      </c>
    </row>
    <row r="4629" spans="38:41">
      <c r="AL4629" s="279">
        <v>9</v>
      </c>
      <c r="AM4629" s="279">
        <v>2006</v>
      </c>
      <c r="AN4629" s="281">
        <v>38965</v>
      </c>
      <c r="AO4629" s="279">
        <v>4.2229999999999999</v>
      </c>
    </row>
    <row r="4630" spans="38:41">
      <c r="AL4630" s="279">
        <v>9</v>
      </c>
      <c r="AM4630" s="279">
        <v>2006</v>
      </c>
      <c r="AN4630" s="281">
        <v>38964</v>
      </c>
      <c r="AO4630" s="279">
        <v>4.17</v>
      </c>
    </row>
    <row r="4631" spans="38:41">
      <c r="AL4631" s="279">
        <v>9</v>
      </c>
      <c r="AM4631" s="279">
        <v>2006</v>
      </c>
      <c r="AN4631" s="281">
        <v>38961</v>
      </c>
      <c r="AO4631" s="279">
        <v>4.1689999999999996</v>
      </c>
    </row>
    <row r="4632" spans="38:41">
      <c r="AL4632" s="279">
        <v>8</v>
      </c>
      <c r="AM4632" s="279">
        <v>2006</v>
      </c>
      <c r="AN4632" s="281">
        <v>38960</v>
      </c>
      <c r="AO4632" s="279">
        <v>4.1929999999999996</v>
      </c>
    </row>
    <row r="4633" spans="38:41">
      <c r="AL4633" s="279">
        <v>8</v>
      </c>
      <c r="AM4633" s="279">
        <v>2006</v>
      </c>
      <c r="AN4633" s="281">
        <v>38959</v>
      </c>
      <c r="AO4633" s="279">
        <v>4.2050000000000001</v>
      </c>
    </row>
    <row r="4634" spans="38:41">
      <c r="AL4634" s="279">
        <v>8</v>
      </c>
      <c r="AM4634" s="279">
        <v>2006</v>
      </c>
      <c r="AN4634" s="281">
        <v>38958</v>
      </c>
      <c r="AO4634" s="279">
        <v>4.2409999999999997</v>
      </c>
    </row>
    <row r="4635" spans="38:41">
      <c r="AL4635" s="279">
        <v>8</v>
      </c>
      <c r="AM4635" s="279">
        <v>2006</v>
      </c>
      <c r="AN4635" s="281">
        <v>38957</v>
      </c>
      <c r="AO4635" s="279">
        <v>4.2489999999999997</v>
      </c>
    </row>
    <row r="4636" spans="38:41">
      <c r="AL4636" s="279">
        <v>8</v>
      </c>
      <c r="AM4636" s="279">
        <v>2006</v>
      </c>
      <c r="AN4636" s="281">
        <v>38954</v>
      </c>
      <c r="AO4636" s="279">
        <v>4.2519999999999998</v>
      </c>
    </row>
    <row r="4637" spans="38:41">
      <c r="AL4637" s="279">
        <v>8</v>
      </c>
      <c r="AM4637" s="279">
        <v>2006</v>
      </c>
      <c r="AN4637" s="281">
        <v>38953</v>
      </c>
      <c r="AO4637" s="279">
        <v>4.2640000000000002</v>
      </c>
    </row>
    <row r="4638" spans="38:41">
      <c r="AL4638" s="279">
        <v>8</v>
      </c>
      <c r="AM4638" s="279">
        <v>2006</v>
      </c>
      <c r="AN4638" s="281">
        <v>38952</v>
      </c>
      <c r="AO4638" s="279">
        <v>4.2649999999999997</v>
      </c>
    </row>
    <row r="4639" spans="38:41">
      <c r="AL4639" s="279">
        <v>8</v>
      </c>
      <c r="AM4639" s="279">
        <v>2006</v>
      </c>
      <c r="AN4639" s="281">
        <v>38951</v>
      </c>
      <c r="AO4639" s="279">
        <v>4.2629999999999999</v>
      </c>
    </row>
    <row r="4640" spans="38:41">
      <c r="AL4640" s="279">
        <v>8</v>
      </c>
      <c r="AM4640" s="279">
        <v>2006</v>
      </c>
      <c r="AN4640" s="281">
        <v>38950</v>
      </c>
      <c r="AO4640" s="279">
        <v>4.2770000000000001</v>
      </c>
    </row>
    <row r="4641" spans="38:41">
      <c r="AL4641" s="279">
        <v>8</v>
      </c>
      <c r="AM4641" s="279">
        <v>2006</v>
      </c>
      <c r="AN4641" s="281">
        <v>38947</v>
      </c>
      <c r="AO4641" s="279">
        <v>4.2949999999999999</v>
      </c>
    </row>
    <row r="4642" spans="38:41">
      <c r="AL4642" s="279">
        <v>8</v>
      </c>
      <c r="AM4642" s="279">
        <v>2006</v>
      </c>
      <c r="AN4642" s="281">
        <v>38946</v>
      </c>
      <c r="AO4642" s="279">
        <v>4.3259999999999996</v>
      </c>
    </row>
    <row r="4643" spans="38:41">
      <c r="AL4643" s="279">
        <v>8</v>
      </c>
      <c r="AM4643" s="279">
        <v>2006</v>
      </c>
      <c r="AN4643" s="281">
        <v>38945</v>
      </c>
      <c r="AO4643" s="279">
        <v>4.3380000000000001</v>
      </c>
    </row>
    <row r="4644" spans="38:41">
      <c r="AL4644" s="279">
        <v>8</v>
      </c>
      <c r="AM4644" s="279">
        <v>2006</v>
      </c>
      <c r="AN4644" s="281">
        <v>38944</v>
      </c>
      <c r="AO4644" s="279">
        <v>4.3760000000000003</v>
      </c>
    </row>
    <row r="4645" spans="38:41">
      <c r="AL4645" s="279">
        <v>8</v>
      </c>
      <c r="AM4645" s="279">
        <v>2006</v>
      </c>
      <c r="AN4645" s="281">
        <v>38943</v>
      </c>
      <c r="AO4645" s="279">
        <v>4.4260000000000002</v>
      </c>
    </row>
    <row r="4646" spans="38:41">
      <c r="AL4646" s="279">
        <v>8</v>
      </c>
      <c r="AM4646" s="279">
        <v>2006</v>
      </c>
      <c r="AN4646" s="281">
        <v>38940</v>
      </c>
      <c r="AO4646" s="279">
        <v>4.407</v>
      </c>
    </row>
    <row r="4647" spans="38:41">
      <c r="AL4647" s="279">
        <v>8</v>
      </c>
      <c r="AM4647" s="279">
        <v>2006</v>
      </c>
      <c r="AN4647" s="281">
        <v>38939</v>
      </c>
      <c r="AO4647" s="279">
        <v>4.3810000000000002</v>
      </c>
    </row>
    <row r="4648" spans="38:41">
      <c r="AL4648" s="279">
        <v>8</v>
      </c>
      <c r="AM4648" s="279">
        <v>2006</v>
      </c>
      <c r="AN4648" s="281">
        <v>38938</v>
      </c>
      <c r="AO4648" s="279">
        <v>4.359</v>
      </c>
    </row>
    <row r="4649" spans="38:41">
      <c r="AL4649" s="279">
        <v>8</v>
      </c>
      <c r="AM4649" s="279">
        <v>2006</v>
      </c>
      <c r="AN4649" s="281">
        <v>38937</v>
      </c>
      <c r="AO4649" s="279">
        <v>4.3520000000000003</v>
      </c>
    </row>
    <row r="4650" spans="38:41">
      <c r="AL4650" s="279">
        <v>8</v>
      </c>
      <c r="AM4650" s="279">
        <v>2006</v>
      </c>
      <c r="AN4650" s="281">
        <v>38936</v>
      </c>
      <c r="AO4650" s="279">
        <v>4.367</v>
      </c>
    </row>
    <row r="4651" spans="38:41">
      <c r="AL4651" s="279">
        <v>8</v>
      </c>
      <c r="AM4651" s="279">
        <v>2006</v>
      </c>
      <c r="AN4651" s="281">
        <v>38933</v>
      </c>
      <c r="AO4651" s="279">
        <v>4.367</v>
      </c>
    </row>
    <row r="4652" spans="38:41">
      <c r="AL4652" s="279">
        <v>8</v>
      </c>
      <c r="AM4652" s="279">
        <v>2006</v>
      </c>
      <c r="AN4652" s="281">
        <v>38932</v>
      </c>
      <c r="AO4652" s="279">
        <v>4.3920000000000003</v>
      </c>
    </row>
    <row r="4653" spans="38:41">
      <c r="AL4653" s="279">
        <v>8</v>
      </c>
      <c r="AM4653" s="279">
        <v>2006</v>
      </c>
      <c r="AN4653" s="281">
        <v>38931</v>
      </c>
      <c r="AO4653" s="279">
        <v>4.3929999999999998</v>
      </c>
    </row>
    <row r="4654" spans="38:41">
      <c r="AL4654" s="279">
        <v>8</v>
      </c>
      <c r="AM4654" s="279">
        <v>2006</v>
      </c>
      <c r="AN4654" s="281">
        <v>38930</v>
      </c>
      <c r="AO4654" s="279">
        <v>4.3789999999999996</v>
      </c>
    </row>
    <row r="4655" spans="38:41">
      <c r="AL4655" s="279">
        <v>7</v>
      </c>
      <c r="AM4655" s="279">
        <v>2006</v>
      </c>
      <c r="AN4655" s="281">
        <v>38929</v>
      </c>
      <c r="AO4655" s="279">
        <v>4.3769999999999998</v>
      </c>
    </row>
    <row r="4656" spans="38:41">
      <c r="AL4656" s="279">
        <v>7</v>
      </c>
      <c r="AM4656" s="279">
        <v>2006</v>
      </c>
      <c r="AN4656" s="281">
        <v>38926</v>
      </c>
      <c r="AO4656" s="279">
        <v>4.41</v>
      </c>
    </row>
    <row r="4657" spans="38:41">
      <c r="AL4657" s="279">
        <v>7</v>
      </c>
      <c r="AM4657" s="279">
        <v>2006</v>
      </c>
      <c r="AN4657" s="281">
        <v>38925</v>
      </c>
      <c r="AO4657" s="279">
        <v>4.4409999999999998</v>
      </c>
    </row>
    <row r="4658" spans="38:41">
      <c r="AL4658" s="279">
        <v>7</v>
      </c>
      <c r="AM4658" s="279">
        <v>2006</v>
      </c>
      <c r="AN4658" s="281">
        <v>38924</v>
      </c>
      <c r="AO4658" s="279">
        <v>4.452</v>
      </c>
    </row>
    <row r="4659" spans="38:41">
      <c r="AL4659" s="279">
        <v>7</v>
      </c>
      <c r="AM4659" s="279">
        <v>2006</v>
      </c>
      <c r="AN4659" s="281">
        <v>38923</v>
      </c>
      <c r="AO4659" s="279">
        <v>4.4729999999999999</v>
      </c>
    </row>
    <row r="4660" spans="38:41">
      <c r="AL4660" s="279">
        <v>7</v>
      </c>
      <c r="AM4660" s="279">
        <v>2006</v>
      </c>
      <c r="AN4660" s="281">
        <v>38922</v>
      </c>
      <c r="AO4660" s="279">
        <v>4.4480000000000004</v>
      </c>
    </row>
    <row r="4661" spans="38:41">
      <c r="AL4661" s="279">
        <v>7</v>
      </c>
      <c r="AM4661" s="279">
        <v>2006</v>
      </c>
      <c r="AN4661" s="281">
        <v>38919</v>
      </c>
      <c r="AO4661" s="279">
        <v>4.4589999999999996</v>
      </c>
    </row>
    <row r="4662" spans="38:41">
      <c r="AL4662" s="279">
        <v>7</v>
      </c>
      <c r="AM4662" s="279">
        <v>2006</v>
      </c>
      <c r="AN4662" s="281">
        <v>38918</v>
      </c>
      <c r="AO4662" s="279">
        <v>4.4889999999999999</v>
      </c>
    </row>
    <row r="4663" spans="38:41">
      <c r="AL4663" s="279">
        <v>7</v>
      </c>
      <c r="AM4663" s="279">
        <v>2006</v>
      </c>
      <c r="AN4663" s="281">
        <v>38917</v>
      </c>
      <c r="AO4663" s="279">
        <v>4.4960000000000004</v>
      </c>
    </row>
    <row r="4664" spans="38:41">
      <c r="AL4664" s="279">
        <v>7</v>
      </c>
      <c r="AM4664" s="279">
        <v>2006</v>
      </c>
      <c r="AN4664" s="281">
        <v>38916</v>
      </c>
      <c r="AO4664" s="279">
        <v>4.5510000000000002</v>
      </c>
    </row>
    <row r="4665" spans="38:41">
      <c r="AL4665" s="279">
        <v>7</v>
      </c>
      <c r="AM4665" s="279">
        <v>2006</v>
      </c>
      <c r="AN4665" s="281">
        <v>38915</v>
      </c>
      <c r="AO4665" s="279">
        <v>4.5049999999999999</v>
      </c>
    </row>
    <row r="4666" spans="38:41">
      <c r="AL4666" s="279">
        <v>7</v>
      </c>
      <c r="AM4666" s="279">
        <v>2006</v>
      </c>
      <c r="AN4666" s="281">
        <v>38912</v>
      </c>
      <c r="AO4666" s="279">
        <v>4.5119999999999996</v>
      </c>
    </row>
    <row r="4667" spans="38:41">
      <c r="AL4667" s="279">
        <v>7</v>
      </c>
      <c r="AM4667" s="279">
        <v>2006</v>
      </c>
      <c r="AN4667" s="281">
        <v>38911</v>
      </c>
      <c r="AO4667" s="279">
        <v>4.5179999999999998</v>
      </c>
    </row>
    <row r="4668" spans="38:41">
      <c r="AL4668" s="279">
        <v>7</v>
      </c>
      <c r="AM4668" s="279">
        <v>2006</v>
      </c>
      <c r="AN4668" s="281">
        <v>38910</v>
      </c>
      <c r="AO4668" s="279">
        <v>4.5199999999999996</v>
      </c>
    </row>
    <row r="4669" spans="38:41">
      <c r="AL4669" s="279">
        <v>7</v>
      </c>
      <c r="AM4669" s="279">
        <v>2006</v>
      </c>
      <c r="AN4669" s="281">
        <v>38909</v>
      </c>
      <c r="AO4669" s="279">
        <v>4.49</v>
      </c>
    </row>
    <row r="4670" spans="38:41">
      <c r="AL4670" s="279">
        <v>7</v>
      </c>
      <c r="AM4670" s="279">
        <v>2006</v>
      </c>
      <c r="AN4670" s="281">
        <v>38908</v>
      </c>
      <c r="AO4670" s="279">
        <v>4.5170000000000003</v>
      </c>
    </row>
    <row r="4671" spans="38:41">
      <c r="AL4671" s="279">
        <v>7</v>
      </c>
      <c r="AM4671" s="279">
        <v>2006</v>
      </c>
      <c r="AN4671" s="281">
        <v>38905</v>
      </c>
      <c r="AO4671" s="279">
        <v>4.54</v>
      </c>
    </row>
    <row r="4672" spans="38:41">
      <c r="AL4672" s="279">
        <v>7</v>
      </c>
      <c r="AM4672" s="279">
        <v>2006</v>
      </c>
      <c r="AN4672" s="281">
        <v>38904</v>
      </c>
      <c r="AO4672" s="279">
        <v>4.6230000000000002</v>
      </c>
    </row>
    <row r="4673" spans="38:41">
      <c r="AL4673" s="279">
        <v>7</v>
      </c>
      <c r="AM4673" s="279">
        <v>2006</v>
      </c>
      <c r="AN4673" s="281">
        <v>38903</v>
      </c>
      <c r="AO4673" s="279">
        <v>4.6509999999999998</v>
      </c>
    </row>
    <row r="4674" spans="38:41">
      <c r="AL4674" s="279">
        <v>7</v>
      </c>
      <c r="AM4674" s="279">
        <v>2006</v>
      </c>
      <c r="AN4674" s="281">
        <v>38902</v>
      </c>
      <c r="AO4674" s="279">
        <v>4.6420000000000003</v>
      </c>
    </row>
    <row r="4675" spans="38:41">
      <c r="AL4675" s="279">
        <v>7</v>
      </c>
      <c r="AM4675" s="279">
        <v>2006</v>
      </c>
      <c r="AN4675" s="281">
        <v>38901</v>
      </c>
      <c r="AO4675" s="279">
        <v>4.6180000000000003</v>
      </c>
    </row>
    <row r="4676" spans="38:41">
      <c r="AL4676" s="279">
        <v>6</v>
      </c>
      <c r="AM4676" s="279">
        <v>2006</v>
      </c>
      <c r="AN4676" s="281">
        <v>38898</v>
      </c>
      <c r="AO4676" s="279">
        <v>4.6139999999999999</v>
      </c>
    </row>
    <row r="4677" spans="38:41">
      <c r="AL4677" s="279">
        <v>6</v>
      </c>
      <c r="AM4677" s="279">
        <v>2006</v>
      </c>
      <c r="AN4677" s="281">
        <v>38897</v>
      </c>
      <c r="AO4677" s="279">
        <v>4.6310000000000002</v>
      </c>
    </row>
    <row r="4678" spans="38:41">
      <c r="AL4678" s="279">
        <v>6</v>
      </c>
      <c r="AM4678" s="279">
        <v>2006</v>
      </c>
      <c r="AN4678" s="281">
        <v>38896</v>
      </c>
      <c r="AO4678" s="279">
        <v>4.6630000000000003</v>
      </c>
    </row>
    <row r="4679" spans="38:41">
      <c r="AL4679" s="279">
        <v>6</v>
      </c>
      <c r="AM4679" s="279">
        <v>2006</v>
      </c>
      <c r="AN4679" s="281">
        <v>38895</v>
      </c>
      <c r="AO4679" s="279">
        <v>4.6360000000000001</v>
      </c>
    </row>
    <row r="4680" spans="38:41">
      <c r="AL4680" s="279">
        <v>6</v>
      </c>
      <c r="AM4680" s="279">
        <v>2006</v>
      </c>
      <c r="AN4680" s="281">
        <v>38894</v>
      </c>
      <c r="AO4680" s="279">
        <v>4.6630000000000003</v>
      </c>
    </row>
    <row r="4681" spans="38:41">
      <c r="AL4681" s="279">
        <v>6</v>
      </c>
      <c r="AM4681" s="279">
        <v>2006</v>
      </c>
      <c r="AN4681" s="281">
        <v>38891</v>
      </c>
      <c r="AO4681" s="279">
        <v>4.6379999999999999</v>
      </c>
    </row>
    <row r="4682" spans="38:41">
      <c r="AL4682" s="279">
        <v>6</v>
      </c>
      <c r="AM4682" s="279">
        <v>2006</v>
      </c>
      <c r="AN4682" s="281">
        <v>38890</v>
      </c>
      <c r="AO4682" s="279">
        <v>4.5979999999999999</v>
      </c>
    </row>
    <row r="4683" spans="38:41">
      <c r="AL4683" s="279">
        <v>6</v>
      </c>
      <c r="AM4683" s="279">
        <v>2006</v>
      </c>
      <c r="AN4683" s="281">
        <v>38889</v>
      </c>
      <c r="AO4683" s="279">
        <v>4.5609999999999999</v>
      </c>
    </row>
    <row r="4684" spans="38:41">
      <c r="AL4684" s="279">
        <v>6</v>
      </c>
      <c r="AM4684" s="279">
        <v>2006</v>
      </c>
      <c r="AN4684" s="281">
        <v>38888</v>
      </c>
      <c r="AO4684" s="279">
        <v>4.524</v>
      </c>
    </row>
    <row r="4685" spans="38:41">
      <c r="AL4685" s="279">
        <v>6</v>
      </c>
      <c r="AM4685" s="279">
        <v>2006</v>
      </c>
      <c r="AN4685" s="281">
        <v>38887</v>
      </c>
      <c r="AO4685" s="279">
        <v>4.4630000000000001</v>
      </c>
    </row>
    <row r="4686" spans="38:41">
      <c r="AL4686" s="279">
        <v>6</v>
      </c>
      <c r="AM4686" s="279">
        <v>2006</v>
      </c>
      <c r="AN4686" s="281">
        <v>38884</v>
      </c>
      <c r="AO4686" s="279">
        <v>4.4429999999999996</v>
      </c>
    </row>
    <row r="4687" spans="38:41">
      <c r="AL4687" s="279">
        <v>6</v>
      </c>
      <c r="AM4687" s="279">
        <v>2006</v>
      </c>
      <c r="AN4687" s="281">
        <v>38883</v>
      </c>
      <c r="AO4687" s="279">
        <v>4.4530000000000003</v>
      </c>
    </row>
    <row r="4688" spans="38:41">
      <c r="AL4688" s="279">
        <v>6</v>
      </c>
      <c r="AM4688" s="279">
        <v>2006</v>
      </c>
      <c r="AN4688" s="281">
        <v>38882</v>
      </c>
      <c r="AO4688" s="279">
        <v>4.4160000000000004</v>
      </c>
    </row>
    <row r="4689" spans="38:41">
      <c r="AL4689" s="279">
        <v>6</v>
      </c>
      <c r="AM4689" s="279">
        <v>2006</v>
      </c>
      <c r="AN4689" s="281">
        <v>38881</v>
      </c>
      <c r="AO4689" s="279">
        <v>4.3849999999999998</v>
      </c>
    </row>
    <row r="4690" spans="38:41">
      <c r="AL4690" s="279">
        <v>6</v>
      </c>
      <c r="AM4690" s="279">
        <v>2006</v>
      </c>
      <c r="AN4690" s="281">
        <v>38880</v>
      </c>
      <c r="AO4690" s="279">
        <v>4.415</v>
      </c>
    </row>
    <row r="4691" spans="38:41">
      <c r="AL4691" s="279">
        <v>6</v>
      </c>
      <c r="AM4691" s="279">
        <v>2006</v>
      </c>
      <c r="AN4691" s="281">
        <v>38877</v>
      </c>
      <c r="AO4691" s="279">
        <v>4.4240000000000004</v>
      </c>
    </row>
    <row r="4692" spans="38:41">
      <c r="AL4692" s="279">
        <v>6</v>
      </c>
      <c r="AM4692" s="279">
        <v>2006</v>
      </c>
      <c r="AN4692" s="281">
        <v>38876</v>
      </c>
      <c r="AO4692" s="279">
        <v>4.3929999999999998</v>
      </c>
    </row>
    <row r="4693" spans="38:41">
      <c r="AL4693" s="279">
        <v>6</v>
      </c>
      <c r="AM4693" s="279">
        <v>2006</v>
      </c>
      <c r="AN4693" s="281">
        <v>38875</v>
      </c>
      <c r="AO4693" s="279">
        <v>4.3840000000000003</v>
      </c>
    </row>
    <row r="4694" spans="38:41">
      <c r="AL4694" s="279">
        <v>6</v>
      </c>
      <c r="AM4694" s="279">
        <v>2006</v>
      </c>
      <c r="AN4694" s="281">
        <v>38874</v>
      </c>
      <c r="AO4694" s="279">
        <v>4.3600000000000003</v>
      </c>
    </row>
    <row r="4695" spans="38:41">
      <c r="AL4695" s="279">
        <v>6</v>
      </c>
      <c r="AM4695" s="279">
        <v>2006</v>
      </c>
      <c r="AN4695" s="281">
        <v>38873</v>
      </c>
      <c r="AO4695" s="279">
        <v>4.38</v>
      </c>
    </row>
    <row r="4696" spans="38:41">
      <c r="AL4696" s="279">
        <v>6</v>
      </c>
      <c r="AM4696" s="279">
        <v>2006</v>
      </c>
      <c r="AN4696" s="281">
        <v>38870</v>
      </c>
      <c r="AO4696" s="279">
        <v>4.375</v>
      </c>
    </row>
    <row r="4697" spans="38:41">
      <c r="AL4697" s="279">
        <v>6</v>
      </c>
      <c r="AM4697" s="279">
        <v>2006</v>
      </c>
      <c r="AN4697" s="281">
        <v>38869</v>
      </c>
      <c r="AO4697" s="279">
        <v>4.4400000000000004</v>
      </c>
    </row>
    <row r="4698" spans="38:41">
      <c r="AL4698" s="279">
        <v>5</v>
      </c>
      <c r="AM4698" s="279">
        <v>2006</v>
      </c>
      <c r="AN4698" s="281">
        <v>38868</v>
      </c>
      <c r="AO4698" s="279">
        <v>4.4969999999999999</v>
      </c>
    </row>
    <row r="4699" spans="38:41">
      <c r="AL4699" s="279">
        <v>5</v>
      </c>
      <c r="AM4699" s="279">
        <v>2006</v>
      </c>
      <c r="AN4699" s="281">
        <v>38867</v>
      </c>
      <c r="AO4699" s="279">
        <v>4.4050000000000002</v>
      </c>
    </row>
    <row r="4700" spans="38:41">
      <c r="AL4700" s="279">
        <v>5</v>
      </c>
      <c r="AM4700" s="279">
        <v>2006</v>
      </c>
      <c r="AN4700" s="281">
        <v>38866</v>
      </c>
      <c r="AO4700" s="279">
        <v>4.3540000000000001</v>
      </c>
    </row>
    <row r="4701" spans="38:41">
      <c r="AL4701" s="279">
        <v>5</v>
      </c>
      <c r="AM4701" s="279">
        <v>2006</v>
      </c>
      <c r="AN4701" s="281">
        <v>38863</v>
      </c>
      <c r="AO4701" s="279">
        <v>4.359</v>
      </c>
    </row>
    <row r="4702" spans="38:41">
      <c r="AL4702" s="279">
        <v>5</v>
      </c>
      <c r="AM4702" s="279">
        <v>2006</v>
      </c>
      <c r="AN4702" s="281">
        <v>38862</v>
      </c>
      <c r="AO4702" s="279">
        <v>4.3479999999999999</v>
      </c>
    </row>
    <row r="4703" spans="38:41">
      <c r="AL4703" s="279">
        <v>5</v>
      </c>
      <c r="AM4703" s="279">
        <v>2006</v>
      </c>
      <c r="AN4703" s="281">
        <v>38861</v>
      </c>
      <c r="AO4703" s="279">
        <v>4.3529999999999998</v>
      </c>
    </row>
    <row r="4704" spans="38:41">
      <c r="AL4704" s="279">
        <v>5</v>
      </c>
      <c r="AM4704" s="279">
        <v>2006</v>
      </c>
      <c r="AN4704" s="281">
        <v>38860</v>
      </c>
      <c r="AO4704" s="279">
        <v>4.3680000000000003</v>
      </c>
    </row>
    <row r="4705" spans="38:41">
      <c r="AL4705" s="279">
        <v>5</v>
      </c>
      <c r="AM4705" s="279">
        <v>2006</v>
      </c>
      <c r="AN4705" s="281">
        <v>38859</v>
      </c>
      <c r="AO4705" s="279">
        <v>4.3529999999999998</v>
      </c>
    </row>
    <row r="4706" spans="38:41">
      <c r="AL4706" s="279">
        <v>5</v>
      </c>
      <c r="AM4706" s="279">
        <v>2006</v>
      </c>
      <c r="AN4706" s="281">
        <v>38856</v>
      </c>
      <c r="AO4706" s="279">
        <v>4.3860000000000001</v>
      </c>
    </row>
    <row r="4707" spans="38:41">
      <c r="AL4707" s="279">
        <v>5</v>
      </c>
      <c r="AM4707" s="279">
        <v>2006</v>
      </c>
      <c r="AN4707" s="281">
        <v>38855</v>
      </c>
      <c r="AO4707" s="279">
        <v>4.3860000000000001</v>
      </c>
    </row>
    <row r="4708" spans="38:41">
      <c r="AL4708" s="279">
        <v>5</v>
      </c>
      <c r="AM4708" s="279">
        <v>2006</v>
      </c>
      <c r="AN4708" s="281">
        <v>38854</v>
      </c>
      <c r="AO4708" s="279">
        <v>4.45</v>
      </c>
    </row>
    <row r="4709" spans="38:41">
      <c r="AL4709" s="279">
        <v>5</v>
      </c>
      <c r="AM4709" s="279">
        <v>2006</v>
      </c>
      <c r="AN4709" s="281">
        <v>38853</v>
      </c>
      <c r="AO4709" s="279">
        <v>4.4329999999999998</v>
      </c>
    </row>
    <row r="4710" spans="38:41">
      <c r="AL4710" s="279">
        <v>5</v>
      </c>
      <c r="AM4710" s="279">
        <v>2006</v>
      </c>
      <c r="AN4710" s="281">
        <v>38852</v>
      </c>
      <c r="AO4710" s="279">
        <v>4.476</v>
      </c>
    </row>
    <row r="4711" spans="38:41">
      <c r="AL4711" s="279">
        <v>5</v>
      </c>
      <c r="AM4711" s="279">
        <v>2006</v>
      </c>
      <c r="AN4711" s="281">
        <v>38849</v>
      </c>
      <c r="AO4711" s="279">
        <v>4.5170000000000003</v>
      </c>
    </row>
    <row r="4712" spans="38:41">
      <c r="AL4712" s="279">
        <v>5</v>
      </c>
      <c r="AM4712" s="279">
        <v>2006</v>
      </c>
      <c r="AN4712" s="281">
        <v>38848</v>
      </c>
      <c r="AO4712" s="279">
        <v>4.5179999999999998</v>
      </c>
    </row>
    <row r="4713" spans="38:41">
      <c r="AL4713" s="279">
        <v>5</v>
      </c>
      <c r="AM4713" s="279">
        <v>2006</v>
      </c>
      <c r="AN4713" s="281">
        <v>38847</v>
      </c>
      <c r="AO4713" s="279">
        <v>4.5129999999999999</v>
      </c>
    </row>
    <row r="4714" spans="38:41">
      <c r="AL4714" s="279">
        <v>5</v>
      </c>
      <c r="AM4714" s="279">
        <v>2006</v>
      </c>
      <c r="AN4714" s="281">
        <v>38846</v>
      </c>
      <c r="AO4714" s="279">
        <v>4.5129999999999999</v>
      </c>
    </row>
    <row r="4715" spans="38:41">
      <c r="AL4715" s="279">
        <v>5</v>
      </c>
      <c r="AM4715" s="279">
        <v>2006</v>
      </c>
      <c r="AN4715" s="281">
        <v>38845</v>
      </c>
      <c r="AO4715" s="279">
        <v>4.4880000000000004</v>
      </c>
    </row>
    <row r="4716" spans="38:41">
      <c r="AL4716" s="279">
        <v>5</v>
      </c>
      <c r="AM4716" s="279">
        <v>2006</v>
      </c>
      <c r="AN4716" s="281">
        <v>38842</v>
      </c>
      <c r="AO4716" s="279">
        <v>4.4930000000000003</v>
      </c>
    </row>
    <row r="4717" spans="38:41">
      <c r="AL4717" s="279">
        <v>5</v>
      </c>
      <c r="AM4717" s="279">
        <v>2006</v>
      </c>
      <c r="AN4717" s="281">
        <v>38841</v>
      </c>
      <c r="AO4717" s="279">
        <v>4.5019999999999998</v>
      </c>
    </row>
    <row r="4718" spans="38:41">
      <c r="AL4718" s="279">
        <v>5</v>
      </c>
      <c r="AM4718" s="279">
        <v>2006</v>
      </c>
      <c r="AN4718" s="281">
        <v>38840</v>
      </c>
      <c r="AO4718" s="279">
        <v>4.51</v>
      </c>
    </row>
    <row r="4719" spans="38:41">
      <c r="AL4719" s="279">
        <v>5</v>
      </c>
      <c r="AM4719" s="279">
        <v>2006</v>
      </c>
      <c r="AN4719" s="281">
        <v>38839</v>
      </c>
      <c r="AO4719" s="279">
        <v>4.5229999999999997</v>
      </c>
    </row>
    <row r="4720" spans="38:41">
      <c r="AL4720" s="279">
        <v>5</v>
      </c>
      <c r="AM4720" s="279">
        <v>2006</v>
      </c>
      <c r="AN4720" s="281">
        <v>38838</v>
      </c>
      <c r="AO4720" s="279">
        <v>4.5510000000000002</v>
      </c>
    </row>
    <row r="4721" spans="38:41">
      <c r="AL4721" s="279">
        <v>4</v>
      </c>
      <c r="AM4721" s="279">
        <v>2006</v>
      </c>
      <c r="AN4721" s="281">
        <v>38835</v>
      </c>
      <c r="AO4721" s="279">
        <v>4.5179999999999998</v>
      </c>
    </row>
    <row r="4722" spans="38:41">
      <c r="AL4722" s="279">
        <v>4</v>
      </c>
      <c r="AM4722" s="279">
        <v>2006</v>
      </c>
      <c r="AN4722" s="281">
        <v>38834</v>
      </c>
      <c r="AO4722" s="279">
        <v>4.5549999999999997</v>
      </c>
    </row>
    <row r="4723" spans="38:41">
      <c r="AL4723" s="279">
        <v>4</v>
      </c>
      <c r="AM4723" s="279">
        <v>2006</v>
      </c>
      <c r="AN4723" s="281">
        <v>38833</v>
      </c>
      <c r="AO4723" s="279">
        <v>4.5679999999999996</v>
      </c>
    </row>
    <row r="4724" spans="38:41">
      <c r="AL4724" s="279">
        <v>4</v>
      </c>
      <c r="AM4724" s="279">
        <v>2006</v>
      </c>
      <c r="AN4724" s="281">
        <v>38832</v>
      </c>
      <c r="AO4724" s="279">
        <v>4.548</v>
      </c>
    </row>
    <row r="4725" spans="38:41">
      <c r="AL4725" s="279">
        <v>4</v>
      </c>
      <c r="AM4725" s="279">
        <v>2006</v>
      </c>
      <c r="AN4725" s="281">
        <v>38831</v>
      </c>
      <c r="AO4725" s="279">
        <v>4.484</v>
      </c>
    </row>
    <row r="4726" spans="38:41">
      <c r="AL4726" s="279">
        <v>4</v>
      </c>
      <c r="AM4726" s="279">
        <v>2006</v>
      </c>
      <c r="AN4726" s="281">
        <v>38828</v>
      </c>
      <c r="AO4726" s="279">
        <v>4.5270000000000001</v>
      </c>
    </row>
    <row r="4727" spans="38:41">
      <c r="AL4727" s="279">
        <v>4</v>
      </c>
      <c r="AM4727" s="279">
        <v>2006</v>
      </c>
      <c r="AN4727" s="281">
        <v>38827</v>
      </c>
      <c r="AO4727" s="279">
        <v>4.5519999999999996</v>
      </c>
    </row>
    <row r="4728" spans="38:41">
      <c r="AL4728" s="279">
        <v>4</v>
      </c>
      <c r="AM4728" s="279">
        <v>2006</v>
      </c>
      <c r="AN4728" s="281">
        <v>38826</v>
      </c>
      <c r="AO4728" s="279">
        <v>4.5119999999999996</v>
      </c>
    </row>
    <row r="4729" spans="38:41">
      <c r="AL4729" s="279">
        <v>4</v>
      </c>
      <c r="AM4729" s="279">
        <v>2006</v>
      </c>
      <c r="AN4729" s="281">
        <v>38825</v>
      </c>
      <c r="AO4729" s="279">
        <v>4.468</v>
      </c>
    </row>
    <row r="4730" spans="38:41">
      <c r="AL4730" s="279">
        <v>4</v>
      </c>
      <c r="AM4730" s="279">
        <v>2006</v>
      </c>
      <c r="AN4730" s="281">
        <v>38824</v>
      </c>
      <c r="AO4730" s="279">
        <v>4.4790000000000001</v>
      </c>
    </row>
    <row r="4731" spans="38:41">
      <c r="AL4731" s="279">
        <v>4</v>
      </c>
      <c r="AM4731" s="279">
        <v>2006</v>
      </c>
      <c r="AN4731" s="281">
        <v>38821</v>
      </c>
      <c r="AO4731" s="279">
        <v>4.4950000000000001</v>
      </c>
    </row>
    <row r="4732" spans="38:41">
      <c r="AL4732" s="279">
        <v>4</v>
      </c>
      <c r="AM4732" s="279">
        <v>2006</v>
      </c>
      <c r="AN4732" s="281">
        <v>38820</v>
      </c>
      <c r="AO4732" s="279">
        <v>4.4909999999999997</v>
      </c>
    </row>
    <row r="4733" spans="38:41">
      <c r="AL4733" s="279">
        <v>4</v>
      </c>
      <c r="AM4733" s="279">
        <v>2006</v>
      </c>
      <c r="AN4733" s="281">
        <v>38819</v>
      </c>
      <c r="AO4733" s="279">
        <v>4.4429999999999996</v>
      </c>
    </row>
    <row r="4734" spans="38:41">
      <c r="AL4734" s="279">
        <v>4</v>
      </c>
      <c r="AM4734" s="279">
        <v>2006</v>
      </c>
      <c r="AN4734" s="281">
        <v>38818</v>
      </c>
      <c r="AO4734" s="279">
        <v>4.415</v>
      </c>
    </row>
    <row r="4735" spans="38:41">
      <c r="AL4735" s="279">
        <v>4</v>
      </c>
      <c r="AM4735" s="279">
        <v>2006</v>
      </c>
      <c r="AN4735" s="281">
        <v>38817</v>
      </c>
      <c r="AO4735" s="279">
        <v>4.4320000000000004</v>
      </c>
    </row>
    <row r="4736" spans="38:41">
      <c r="AL4736" s="279">
        <v>4</v>
      </c>
      <c r="AM4736" s="279">
        <v>2006</v>
      </c>
      <c r="AN4736" s="281">
        <v>38814</v>
      </c>
      <c r="AO4736" s="279">
        <v>4.4409999999999998</v>
      </c>
    </row>
    <row r="4737" spans="38:41">
      <c r="AL4737" s="279">
        <v>4</v>
      </c>
      <c r="AM4737" s="279">
        <v>2006</v>
      </c>
      <c r="AN4737" s="281">
        <v>38813</v>
      </c>
      <c r="AO4737" s="279">
        <v>4.3659999999999997</v>
      </c>
    </row>
    <row r="4738" spans="38:41">
      <c r="AL4738" s="279">
        <v>4</v>
      </c>
      <c r="AM4738" s="279">
        <v>2006</v>
      </c>
      <c r="AN4738" s="281">
        <v>38812</v>
      </c>
      <c r="AO4738" s="279">
        <v>4.3239999999999998</v>
      </c>
    </row>
    <row r="4739" spans="38:41">
      <c r="AL4739" s="279">
        <v>4</v>
      </c>
      <c r="AM4739" s="279">
        <v>2006</v>
      </c>
      <c r="AN4739" s="281">
        <v>38811</v>
      </c>
      <c r="AO4739" s="279">
        <v>4.3170000000000002</v>
      </c>
    </row>
    <row r="4740" spans="38:41">
      <c r="AL4740" s="279">
        <v>4</v>
      </c>
      <c r="AM4740" s="279">
        <v>2006</v>
      </c>
      <c r="AN4740" s="281">
        <v>38810</v>
      </c>
      <c r="AO4740" s="279">
        <v>4.29</v>
      </c>
    </row>
    <row r="4741" spans="38:41">
      <c r="AL4741" s="279">
        <v>3</v>
      </c>
      <c r="AM4741" s="279">
        <v>2006</v>
      </c>
      <c r="AN4741" s="281">
        <v>38807</v>
      </c>
      <c r="AO4741" s="279">
        <v>4.26</v>
      </c>
    </row>
    <row r="4742" spans="38:41">
      <c r="AL4742" s="279">
        <v>3</v>
      </c>
      <c r="AM4742" s="279">
        <v>2006</v>
      </c>
      <c r="AN4742" s="281">
        <v>38806</v>
      </c>
      <c r="AO4742" s="279">
        <v>4.2770000000000001</v>
      </c>
    </row>
    <row r="4743" spans="38:41">
      <c r="AL4743" s="279">
        <v>3</v>
      </c>
      <c r="AM4743" s="279">
        <v>2006</v>
      </c>
      <c r="AN4743" s="281">
        <v>38805</v>
      </c>
      <c r="AO4743" s="279">
        <v>4.2350000000000003</v>
      </c>
    </row>
    <row r="4744" spans="38:41">
      <c r="AL4744" s="279">
        <v>3</v>
      </c>
      <c r="AM4744" s="279">
        <v>2006</v>
      </c>
      <c r="AN4744" s="281">
        <v>38804</v>
      </c>
      <c r="AO4744" s="279">
        <v>4.2130000000000001</v>
      </c>
    </row>
    <row r="4745" spans="38:41">
      <c r="AL4745" s="279">
        <v>3</v>
      </c>
      <c r="AM4745" s="279">
        <v>2006</v>
      </c>
      <c r="AN4745" s="281">
        <v>38803</v>
      </c>
      <c r="AO4745" s="279">
        <v>4.1790000000000003</v>
      </c>
    </row>
    <row r="4746" spans="38:41">
      <c r="AL4746" s="279">
        <v>3</v>
      </c>
      <c r="AM4746" s="279">
        <v>2006</v>
      </c>
      <c r="AN4746" s="281">
        <v>38800</v>
      </c>
      <c r="AO4746" s="279">
        <v>4.16</v>
      </c>
    </row>
    <row r="4747" spans="38:41">
      <c r="AL4747" s="279">
        <v>3</v>
      </c>
      <c r="AM4747" s="279">
        <v>2006</v>
      </c>
      <c r="AN4747" s="281">
        <v>38799</v>
      </c>
      <c r="AO4747" s="279">
        <v>4.2039999999999997</v>
      </c>
    </row>
    <row r="4748" spans="38:41">
      <c r="AL4748" s="279">
        <v>3</v>
      </c>
      <c r="AM4748" s="279">
        <v>2006</v>
      </c>
      <c r="AN4748" s="281">
        <v>38798</v>
      </c>
      <c r="AO4748" s="279">
        <v>4.1909999999999998</v>
      </c>
    </row>
    <row r="4749" spans="38:41">
      <c r="AL4749" s="279">
        <v>3</v>
      </c>
      <c r="AM4749" s="279">
        <v>2006</v>
      </c>
      <c r="AN4749" s="281">
        <v>38797</v>
      </c>
      <c r="AO4749" s="279">
        <v>4.2039999999999997</v>
      </c>
    </row>
    <row r="4750" spans="38:41">
      <c r="AL4750" s="279">
        <v>3</v>
      </c>
      <c r="AM4750" s="279">
        <v>2006</v>
      </c>
      <c r="AN4750" s="281">
        <v>38796</v>
      </c>
      <c r="AO4750" s="279">
        <v>4.1829999999999998</v>
      </c>
    </row>
    <row r="4751" spans="38:41">
      <c r="AL4751" s="279">
        <v>3</v>
      </c>
      <c r="AM4751" s="279">
        <v>2006</v>
      </c>
      <c r="AN4751" s="281">
        <v>38793</v>
      </c>
      <c r="AO4751" s="279">
        <v>4.1779999999999999</v>
      </c>
    </row>
    <row r="4752" spans="38:41">
      <c r="AL4752" s="279">
        <v>3</v>
      </c>
      <c r="AM4752" s="279">
        <v>2006</v>
      </c>
      <c r="AN4752" s="281">
        <v>38792</v>
      </c>
      <c r="AO4752" s="279">
        <v>4.1559999999999997</v>
      </c>
    </row>
    <row r="4753" spans="38:41">
      <c r="AL4753" s="279">
        <v>3</v>
      </c>
      <c r="AM4753" s="279">
        <v>2006</v>
      </c>
      <c r="AN4753" s="281">
        <v>38791</v>
      </c>
      <c r="AO4753" s="279">
        <v>4.2229999999999999</v>
      </c>
    </row>
    <row r="4754" spans="38:41">
      <c r="AL4754" s="279">
        <v>3</v>
      </c>
      <c r="AM4754" s="279">
        <v>2006</v>
      </c>
      <c r="AN4754" s="281">
        <v>38790</v>
      </c>
      <c r="AO4754" s="279">
        <v>4.2009999999999996</v>
      </c>
    </row>
    <row r="4755" spans="38:41">
      <c r="AL4755" s="279">
        <v>3</v>
      </c>
      <c r="AM4755" s="279">
        <v>2006</v>
      </c>
      <c r="AN4755" s="281">
        <v>38789</v>
      </c>
      <c r="AO4755" s="279">
        <v>4.26</v>
      </c>
    </row>
    <row r="4756" spans="38:41">
      <c r="AL4756" s="279">
        <v>3</v>
      </c>
      <c r="AM4756" s="279">
        <v>2006</v>
      </c>
      <c r="AN4756" s="281">
        <v>38786</v>
      </c>
      <c r="AO4756" s="279">
        <v>4.2560000000000002</v>
      </c>
    </row>
    <row r="4757" spans="38:41">
      <c r="AL4757" s="279">
        <v>3</v>
      </c>
      <c r="AM4757" s="279">
        <v>2006</v>
      </c>
      <c r="AN4757" s="281">
        <v>38785</v>
      </c>
      <c r="AO4757" s="279">
        <v>4.2450000000000001</v>
      </c>
    </row>
    <row r="4758" spans="38:41">
      <c r="AL4758" s="279">
        <v>3</v>
      </c>
      <c r="AM4758" s="279">
        <v>2006</v>
      </c>
      <c r="AN4758" s="281">
        <v>38784</v>
      </c>
      <c r="AO4758" s="279">
        <v>4.242</v>
      </c>
    </row>
    <row r="4759" spans="38:41">
      <c r="AL4759" s="279">
        <v>3</v>
      </c>
      <c r="AM4759" s="279">
        <v>2006</v>
      </c>
      <c r="AN4759" s="281">
        <v>38783</v>
      </c>
      <c r="AO4759" s="279">
        <v>4.25</v>
      </c>
    </row>
    <row r="4760" spans="38:41">
      <c r="AL4760" s="279">
        <v>3</v>
      </c>
      <c r="AM4760" s="279">
        <v>2006</v>
      </c>
      <c r="AN4760" s="281">
        <v>38782</v>
      </c>
      <c r="AO4760" s="279">
        <v>4.2930000000000001</v>
      </c>
    </row>
    <row r="4761" spans="38:41">
      <c r="AL4761" s="279">
        <v>3</v>
      </c>
      <c r="AM4761" s="279">
        <v>2006</v>
      </c>
      <c r="AN4761" s="281">
        <v>38779</v>
      </c>
      <c r="AO4761" s="279">
        <v>4.2329999999999997</v>
      </c>
    </row>
    <row r="4762" spans="38:41">
      <c r="AL4762" s="279">
        <v>3</v>
      </c>
      <c r="AM4762" s="279">
        <v>2006</v>
      </c>
      <c r="AN4762" s="281">
        <v>38778</v>
      </c>
      <c r="AO4762" s="279">
        <v>4.2050000000000001</v>
      </c>
    </row>
    <row r="4763" spans="38:41">
      <c r="AL4763" s="279">
        <v>3</v>
      </c>
      <c r="AM4763" s="279">
        <v>2006</v>
      </c>
      <c r="AN4763" s="281">
        <v>38777</v>
      </c>
      <c r="AO4763" s="279">
        <v>4.1749999999999998</v>
      </c>
    </row>
    <row r="4764" spans="38:41">
      <c r="AL4764" s="279">
        <v>2</v>
      </c>
      <c r="AM4764" s="279">
        <v>2006</v>
      </c>
      <c r="AN4764" s="281">
        <v>38776</v>
      </c>
      <c r="AO4764" s="279">
        <v>4.1449999999999996</v>
      </c>
    </row>
    <row r="4765" spans="38:41">
      <c r="AL4765" s="279">
        <v>2</v>
      </c>
      <c r="AM4765" s="279">
        <v>2006</v>
      </c>
      <c r="AN4765" s="281">
        <v>38775</v>
      </c>
      <c r="AO4765" s="279">
        <v>4.1760000000000002</v>
      </c>
    </row>
    <row r="4766" spans="38:41">
      <c r="AL4766" s="279">
        <v>2</v>
      </c>
      <c r="AM4766" s="279">
        <v>2006</v>
      </c>
      <c r="AN4766" s="281">
        <v>38772</v>
      </c>
      <c r="AO4766" s="279">
        <v>4.1749999999999998</v>
      </c>
    </row>
    <row r="4767" spans="38:41">
      <c r="AL4767" s="279">
        <v>2</v>
      </c>
      <c r="AM4767" s="279">
        <v>2006</v>
      </c>
      <c r="AN4767" s="281">
        <v>38771</v>
      </c>
      <c r="AO4767" s="279">
        <v>4.1719999999999997</v>
      </c>
    </row>
    <row r="4768" spans="38:41">
      <c r="AL4768" s="279">
        <v>2</v>
      </c>
      <c r="AM4768" s="279">
        <v>2006</v>
      </c>
      <c r="AN4768" s="281">
        <v>38770</v>
      </c>
      <c r="AO4768" s="279">
        <v>4.1520000000000001</v>
      </c>
    </row>
    <row r="4769" spans="38:41">
      <c r="AL4769" s="279">
        <v>2</v>
      </c>
      <c r="AM4769" s="279">
        <v>2006</v>
      </c>
      <c r="AN4769" s="281">
        <v>38769</v>
      </c>
      <c r="AO4769" s="279">
        <v>4.1929999999999996</v>
      </c>
    </row>
    <row r="4770" spans="38:41">
      <c r="AL4770" s="279">
        <v>2</v>
      </c>
      <c r="AM4770" s="279">
        <v>2006</v>
      </c>
      <c r="AN4770" s="281">
        <v>38768</v>
      </c>
      <c r="AO4770" s="279">
        <v>4.1749999999999998</v>
      </c>
    </row>
    <row r="4771" spans="38:41">
      <c r="AL4771" s="279">
        <v>2</v>
      </c>
      <c r="AM4771" s="279">
        <v>2006</v>
      </c>
      <c r="AN4771" s="281">
        <v>38765</v>
      </c>
      <c r="AO4771" s="279">
        <v>4.1849999999999996</v>
      </c>
    </row>
    <row r="4772" spans="38:41">
      <c r="AL4772" s="279">
        <v>2</v>
      </c>
      <c r="AM4772" s="279">
        <v>2006</v>
      </c>
      <c r="AN4772" s="281">
        <v>38764</v>
      </c>
      <c r="AO4772" s="279">
        <v>4.2450000000000001</v>
      </c>
    </row>
    <row r="4773" spans="38:41">
      <c r="AL4773" s="279">
        <v>2</v>
      </c>
      <c r="AM4773" s="279">
        <v>2006</v>
      </c>
      <c r="AN4773" s="281">
        <v>38763</v>
      </c>
      <c r="AO4773" s="279">
        <v>4.2720000000000002</v>
      </c>
    </row>
    <row r="4774" spans="38:41">
      <c r="AL4774" s="279">
        <v>2</v>
      </c>
      <c r="AM4774" s="279">
        <v>2006</v>
      </c>
      <c r="AN4774" s="281">
        <v>38762</v>
      </c>
      <c r="AO4774" s="279">
        <v>4.2720000000000002</v>
      </c>
    </row>
    <row r="4775" spans="38:41">
      <c r="AL4775" s="279">
        <v>2</v>
      </c>
      <c r="AM4775" s="279">
        <v>2006</v>
      </c>
      <c r="AN4775" s="281">
        <v>38761</v>
      </c>
      <c r="AO4775" s="279">
        <v>4.2610000000000001</v>
      </c>
    </row>
    <row r="4776" spans="38:41">
      <c r="AL4776" s="279">
        <v>2</v>
      </c>
      <c r="AM4776" s="279">
        <v>2006</v>
      </c>
      <c r="AN4776" s="281">
        <v>38758</v>
      </c>
      <c r="AO4776" s="279">
        <v>4.2670000000000003</v>
      </c>
    </row>
    <row r="4777" spans="38:41">
      <c r="AL4777" s="279">
        <v>2</v>
      </c>
      <c r="AM4777" s="279">
        <v>2006</v>
      </c>
      <c r="AN4777" s="281">
        <v>38757</v>
      </c>
      <c r="AO4777" s="279">
        <v>4.2469999999999999</v>
      </c>
    </row>
    <row r="4778" spans="38:41">
      <c r="AL4778" s="279">
        <v>2</v>
      </c>
      <c r="AM4778" s="279">
        <v>2006</v>
      </c>
      <c r="AN4778" s="281">
        <v>38756</v>
      </c>
      <c r="AO4778" s="279">
        <v>4.2519999999999998</v>
      </c>
    </row>
    <row r="4779" spans="38:41">
      <c r="AL4779" s="279">
        <v>2</v>
      </c>
      <c r="AM4779" s="279">
        <v>2006</v>
      </c>
      <c r="AN4779" s="281">
        <v>38755</v>
      </c>
      <c r="AO4779" s="279">
        <v>4.2430000000000003</v>
      </c>
    </row>
    <row r="4780" spans="38:41">
      <c r="AL4780" s="279">
        <v>2</v>
      </c>
      <c r="AM4780" s="279">
        <v>2006</v>
      </c>
      <c r="AN4780" s="281">
        <v>38754</v>
      </c>
      <c r="AO4780" s="279">
        <v>4.2320000000000002</v>
      </c>
    </row>
    <row r="4781" spans="38:41">
      <c r="AL4781" s="279">
        <v>2</v>
      </c>
      <c r="AM4781" s="279">
        <v>2006</v>
      </c>
      <c r="AN4781" s="281">
        <v>38751</v>
      </c>
      <c r="AO4781" s="279">
        <v>4.218</v>
      </c>
    </row>
    <row r="4782" spans="38:41">
      <c r="AL4782" s="279">
        <v>2</v>
      </c>
      <c r="AM4782" s="279">
        <v>2006</v>
      </c>
      <c r="AN4782" s="281">
        <v>38750</v>
      </c>
      <c r="AO4782" s="279">
        <v>4.2489999999999997</v>
      </c>
    </row>
    <row r="4783" spans="38:41">
      <c r="AL4783" s="279">
        <v>2</v>
      </c>
      <c r="AM4783" s="279">
        <v>2006</v>
      </c>
      <c r="AN4783" s="281">
        <v>38749</v>
      </c>
      <c r="AO4783" s="279">
        <v>4.2610000000000001</v>
      </c>
    </row>
    <row r="4784" spans="38:41">
      <c r="AL4784" s="279">
        <v>1</v>
      </c>
      <c r="AM4784" s="279">
        <v>2006</v>
      </c>
      <c r="AN4784" s="281">
        <v>38748</v>
      </c>
      <c r="AO4784" s="279">
        <v>4.2439999999999998</v>
      </c>
    </row>
    <row r="4785" spans="38:41">
      <c r="AL4785" s="279">
        <v>1</v>
      </c>
      <c r="AM4785" s="279">
        <v>2006</v>
      </c>
      <c r="AN4785" s="281">
        <v>38747</v>
      </c>
      <c r="AO4785" s="279">
        <v>4.2489999999999997</v>
      </c>
    </row>
    <row r="4786" spans="38:41">
      <c r="AL4786" s="279">
        <v>1</v>
      </c>
      <c r="AM4786" s="279">
        <v>2006</v>
      </c>
      <c r="AN4786" s="281">
        <v>38744</v>
      </c>
      <c r="AO4786" s="279">
        <v>4.234</v>
      </c>
    </row>
    <row r="4787" spans="38:41">
      <c r="AL4787" s="279">
        <v>1</v>
      </c>
      <c r="AM4787" s="279">
        <v>2006</v>
      </c>
      <c r="AN4787" s="281">
        <v>38743</v>
      </c>
      <c r="AO4787" s="279">
        <v>4.2300000000000004</v>
      </c>
    </row>
    <row r="4788" spans="38:41">
      <c r="AL4788" s="279">
        <v>1</v>
      </c>
      <c r="AM4788" s="279">
        <v>2006</v>
      </c>
      <c r="AN4788" s="281">
        <v>38742</v>
      </c>
      <c r="AO4788" s="279">
        <v>4.2039999999999997</v>
      </c>
    </row>
    <row r="4789" spans="38:41">
      <c r="AL4789" s="279">
        <v>1</v>
      </c>
      <c r="AM4789" s="279">
        <v>2006</v>
      </c>
      <c r="AN4789" s="281">
        <v>38741</v>
      </c>
      <c r="AO4789" s="279">
        <v>4.1539999999999999</v>
      </c>
    </row>
    <row r="4790" spans="38:41">
      <c r="AL4790" s="279">
        <v>1</v>
      </c>
      <c r="AM4790" s="279">
        <v>2006</v>
      </c>
      <c r="AN4790" s="281">
        <v>38740</v>
      </c>
      <c r="AO4790" s="279">
        <v>4.1369999999999996</v>
      </c>
    </row>
    <row r="4791" spans="38:41">
      <c r="AL4791" s="279">
        <v>1</v>
      </c>
      <c r="AM4791" s="279">
        <v>2006</v>
      </c>
      <c r="AN4791" s="281">
        <v>38737</v>
      </c>
      <c r="AO4791" s="279">
        <v>4.1079999999999997</v>
      </c>
    </row>
    <row r="4792" spans="38:41">
      <c r="AL4792" s="279">
        <v>1</v>
      </c>
      <c r="AM4792" s="279">
        <v>2006</v>
      </c>
      <c r="AN4792" s="281">
        <v>38736</v>
      </c>
      <c r="AO4792" s="279">
        <v>4.1040000000000001</v>
      </c>
    </row>
    <row r="4793" spans="38:41">
      <c r="AL4793" s="279">
        <v>1</v>
      </c>
      <c r="AM4793" s="279">
        <v>2006</v>
      </c>
      <c r="AN4793" s="281">
        <v>38735</v>
      </c>
      <c r="AO4793" s="279">
        <v>4.0609999999999999</v>
      </c>
    </row>
    <row r="4794" spans="38:41">
      <c r="AL4794" s="279">
        <v>1</v>
      </c>
      <c r="AM4794" s="279">
        <v>2006</v>
      </c>
      <c r="AN4794" s="281">
        <v>38734</v>
      </c>
      <c r="AO4794" s="279">
        <v>4.0640000000000001</v>
      </c>
    </row>
    <row r="4795" spans="38:41">
      <c r="AL4795" s="279">
        <v>1</v>
      </c>
      <c r="AM4795" s="279">
        <v>2006</v>
      </c>
      <c r="AN4795" s="281">
        <v>38733</v>
      </c>
      <c r="AO4795" s="279">
        <v>4.093</v>
      </c>
    </row>
    <row r="4796" spans="38:41">
      <c r="AL4796" s="279">
        <v>1</v>
      </c>
      <c r="AM4796" s="279">
        <v>2006</v>
      </c>
      <c r="AN4796" s="281">
        <v>38730</v>
      </c>
      <c r="AO4796" s="279">
        <v>4.1040000000000001</v>
      </c>
    </row>
    <row r="4797" spans="38:41">
      <c r="AL4797" s="279">
        <v>1</v>
      </c>
      <c r="AM4797" s="279">
        <v>2006</v>
      </c>
      <c r="AN4797" s="281">
        <v>38729</v>
      </c>
      <c r="AO4797" s="279">
        <v>4.1399999999999997</v>
      </c>
    </row>
    <row r="4798" spans="38:41">
      <c r="AL4798" s="279">
        <v>1</v>
      </c>
      <c r="AM4798" s="279">
        <v>2006</v>
      </c>
      <c r="AN4798" s="281">
        <v>38728</v>
      </c>
      <c r="AO4798" s="279">
        <v>4.1500000000000004</v>
      </c>
    </row>
    <row r="4799" spans="38:41">
      <c r="AL4799" s="279">
        <v>1</v>
      </c>
      <c r="AM4799" s="279">
        <v>2006</v>
      </c>
      <c r="AN4799" s="281">
        <v>38727</v>
      </c>
      <c r="AO4799" s="279">
        <v>4.1500000000000004</v>
      </c>
    </row>
    <row r="4800" spans="38:41">
      <c r="AL4800" s="279">
        <v>1</v>
      </c>
      <c r="AM4800" s="279">
        <v>2006</v>
      </c>
      <c r="AN4800" s="281">
        <v>38726</v>
      </c>
      <c r="AO4800" s="279">
        <v>4.1139999999999999</v>
      </c>
    </row>
    <row r="4801" spans="38:41">
      <c r="AL4801" s="279">
        <v>1</v>
      </c>
      <c r="AM4801" s="279">
        <v>2006</v>
      </c>
      <c r="AN4801" s="281">
        <v>38723</v>
      </c>
      <c r="AO4801" s="279">
        <v>4.0970000000000004</v>
      </c>
    </row>
    <row r="4802" spans="38:41">
      <c r="AL4802" s="279">
        <v>1</v>
      </c>
      <c r="AM4802" s="279">
        <v>2006</v>
      </c>
      <c r="AN4802" s="281">
        <v>38722</v>
      </c>
      <c r="AO4802" s="279">
        <v>4.0750000000000002</v>
      </c>
    </row>
    <row r="4803" spans="38:41">
      <c r="AL4803" s="279">
        <v>1</v>
      </c>
      <c r="AM4803" s="279">
        <v>2006</v>
      </c>
      <c r="AN4803" s="281">
        <v>38721</v>
      </c>
      <c r="AO4803" s="279">
        <v>4.056</v>
      </c>
    </row>
    <row r="4804" spans="38:41">
      <c r="AL4804" s="279">
        <v>1</v>
      </c>
      <c r="AM4804" s="279">
        <v>2006</v>
      </c>
      <c r="AN4804" s="281">
        <v>38720</v>
      </c>
      <c r="AO4804" s="279">
        <v>4.0679999999999996</v>
      </c>
    </row>
    <row r="4805" spans="38:41">
      <c r="AL4805" s="279">
        <v>1</v>
      </c>
      <c r="AM4805" s="279">
        <v>2006</v>
      </c>
      <c r="AN4805" s="281">
        <v>38719</v>
      </c>
      <c r="AO4805" s="279">
        <v>4.0449999999999999</v>
      </c>
    </row>
    <row r="4806" spans="38:41">
      <c r="AL4806" s="279">
        <v>12</v>
      </c>
      <c r="AM4806" s="279">
        <v>2005</v>
      </c>
      <c r="AN4806" s="281">
        <v>38716</v>
      </c>
      <c r="AO4806" s="279">
        <v>4.0449999999999999</v>
      </c>
    </row>
    <row r="4807" spans="38:41">
      <c r="AL4807" s="279">
        <v>12</v>
      </c>
      <c r="AM4807" s="279">
        <v>2005</v>
      </c>
      <c r="AN4807" s="281">
        <v>38715</v>
      </c>
      <c r="AO4807" s="279">
        <v>4.0430000000000001</v>
      </c>
    </row>
    <row r="4808" spans="38:41">
      <c r="AL4808" s="279">
        <v>12</v>
      </c>
      <c r="AM4808" s="279">
        <v>2005</v>
      </c>
      <c r="AN4808" s="281">
        <v>38714</v>
      </c>
      <c r="AO4808" s="279">
        <v>4.0199999999999996</v>
      </c>
    </row>
    <row r="4809" spans="38:41">
      <c r="AL4809" s="279">
        <v>12</v>
      </c>
      <c r="AM4809" s="279">
        <v>2005</v>
      </c>
      <c r="AN4809" s="281">
        <v>38713</v>
      </c>
      <c r="AO4809" s="279">
        <v>4.0739999999999998</v>
      </c>
    </row>
    <row r="4810" spans="38:41">
      <c r="AL4810" s="279">
        <v>12</v>
      </c>
      <c r="AM4810" s="279">
        <v>2005</v>
      </c>
      <c r="AN4810" s="281">
        <v>38712</v>
      </c>
      <c r="AO4810" s="279">
        <v>4.0730000000000004</v>
      </c>
    </row>
    <row r="4811" spans="38:41">
      <c r="AL4811" s="279">
        <v>12</v>
      </c>
      <c r="AM4811" s="279">
        <v>2005</v>
      </c>
      <c r="AN4811" s="281">
        <v>38709</v>
      </c>
      <c r="AO4811" s="279">
        <v>4.0730000000000004</v>
      </c>
    </row>
    <row r="4812" spans="38:41">
      <c r="AL4812" s="279">
        <v>12</v>
      </c>
      <c r="AM4812" s="279">
        <v>2005</v>
      </c>
      <c r="AN4812" s="281">
        <v>38708</v>
      </c>
      <c r="AO4812" s="279">
        <v>4.09</v>
      </c>
    </row>
    <row r="4813" spans="38:41">
      <c r="AL4813" s="279">
        <v>12</v>
      </c>
      <c r="AM4813" s="279">
        <v>2005</v>
      </c>
      <c r="AN4813" s="281">
        <v>38707</v>
      </c>
      <c r="AO4813" s="279">
        <v>4.1180000000000003</v>
      </c>
    </row>
    <row r="4814" spans="38:41">
      <c r="AL4814" s="279">
        <v>12</v>
      </c>
      <c r="AM4814" s="279">
        <v>2005</v>
      </c>
      <c r="AN4814" s="281">
        <v>38706</v>
      </c>
      <c r="AO4814" s="279">
        <v>4.1230000000000002</v>
      </c>
    </row>
    <row r="4815" spans="38:41">
      <c r="AL4815" s="279">
        <v>12</v>
      </c>
      <c r="AM4815" s="279">
        <v>2005</v>
      </c>
      <c r="AN4815" s="281">
        <v>38705</v>
      </c>
      <c r="AO4815" s="279">
        <v>4.1100000000000003</v>
      </c>
    </row>
    <row r="4816" spans="38:41">
      <c r="AL4816" s="279">
        <v>12</v>
      </c>
      <c r="AM4816" s="279">
        <v>2005</v>
      </c>
      <c r="AN4816" s="281">
        <v>38702</v>
      </c>
      <c r="AO4816" s="279">
        <v>4.1219999999999999</v>
      </c>
    </row>
    <row r="4817" spans="38:41">
      <c r="AL4817" s="279">
        <v>12</v>
      </c>
      <c r="AM4817" s="279">
        <v>2005</v>
      </c>
      <c r="AN4817" s="281">
        <v>38701</v>
      </c>
      <c r="AO4817" s="279">
        <v>4.173</v>
      </c>
    </row>
    <row r="4818" spans="38:41">
      <c r="AL4818" s="279">
        <v>12</v>
      </c>
      <c r="AM4818" s="279">
        <v>2005</v>
      </c>
      <c r="AN4818" s="281">
        <v>38700</v>
      </c>
      <c r="AO4818" s="279">
        <v>4.1859999999999999</v>
      </c>
    </row>
    <row r="4819" spans="38:41">
      <c r="AL4819" s="279">
        <v>12</v>
      </c>
      <c r="AM4819" s="279">
        <v>2005</v>
      </c>
      <c r="AN4819" s="281">
        <v>38699</v>
      </c>
      <c r="AO4819" s="279">
        <v>4.2300000000000004</v>
      </c>
    </row>
    <row r="4820" spans="38:41">
      <c r="AL4820" s="279">
        <v>12</v>
      </c>
      <c r="AM4820" s="279">
        <v>2005</v>
      </c>
      <c r="AN4820" s="281">
        <v>38698</v>
      </c>
      <c r="AO4820" s="279">
        <v>4.2430000000000003</v>
      </c>
    </row>
    <row r="4821" spans="38:41">
      <c r="AL4821" s="279">
        <v>12</v>
      </c>
      <c r="AM4821" s="279">
        <v>2005</v>
      </c>
      <c r="AN4821" s="281">
        <v>38695</v>
      </c>
      <c r="AO4821" s="279">
        <v>4.2240000000000002</v>
      </c>
    </row>
    <row r="4822" spans="38:41">
      <c r="AL4822" s="279">
        <v>12</v>
      </c>
      <c r="AM4822" s="279">
        <v>2005</v>
      </c>
      <c r="AN4822" s="281">
        <v>38694</v>
      </c>
      <c r="AO4822" s="279">
        <v>4.1749999999999998</v>
      </c>
    </row>
    <row r="4823" spans="38:41">
      <c r="AL4823" s="279">
        <v>12</v>
      </c>
      <c r="AM4823" s="279">
        <v>2005</v>
      </c>
      <c r="AN4823" s="281">
        <v>38693</v>
      </c>
      <c r="AO4823" s="279">
        <v>4.2</v>
      </c>
    </row>
    <row r="4824" spans="38:41">
      <c r="AL4824" s="279">
        <v>12</v>
      </c>
      <c r="AM4824" s="279">
        <v>2005</v>
      </c>
      <c r="AN4824" s="281">
        <v>38692</v>
      </c>
      <c r="AO4824" s="279">
        <v>4.1849999999999996</v>
      </c>
    </row>
    <row r="4825" spans="38:41">
      <c r="AL4825" s="279">
        <v>12</v>
      </c>
      <c r="AM4825" s="279">
        <v>2005</v>
      </c>
      <c r="AN4825" s="281">
        <v>38691</v>
      </c>
      <c r="AO4825" s="279">
        <v>4.24</v>
      </c>
    </row>
    <row r="4826" spans="38:41">
      <c r="AL4826" s="279">
        <v>12</v>
      </c>
      <c r="AM4826" s="279">
        <v>2005</v>
      </c>
      <c r="AN4826" s="281">
        <v>38688</v>
      </c>
      <c r="AO4826" s="279">
        <v>4.2130000000000001</v>
      </c>
    </row>
    <row r="4827" spans="38:41">
      <c r="AL4827" s="279">
        <v>12</v>
      </c>
      <c r="AM4827" s="279">
        <v>2005</v>
      </c>
      <c r="AN4827" s="281">
        <v>38687</v>
      </c>
      <c r="AO4827" s="279">
        <v>4.1790000000000003</v>
      </c>
    </row>
    <row r="4828" spans="38:41">
      <c r="AL4828" s="279">
        <v>11</v>
      </c>
      <c r="AM4828" s="279">
        <v>2005</v>
      </c>
      <c r="AN4828" s="281">
        <v>38686</v>
      </c>
      <c r="AO4828" s="279">
        <v>4.1849999999999996</v>
      </c>
    </row>
    <row r="4829" spans="38:41">
      <c r="AL4829" s="279">
        <v>11</v>
      </c>
      <c r="AM4829" s="279">
        <v>2005</v>
      </c>
      <c r="AN4829" s="281">
        <v>38685</v>
      </c>
      <c r="AO4829" s="279">
        <v>4.1840000000000002</v>
      </c>
    </row>
    <row r="4830" spans="38:41">
      <c r="AL4830" s="279">
        <v>11</v>
      </c>
      <c r="AM4830" s="279">
        <v>2005</v>
      </c>
      <c r="AN4830" s="281">
        <v>38684</v>
      </c>
      <c r="AO4830" s="279">
        <v>4.1580000000000004</v>
      </c>
    </row>
    <row r="4831" spans="38:41">
      <c r="AL4831" s="279">
        <v>11</v>
      </c>
      <c r="AM4831" s="279">
        <v>2005</v>
      </c>
      <c r="AN4831" s="281">
        <v>38681</v>
      </c>
      <c r="AO4831" s="279">
        <v>4.17</v>
      </c>
    </row>
    <row r="4832" spans="38:41">
      <c r="AL4832" s="279">
        <v>11</v>
      </c>
      <c r="AM4832" s="279">
        <v>2005</v>
      </c>
      <c r="AN4832" s="281">
        <v>38680</v>
      </c>
      <c r="AO4832" s="279">
        <v>4.1779999999999999</v>
      </c>
    </row>
    <row r="4833" spans="38:41">
      <c r="AL4833" s="279">
        <v>11</v>
      </c>
      <c r="AM4833" s="279">
        <v>2005</v>
      </c>
      <c r="AN4833" s="281">
        <v>38679</v>
      </c>
      <c r="AO4833" s="279">
        <v>4.18</v>
      </c>
    </row>
    <row r="4834" spans="38:41">
      <c r="AL4834" s="279">
        <v>11</v>
      </c>
      <c r="AM4834" s="279">
        <v>2005</v>
      </c>
      <c r="AN4834" s="281">
        <v>38678</v>
      </c>
      <c r="AO4834" s="279">
        <v>4.1980000000000004</v>
      </c>
    </row>
    <row r="4835" spans="38:41">
      <c r="AL4835" s="279">
        <v>11</v>
      </c>
      <c r="AM4835" s="279">
        <v>2005</v>
      </c>
      <c r="AN4835" s="281">
        <v>38677</v>
      </c>
      <c r="AO4835" s="279">
        <v>4.2329999999999997</v>
      </c>
    </row>
    <row r="4836" spans="38:41">
      <c r="AL4836" s="279">
        <v>11</v>
      </c>
      <c r="AM4836" s="279">
        <v>2005</v>
      </c>
      <c r="AN4836" s="281">
        <v>38674</v>
      </c>
      <c r="AO4836" s="279">
        <v>4.2480000000000002</v>
      </c>
    </row>
    <row r="4837" spans="38:41">
      <c r="AL4837" s="279">
        <v>11</v>
      </c>
      <c r="AM4837" s="279">
        <v>2005</v>
      </c>
      <c r="AN4837" s="281">
        <v>38673</v>
      </c>
      <c r="AO4837" s="279">
        <v>4.2320000000000002</v>
      </c>
    </row>
    <row r="4838" spans="38:41">
      <c r="AL4838" s="279">
        <v>11</v>
      </c>
      <c r="AM4838" s="279">
        <v>2005</v>
      </c>
      <c r="AN4838" s="281">
        <v>38672</v>
      </c>
      <c r="AO4838" s="279">
        <v>4.2380000000000004</v>
      </c>
    </row>
    <row r="4839" spans="38:41">
      <c r="AL4839" s="279">
        <v>11</v>
      </c>
      <c r="AM4839" s="279">
        <v>2005</v>
      </c>
      <c r="AN4839" s="281">
        <v>38671</v>
      </c>
      <c r="AO4839" s="279">
        <v>4.2869999999999999</v>
      </c>
    </row>
    <row r="4840" spans="38:41">
      <c r="AL4840" s="279">
        <v>11</v>
      </c>
      <c r="AM4840" s="279">
        <v>2005</v>
      </c>
      <c r="AN4840" s="281">
        <v>38670</v>
      </c>
      <c r="AO4840" s="279">
        <v>4.327</v>
      </c>
    </row>
    <row r="4841" spans="38:41">
      <c r="AL4841" s="279">
        <v>11</v>
      </c>
      <c r="AM4841" s="279">
        <v>2005</v>
      </c>
      <c r="AN4841" s="281">
        <v>38667</v>
      </c>
      <c r="AO4841" s="279">
        <v>4.3159999999999998</v>
      </c>
    </row>
    <row r="4842" spans="38:41">
      <c r="AL4842" s="279">
        <v>11</v>
      </c>
      <c r="AM4842" s="279">
        <v>2005</v>
      </c>
      <c r="AN4842" s="281">
        <v>38666</v>
      </c>
      <c r="AO4842" s="279">
        <v>4.3140000000000001</v>
      </c>
    </row>
    <row r="4843" spans="38:41">
      <c r="AL4843" s="279">
        <v>11</v>
      </c>
      <c r="AM4843" s="279">
        <v>2005</v>
      </c>
      <c r="AN4843" s="281">
        <v>38665</v>
      </c>
      <c r="AO4843" s="279">
        <v>4.3369999999999997</v>
      </c>
    </row>
    <row r="4844" spans="38:41">
      <c r="AL4844" s="279">
        <v>11</v>
      </c>
      <c r="AM4844" s="279">
        <v>2005</v>
      </c>
      <c r="AN4844" s="281">
        <v>38664</v>
      </c>
      <c r="AO4844" s="279">
        <v>4.3029999999999999</v>
      </c>
    </row>
    <row r="4845" spans="38:41">
      <c r="AL4845" s="279">
        <v>11</v>
      </c>
      <c r="AM4845" s="279">
        <v>2005</v>
      </c>
      <c r="AN4845" s="281">
        <v>38663</v>
      </c>
      <c r="AO4845" s="279">
        <v>4.3419999999999996</v>
      </c>
    </row>
    <row r="4846" spans="38:41">
      <c r="AL4846" s="279">
        <v>11</v>
      </c>
      <c r="AM4846" s="279">
        <v>2005</v>
      </c>
      <c r="AN4846" s="281">
        <v>38660</v>
      </c>
      <c r="AO4846" s="279">
        <v>4.3650000000000002</v>
      </c>
    </row>
    <row r="4847" spans="38:41">
      <c r="AL4847" s="279">
        <v>11</v>
      </c>
      <c r="AM4847" s="279">
        <v>2005</v>
      </c>
      <c r="AN4847" s="281">
        <v>38659</v>
      </c>
      <c r="AO4847" s="279">
        <v>4.3620000000000001</v>
      </c>
    </row>
    <row r="4848" spans="38:41">
      <c r="AL4848" s="279">
        <v>11</v>
      </c>
      <c r="AM4848" s="279">
        <v>2005</v>
      </c>
      <c r="AN4848" s="281">
        <v>38658</v>
      </c>
      <c r="AO4848" s="279">
        <v>4.3559999999999999</v>
      </c>
    </row>
    <row r="4849" spans="38:41">
      <c r="AL4849" s="279">
        <v>11</v>
      </c>
      <c r="AM4849" s="279">
        <v>2005</v>
      </c>
      <c r="AN4849" s="281">
        <v>38657</v>
      </c>
      <c r="AO4849" s="279">
        <v>4.3520000000000003</v>
      </c>
    </row>
    <row r="4850" spans="38:41">
      <c r="AL4850" s="279">
        <v>10</v>
      </c>
      <c r="AM4850" s="279">
        <v>2005</v>
      </c>
      <c r="AN4850" s="281">
        <v>38656</v>
      </c>
      <c r="AO4850" s="279">
        <v>4.3479999999999999</v>
      </c>
    </row>
    <row r="4851" spans="38:41">
      <c r="AL4851" s="279">
        <v>10</v>
      </c>
      <c r="AM4851" s="279">
        <v>2005</v>
      </c>
      <c r="AN4851" s="281">
        <v>38653</v>
      </c>
      <c r="AO4851" s="279">
        <v>4.351</v>
      </c>
    </row>
    <row r="4852" spans="38:41">
      <c r="AL4852" s="279">
        <v>10</v>
      </c>
      <c r="AM4852" s="279">
        <v>2005</v>
      </c>
      <c r="AN4852" s="281">
        <v>38652</v>
      </c>
      <c r="AO4852" s="279">
        <v>4.359</v>
      </c>
    </row>
    <row r="4853" spans="38:41">
      <c r="AL4853" s="279">
        <v>10</v>
      </c>
      <c r="AM4853" s="279">
        <v>2005</v>
      </c>
      <c r="AN4853" s="281">
        <v>38651</v>
      </c>
      <c r="AO4853" s="279">
        <v>4.3689999999999998</v>
      </c>
    </row>
    <row r="4854" spans="38:41">
      <c r="AL4854" s="279">
        <v>10</v>
      </c>
      <c r="AM4854" s="279">
        <v>2005</v>
      </c>
      <c r="AN4854" s="281">
        <v>38650</v>
      </c>
      <c r="AO4854" s="279">
        <v>4.3220000000000001</v>
      </c>
    </row>
    <row r="4855" spans="38:41">
      <c r="AL4855" s="279">
        <v>10</v>
      </c>
      <c r="AM4855" s="279">
        <v>2005</v>
      </c>
      <c r="AN4855" s="281">
        <v>38649</v>
      </c>
      <c r="AO4855" s="279">
        <v>4.2759999999999998</v>
      </c>
    </row>
    <row r="4856" spans="38:41">
      <c r="AL4856" s="279">
        <v>10</v>
      </c>
      <c r="AM4856" s="279">
        <v>2005</v>
      </c>
      <c r="AN4856" s="281">
        <v>38646</v>
      </c>
      <c r="AO4856" s="279">
        <v>4.2649999999999997</v>
      </c>
    </row>
    <row r="4857" spans="38:41">
      <c r="AL4857" s="279">
        <v>10</v>
      </c>
      <c r="AM4857" s="279">
        <v>2005</v>
      </c>
      <c r="AN4857" s="281">
        <v>38645</v>
      </c>
      <c r="AO4857" s="279">
        <v>4.3049999999999997</v>
      </c>
    </row>
    <row r="4858" spans="38:41">
      <c r="AL4858" s="279">
        <v>10</v>
      </c>
      <c r="AM4858" s="279">
        <v>2005</v>
      </c>
      <c r="AN4858" s="281">
        <v>38644</v>
      </c>
      <c r="AO4858" s="279">
        <v>4.327</v>
      </c>
    </row>
    <row r="4859" spans="38:41">
      <c r="AL4859" s="279">
        <v>10</v>
      </c>
      <c r="AM4859" s="279">
        <v>2005</v>
      </c>
      <c r="AN4859" s="281">
        <v>38643</v>
      </c>
      <c r="AO4859" s="279">
        <v>4.3040000000000003</v>
      </c>
    </row>
    <row r="4860" spans="38:41">
      <c r="AL4860" s="279">
        <v>10</v>
      </c>
      <c r="AM4860" s="279">
        <v>2005</v>
      </c>
      <c r="AN4860" s="281">
        <v>38642</v>
      </c>
      <c r="AO4860" s="279">
        <v>4.3070000000000004</v>
      </c>
    </row>
    <row r="4861" spans="38:41">
      <c r="AL4861" s="279">
        <v>10</v>
      </c>
      <c r="AM4861" s="279">
        <v>2005</v>
      </c>
      <c r="AN4861" s="281">
        <v>38639</v>
      </c>
      <c r="AO4861" s="279">
        <v>4.3</v>
      </c>
    </row>
    <row r="4862" spans="38:41">
      <c r="AL4862" s="279">
        <v>10</v>
      </c>
      <c r="AM4862" s="279">
        <v>2005</v>
      </c>
      <c r="AN4862" s="281">
        <v>38638</v>
      </c>
      <c r="AO4862" s="279">
        <v>4.306</v>
      </c>
    </row>
    <row r="4863" spans="38:41">
      <c r="AL4863" s="279">
        <v>10</v>
      </c>
      <c r="AM4863" s="279">
        <v>2005</v>
      </c>
      <c r="AN4863" s="281">
        <v>38637</v>
      </c>
      <c r="AO4863" s="279">
        <v>4.2910000000000004</v>
      </c>
    </row>
    <row r="4864" spans="38:41">
      <c r="AL4864" s="279">
        <v>10</v>
      </c>
      <c r="AM4864" s="279">
        <v>2005</v>
      </c>
      <c r="AN4864" s="281">
        <v>38636</v>
      </c>
      <c r="AO4864" s="279">
        <v>4.2290000000000001</v>
      </c>
    </row>
    <row r="4865" spans="38:41">
      <c r="AL4865" s="279">
        <v>10</v>
      </c>
      <c r="AM4865" s="279">
        <v>2005</v>
      </c>
      <c r="AN4865" s="281">
        <v>38635</v>
      </c>
      <c r="AO4865" s="279">
        <v>4.1920000000000002</v>
      </c>
    </row>
    <row r="4866" spans="38:41">
      <c r="AL4866" s="279">
        <v>10</v>
      </c>
      <c r="AM4866" s="279">
        <v>2005</v>
      </c>
      <c r="AN4866" s="281">
        <v>38632</v>
      </c>
      <c r="AO4866" s="279">
        <v>4.1920000000000002</v>
      </c>
    </row>
    <row r="4867" spans="38:41">
      <c r="AL4867" s="279">
        <v>10</v>
      </c>
      <c r="AM4867" s="279">
        <v>2005</v>
      </c>
      <c r="AN4867" s="281">
        <v>38631</v>
      </c>
      <c r="AO4867" s="279">
        <v>4.1989999999999998</v>
      </c>
    </row>
    <row r="4868" spans="38:41">
      <c r="AL4868" s="279">
        <v>10</v>
      </c>
      <c r="AM4868" s="279">
        <v>2005</v>
      </c>
      <c r="AN4868" s="281">
        <v>38630</v>
      </c>
      <c r="AO4868" s="279">
        <v>4.1920000000000002</v>
      </c>
    </row>
    <row r="4869" spans="38:41">
      <c r="AL4869" s="279">
        <v>10</v>
      </c>
      <c r="AM4869" s="279">
        <v>2005</v>
      </c>
      <c r="AN4869" s="281">
        <v>38629</v>
      </c>
      <c r="AO4869" s="279">
        <v>4.2119999999999997</v>
      </c>
    </row>
    <row r="4870" spans="38:41">
      <c r="AL4870" s="279">
        <v>10</v>
      </c>
      <c r="AM4870" s="279">
        <v>2005</v>
      </c>
      <c r="AN4870" s="281">
        <v>38628</v>
      </c>
      <c r="AO4870" s="279">
        <v>4.242</v>
      </c>
    </row>
    <row r="4871" spans="38:41">
      <c r="AL4871" s="279">
        <v>9</v>
      </c>
      <c r="AM4871" s="279">
        <v>2005</v>
      </c>
      <c r="AN4871" s="281">
        <v>38625</v>
      </c>
      <c r="AO4871" s="279">
        <v>4.2210000000000001</v>
      </c>
    </row>
    <row r="4872" spans="38:41">
      <c r="AL4872" s="279">
        <v>9</v>
      </c>
      <c r="AM4872" s="279">
        <v>2005</v>
      </c>
      <c r="AN4872" s="281">
        <v>38624</v>
      </c>
      <c r="AO4872" s="279">
        <v>4.24</v>
      </c>
    </row>
    <row r="4873" spans="38:41">
      <c r="AL4873" s="279">
        <v>9</v>
      </c>
      <c r="AM4873" s="279">
        <v>2005</v>
      </c>
      <c r="AN4873" s="281">
        <v>38623</v>
      </c>
      <c r="AO4873" s="279">
        <v>4.2169999999999996</v>
      </c>
    </row>
    <row r="4874" spans="38:41">
      <c r="AL4874" s="279">
        <v>9</v>
      </c>
      <c r="AM4874" s="279">
        <v>2005</v>
      </c>
      <c r="AN4874" s="281">
        <v>38622</v>
      </c>
      <c r="AO4874" s="279">
        <v>4.2300000000000004</v>
      </c>
    </row>
    <row r="4875" spans="38:41">
      <c r="AL4875" s="279">
        <v>9</v>
      </c>
      <c r="AM4875" s="279">
        <v>2005</v>
      </c>
      <c r="AN4875" s="281">
        <v>38621</v>
      </c>
      <c r="AO4875" s="279">
        <v>4.2439999999999998</v>
      </c>
    </row>
    <row r="4876" spans="38:41">
      <c r="AL4876" s="279">
        <v>9</v>
      </c>
      <c r="AM4876" s="279">
        <v>2005</v>
      </c>
      <c r="AN4876" s="281">
        <v>38618</v>
      </c>
      <c r="AO4876" s="279">
        <v>4.2160000000000002</v>
      </c>
    </row>
    <row r="4877" spans="38:41">
      <c r="AL4877" s="279">
        <v>9</v>
      </c>
      <c r="AM4877" s="279">
        <v>2005</v>
      </c>
      <c r="AN4877" s="281">
        <v>38617</v>
      </c>
      <c r="AO4877" s="279">
        <v>4.1749999999999998</v>
      </c>
    </row>
    <row r="4878" spans="38:41">
      <c r="AL4878" s="279">
        <v>9</v>
      </c>
      <c r="AM4878" s="279">
        <v>2005</v>
      </c>
      <c r="AN4878" s="281">
        <v>38616</v>
      </c>
      <c r="AO4878" s="279">
        <v>4.1749999999999998</v>
      </c>
    </row>
    <row r="4879" spans="38:41">
      <c r="AL4879" s="279">
        <v>9</v>
      </c>
      <c r="AM4879" s="279">
        <v>2005</v>
      </c>
      <c r="AN4879" s="281">
        <v>38615</v>
      </c>
      <c r="AO4879" s="279">
        <v>4.21</v>
      </c>
    </row>
    <row r="4880" spans="38:41">
      <c r="AL4880" s="279">
        <v>9</v>
      </c>
      <c r="AM4880" s="279">
        <v>2005</v>
      </c>
      <c r="AN4880" s="281">
        <v>38614</v>
      </c>
      <c r="AO4880" s="279">
        <v>4.2119999999999997</v>
      </c>
    </row>
    <row r="4881" spans="38:41">
      <c r="AL4881" s="279">
        <v>9</v>
      </c>
      <c r="AM4881" s="279">
        <v>2005</v>
      </c>
      <c r="AN4881" s="281">
        <v>38611</v>
      </c>
      <c r="AO4881" s="279">
        <v>4.2290000000000001</v>
      </c>
    </row>
    <row r="4882" spans="38:41">
      <c r="AL4882" s="279">
        <v>9</v>
      </c>
      <c r="AM4882" s="279">
        <v>2005</v>
      </c>
      <c r="AN4882" s="281">
        <v>38610</v>
      </c>
      <c r="AO4882" s="279">
        <v>4.1929999999999996</v>
      </c>
    </row>
    <row r="4883" spans="38:41">
      <c r="AL4883" s="279">
        <v>9</v>
      </c>
      <c r="AM4883" s="279">
        <v>2005</v>
      </c>
      <c r="AN4883" s="281">
        <v>38609</v>
      </c>
      <c r="AO4883" s="279">
        <v>4.173</v>
      </c>
    </row>
    <row r="4884" spans="38:41">
      <c r="AL4884" s="279">
        <v>9</v>
      </c>
      <c r="AM4884" s="279">
        <v>2005</v>
      </c>
      <c r="AN4884" s="281">
        <v>38608</v>
      </c>
      <c r="AO4884" s="279">
        <v>4.16</v>
      </c>
    </row>
    <row r="4885" spans="38:41">
      <c r="AL4885" s="279">
        <v>9</v>
      </c>
      <c r="AM4885" s="279">
        <v>2005</v>
      </c>
      <c r="AN4885" s="281">
        <v>38607</v>
      </c>
      <c r="AO4885" s="279">
        <v>4.1849999999999996</v>
      </c>
    </row>
    <row r="4886" spans="38:41">
      <c r="AL4886" s="279">
        <v>9</v>
      </c>
      <c r="AM4886" s="279">
        <v>2005</v>
      </c>
      <c r="AN4886" s="281">
        <v>38604</v>
      </c>
      <c r="AO4886" s="279">
        <v>4.1559999999999997</v>
      </c>
    </row>
    <row r="4887" spans="38:41">
      <c r="AL4887" s="279">
        <v>9</v>
      </c>
      <c r="AM4887" s="279">
        <v>2005</v>
      </c>
      <c r="AN4887" s="281">
        <v>38603</v>
      </c>
      <c r="AO4887" s="279">
        <v>4.1870000000000003</v>
      </c>
    </row>
    <row r="4888" spans="38:41">
      <c r="AL4888" s="279">
        <v>9</v>
      </c>
      <c r="AM4888" s="279">
        <v>2005</v>
      </c>
      <c r="AN4888" s="281">
        <v>38602</v>
      </c>
      <c r="AO4888" s="279">
        <v>4.1980000000000004</v>
      </c>
    </row>
    <row r="4889" spans="38:41">
      <c r="AL4889" s="279">
        <v>9</v>
      </c>
      <c r="AM4889" s="279">
        <v>2005</v>
      </c>
      <c r="AN4889" s="281">
        <v>38601</v>
      </c>
      <c r="AO4889" s="279">
        <v>4.1379999999999999</v>
      </c>
    </row>
    <row r="4890" spans="38:41">
      <c r="AL4890" s="279">
        <v>9</v>
      </c>
      <c r="AM4890" s="279">
        <v>2005</v>
      </c>
      <c r="AN4890" s="281">
        <v>38600</v>
      </c>
      <c r="AO4890" s="279">
        <v>4.1059999999999999</v>
      </c>
    </row>
    <row r="4891" spans="38:41">
      <c r="AL4891" s="279">
        <v>9</v>
      </c>
      <c r="AM4891" s="279">
        <v>2005</v>
      </c>
      <c r="AN4891" s="281">
        <v>38597</v>
      </c>
      <c r="AO4891" s="279">
        <v>4.1050000000000004</v>
      </c>
    </row>
    <row r="4892" spans="38:41">
      <c r="AL4892" s="279">
        <v>9</v>
      </c>
      <c r="AM4892" s="279">
        <v>2005</v>
      </c>
      <c r="AN4892" s="281">
        <v>38596</v>
      </c>
      <c r="AO4892" s="279">
        <v>4.1050000000000004</v>
      </c>
    </row>
    <row r="4893" spans="38:41">
      <c r="AL4893" s="279">
        <v>8</v>
      </c>
      <c r="AM4893" s="279">
        <v>2005</v>
      </c>
      <c r="AN4893" s="281">
        <v>38595</v>
      </c>
      <c r="AO4893" s="279">
        <v>4.1219999999999999</v>
      </c>
    </row>
    <row r="4894" spans="38:41">
      <c r="AL4894" s="279">
        <v>8</v>
      </c>
      <c r="AM4894" s="279">
        <v>2005</v>
      </c>
      <c r="AN4894" s="281">
        <v>38594</v>
      </c>
      <c r="AO4894" s="279">
        <v>4.1369999999999996</v>
      </c>
    </row>
    <row r="4895" spans="38:41">
      <c r="AL4895" s="279">
        <v>8</v>
      </c>
      <c r="AM4895" s="279">
        <v>2005</v>
      </c>
      <c r="AN4895" s="281">
        <v>38593</v>
      </c>
      <c r="AO4895" s="279">
        <v>4.1539999999999999</v>
      </c>
    </row>
    <row r="4896" spans="38:41">
      <c r="AL4896" s="279">
        <v>8</v>
      </c>
      <c r="AM4896" s="279">
        <v>2005</v>
      </c>
      <c r="AN4896" s="281">
        <v>38590</v>
      </c>
      <c r="AO4896" s="279">
        <v>4.1669999999999998</v>
      </c>
    </row>
    <row r="4897" spans="38:41">
      <c r="AL4897" s="279">
        <v>8</v>
      </c>
      <c r="AM4897" s="279">
        <v>2005</v>
      </c>
      <c r="AN4897" s="281">
        <v>38589</v>
      </c>
      <c r="AO4897" s="279">
        <v>4.1689999999999996</v>
      </c>
    </row>
    <row r="4898" spans="38:41">
      <c r="AL4898" s="279">
        <v>8</v>
      </c>
      <c r="AM4898" s="279">
        <v>2005</v>
      </c>
      <c r="AN4898" s="281">
        <v>38588</v>
      </c>
      <c r="AO4898" s="279">
        <v>4.2030000000000003</v>
      </c>
    </row>
    <row r="4899" spans="38:41">
      <c r="AL4899" s="279">
        <v>8</v>
      </c>
      <c r="AM4899" s="279">
        <v>2005</v>
      </c>
      <c r="AN4899" s="281">
        <v>38587</v>
      </c>
      <c r="AO4899" s="279">
        <v>4.2300000000000004</v>
      </c>
    </row>
    <row r="4900" spans="38:41">
      <c r="AL4900" s="279">
        <v>8</v>
      </c>
      <c r="AM4900" s="279">
        <v>2005</v>
      </c>
      <c r="AN4900" s="281">
        <v>38586</v>
      </c>
      <c r="AO4900" s="279">
        <v>4.2450000000000001</v>
      </c>
    </row>
    <row r="4901" spans="38:41">
      <c r="AL4901" s="279">
        <v>8</v>
      </c>
      <c r="AM4901" s="279">
        <v>2005</v>
      </c>
      <c r="AN4901" s="281">
        <v>38583</v>
      </c>
      <c r="AO4901" s="279">
        <v>4.2380000000000004</v>
      </c>
    </row>
    <row r="4902" spans="38:41">
      <c r="AL4902" s="279">
        <v>8</v>
      </c>
      <c r="AM4902" s="279">
        <v>2005</v>
      </c>
      <c r="AN4902" s="281">
        <v>38582</v>
      </c>
      <c r="AO4902" s="279">
        <v>4.25</v>
      </c>
    </row>
    <row r="4903" spans="38:41">
      <c r="AL4903" s="279">
        <v>8</v>
      </c>
      <c r="AM4903" s="279">
        <v>2005</v>
      </c>
      <c r="AN4903" s="281">
        <v>38581</v>
      </c>
      <c r="AO4903" s="279">
        <v>4.29</v>
      </c>
    </row>
    <row r="4904" spans="38:41">
      <c r="AL4904" s="279">
        <v>8</v>
      </c>
      <c r="AM4904" s="279">
        <v>2005</v>
      </c>
      <c r="AN4904" s="281">
        <v>38580</v>
      </c>
      <c r="AO4904" s="279">
        <v>4.2539999999999996</v>
      </c>
    </row>
    <row r="4905" spans="38:41">
      <c r="AL4905" s="279">
        <v>8</v>
      </c>
      <c r="AM4905" s="279">
        <v>2005</v>
      </c>
      <c r="AN4905" s="281">
        <v>38579</v>
      </c>
      <c r="AO4905" s="279">
        <v>4.3179999999999996</v>
      </c>
    </row>
    <row r="4906" spans="38:41">
      <c r="AL4906" s="279">
        <v>8</v>
      </c>
      <c r="AM4906" s="279">
        <v>2005</v>
      </c>
      <c r="AN4906" s="281">
        <v>38576</v>
      </c>
      <c r="AO4906" s="279">
        <v>4.3019999999999996</v>
      </c>
    </row>
    <row r="4907" spans="38:41">
      <c r="AL4907" s="279">
        <v>8</v>
      </c>
      <c r="AM4907" s="279">
        <v>2005</v>
      </c>
      <c r="AN4907" s="281">
        <v>38575</v>
      </c>
      <c r="AO4907" s="279">
        <v>4.3630000000000004</v>
      </c>
    </row>
    <row r="4908" spans="38:41">
      <c r="AL4908" s="279">
        <v>8</v>
      </c>
      <c r="AM4908" s="279">
        <v>2005</v>
      </c>
      <c r="AN4908" s="281">
        <v>38574</v>
      </c>
      <c r="AO4908" s="279">
        <v>4.4000000000000004</v>
      </c>
    </row>
    <row r="4909" spans="38:41">
      <c r="AL4909" s="279">
        <v>8</v>
      </c>
      <c r="AM4909" s="279">
        <v>2005</v>
      </c>
      <c r="AN4909" s="281">
        <v>38573</v>
      </c>
      <c r="AO4909" s="279">
        <v>4.3719999999999999</v>
      </c>
    </row>
    <row r="4910" spans="38:41">
      <c r="AL4910" s="279">
        <v>8</v>
      </c>
      <c r="AM4910" s="279">
        <v>2005</v>
      </c>
      <c r="AN4910" s="281">
        <v>38572</v>
      </c>
      <c r="AO4910" s="279">
        <v>4.3780000000000001</v>
      </c>
    </row>
    <row r="4911" spans="38:41">
      <c r="AL4911" s="279">
        <v>8</v>
      </c>
      <c r="AM4911" s="279">
        <v>2005</v>
      </c>
      <c r="AN4911" s="281">
        <v>38569</v>
      </c>
      <c r="AO4911" s="279">
        <v>4.3719999999999999</v>
      </c>
    </row>
    <row r="4912" spans="38:41">
      <c r="AL4912" s="279">
        <v>8</v>
      </c>
      <c r="AM4912" s="279">
        <v>2005</v>
      </c>
      <c r="AN4912" s="281">
        <v>38568</v>
      </c>
      <c r="AO4912" s="279">
        <v>4.3159999999999998</v>
      </c>
    </row>
    <row r="4913" spans="38:41">
      <c r="AL4913" s="279">
        <v>8</v>
      </c>
      <c r="AM4913" s="279">
        <v>2005</v>
      </c>
      <c r="AN4913" s="281">
        <v>38567</v>
      </c>
      <c r="AO4913" s="279">
        <v>4.32</v>
      </c>
    </row>
    <row r="4914" spans="38:41">
      <c r="AL4914" s="279">
        <v>8</v>
      </c>
      <c r="AM4914" s="279">
        <v>2005</v>
      </c>
      <c r="AN4914" s="281">
        <v>38566</v>
      </c>
      <c r="AO4914" s="279">
        <v>4.3319999999999999</v>
      </c>
    </row>
    <row r="4915" spans="38:41">
      <c r="AL4915" s="279">
        <v>8</v>
      </c>
      <c r="AM4915" s="279">
        <v>2005</v>
      </c>
      <c r="AN4915" s="281">
        <v>38565</v>
      </c>
      <c r="AO4915" s="279">
        <v>4.274</v>
      </c>
    </row>
    <row r="4916" spans="38:41">
      <c r="AL4916" s="279">
        <v>7</v>
      </c>
      <c r="AM4916" s="279">
        <v>2005</v>
      </c>
      <c r="AN4916" s="281">
        <v>38562</v>
      </c>
      <c r="AO4916" s="279">
        <v>4.274</v>
      </c>
    </row>
    <row r="4917" spans="38:41">
      <c r="AL4917" s="279">
        <v>7</v>
      </c>
      <c r="AM4917" s="279">
        <v>2005</v>
      </c>
      <c r="AN4917" s="281">
        <v>38561</v>
      </c>
      <c r="AO4917" s="279">
        <v>4.2699999999999996</v>
      </c>
    </row>
    <row r="4918" spans="38:41">
      <c r="AL4918" s="279">
        <v>7</v>
      </c>
      <c r="AM4918" s="279">
        <v>2005</v>
      </c>
      <c r="AN4918" s="281">
        <v>38560</v>
      </c>
      <c r="AO4918" s="279">
        <v>4.3129999999999997</v>
      </c>
    </row>
    <row r="4919" spans="38:41">
      <c r="AL4919" s="279">
        <v>7</v>
      </c>
      <c r="AM4919" s="279">
        <v>2005</v>
      </c>
      <c r="AN4919" s="281">
        <v>38559</v>
      </c>
      <c r="AO4919" s="279">
        <v>4.3040000000000003</v>
      </c>
    </row>
    <row r="4920" spans="38:41">
      <c r="AL4920" s="279">
        <v>7</v>
      </c>
      <c r="AM4920" s="279">
        <v>2005</v>
      </c>
      <c r="AN4920" s="281">
        <v>38558</v>
      </c>
      <c r="AO4920" s="279">
        <v>4.2850000000000001</v>
      </c>
    </row>
    <row r="4921" spans="38:41">
      <c r="AL4921" s="279">
        <v>7</v>
      </c>
      <c r="AM4921" s="279">
        <v>2005</v>
      </c>
      <c r="AN4921" s="281">
        <v>38555</v>
      </c>
      <c r="AO4921" s="279">
        <v>4.2969999999999997</v>
      </c>
    </row>
    <row r="4922" spans="38:41">
      <c r="AL4922" s="279">
        <v>7</v>
      </c>
      <c r="AM4922" s="279">
        <v>2005</v>
      </c>
      <c r="AN4922" s="281">
        <v>38554</v>
      </c>
      <c r="AO4922" s="279">
        <v>4.3570000000000002</v>
      </c>
    </row>
    <row r="4923" spans="38:41">
      <c r="AL4923" s="279">
        <v>7</v>
      </c>
      <c r="AM4923" s="279">
        <v>2005</v>
      </c>
      <c r="AN4923" s="281">
        <v>38553</v>
      </c>
      <c r="AO4923" s="279">
        <v>4.3179999999999996</v>
      </c>
    </row>
    <row r="4924" spans="38:41">
      <c r="AL4924" s="279">
        <v>7</v>
      </c>
      <c r="AM4924" s="279">
        <v>2005</v>
      </c>
      <c r="AN4924" s="281">
        <v>38552</v>
      </c>
      <c r="AO4924" s="279">
        <v>4.3179999999999996</v>
      </c>
    </row>
    <row r="4925" spans="38:41">
      <c r="AL4925" s="279">
        <v>7</v>
      </c>
      <c r="AM4925" s="279">
        <v>2005</v>
      </c>
      <c r="AN4925" s="281">
        <v>38551</v>
      </c>
      <c r="AO4925" s="279">
        <v>4.343</v>
      </c>
    </row>
    <row r="4926" spans="38:41">
      <c r="AL4926" s="279">
        <v>7</v>
      </c>
      <c r="AM4926" s="279">
        <v>2005</v>
      </c>
      <c r="AN4926" s="281">
        <v>38548</v>
      </c>
      <c r="AO4926" s="279">
        <v>4.3140000000000001</v>
      </c>
    </row>
    <row r="4927" spans="38:41">
      <c r="AL4927" s="279">
        <v>7</v>
      </c>
      <c r="AM4927" s="279">
        <v>2005</v>
      </c>
      <c r="AN4927" s="281">
        <v>38547</v>
      </c>
      <c r="AO4927" s="279">
        <v>4.3330000000000002</v>
      </c>
    </row>
    <row r="4928" spans="38:41">
      <c r="AL4928" s="279">
        <v>7</v>
      </c>
      <c r="AM4928" s="279">
        <v>2005</v>
      </c>
      <c r="AN4928" s="281">
        <v>38546</v>
      </c>
      <c r="AO4928" s="279">
        <v>4.3529999999999998</v>
      </c>
    </row>
    <row r="4929" spans="38:41">
      <c r="AL4929" s="279">
        <v>7</v>
      </c>
      <c r="AM4929" s="279">
        <v>2005</v>
      </c>
      <c r="AN4929" s="281">
        <v>38545</v>
      </c>
      <c r="AO4929" s="279">
        <v>4.359</v>
      </c>
    </row>
    <row r="4930" spans="38:41">
      <c r="AL4930" s="279">
        <v>7</v>
      </c>
      <c r="AM4930" s="279">
        <v>2005</v>
      </c>
      <c r="AN4930" s="281">
        <v>38544</v>
      </c>
      <c r="AO4930" s="279">
        <v>4.3360000000000003</v>
      </c>
    </row>
    <row r="4931" spans="38:41">
      <c r="AL4931" s="279">
        <v>7</v>
      </c>
      <c r="AM4931" s="279">
        <v>2005</v>
      </c>
      <c r="AN4931" s="281">
        <v>38541</v>
      </c>
      <c r="AO4931" s="279">
        <v>4.319</v>
      </c>
    </row>
    <row r="4932" spans="38:41">
      <c r="AL4932" s="279">
        <v>7</v>
      </c>
      <c r="AM4932" s="279">
        <v>2005</v>
      </c>
      <c r="AN4932" s="281">
        <v>38540</v>
      </c>
      <c r="AO4932" s="279">
        <v>4.319</v>
      </c>
    </row>
    <row r="4933" spans="38:41">
      <c r="AL4933" s="279">
        <v>7</v>
      </c>
      <c r="AM4933" s="279">
        <v>2005</v>
      </c>
      <c r="AN4933" s="281">
        <v>38539</v>
      </c>
      <c r="AO4933" s="279">
        <v>4.3259999999999996</v>
      </c>
    </row>
    <row r="4934" spans="38:41">
      <c r="AL4934" s="279">
        <v>7</v>
      </c>
      <c r="AM4934" s="279">
        <v>2005</v>
      </c>
      <c r="AN4934" s="281">
        <v>38538</v>
      </c>
      <c r="AO4934" s="279">
        <v>4.3440000000000003</v>
      </c>
    </row>
    <row r="4935" spans="38:41">
      <c r="AL4935" s="279">
        <v>7</v>
      </c>
      <c r="AM4935" s="279">
        <v>2005</v>
      </c>
      <c r="AN4935" s="281">
        <v>38537</v>
      </c>
      <c r="AO4935" s="279">
        <v>4.306</v>
      </c>
    </row>
    <row r="4936" spans="38:41">
      <c r="AL4936" s="279">
        <v>7</v>
      </c>
      <c r="AM4936" s="279">
        <v>2005</v>
      </c>
      <c r="AN4936" s="281">
        <v>38534</v>
      </c>
      <c r="AO4936" s="279">
        <v>4.2130000000000001</v>
      </c>
    </row>
    <row r="4937" spans="38:41">
      <c r="AL4937" s="279">
        <v>6</v>
      </c>
      <c r="AM4937" s="279">
        <v>2005</v>
      </c>
      <c r="AN4937" s="281">
        <v>38533</v>
      </c>
      <c r="AO4937" s="279">
        <v>4.2140000000000004</v>
      </c>
    </row>
    <row r="4938" spans="38:41">
      <c r="AL4938" s="279">
        <v>6</v>
      </c>
      <c r="AM4938" s="279">
        <v>2005</v>
      </c>
      <c r="AN4938" s="281">
        <v>38532</v>
      </c>
      <c r="AO4938" s="279">
        <v>4.2889999999999997</v>
      </c>
    </row>
    <row r="4939" spans="38:41">
      <c r="AL4939" s="279">
        <v>6</v>
      </c>
      <c r="AM4939" s="279">
        <v>2005</v>
      </c>
      <c r="AN4939" s="281">
        <v>38531</v>
      </c>
      <c r="AO4939" s="279">
        <v>4.2539999999999996</v>
      </c>
    </row>
    <row r="4940" spans="38:41">
      <c r="AL4940" s="279">
        <v>6</v>
      </c>
      <c r="AM4940" s="279">
        <v>2005</v>
      </c>
      <c r="AN4940" s="281">
        <v>38530</v>
      </c>
      <c r="AO4940" s="279">
        <v>4.2190000000000003</v>
      </c>
    </row>
    <row r="4941" spans="38:41">
      <c r="AL4941" s="279">
        <v>6</v>
      </c>
      <c r="AM4941" s="279">
        <v>2005</v>
      </c>
      <c r="AN4941" s="281">
        <v>38527</v>
      </c>
      <c r="AO4941" s="279">
        <v>4.2279999999999998</v>
      </c>
    </row>
    <row r="4942" spans="38:41">
      <c r="AL4942" s="279">
        <v>6</v>
      </c>
      <c r="AM4942" s="279">
        <v>2005</v>
      </c>
      <c r="AN4942" s="281">
        <v>38526</v>
      </c>
      <c r="AO4942" s="279">
        <v>4.25</v>
      </c>
    </row>
    <row r="4943" spans="38:41">
      <c r="AL4943" s="279">
        <v>6</v>
      </c>
      <c r="AM4943" s="279">
        <v>2005</v>
      </c>
      <c r="AN4943" s="281">
        <v>38525</v>
      </c>
      <c r="AO4943" s="279">
        <v>4.2619999999999996</v>
      </c>
    </row>
    <row r="4944" spans="38:41">
      <c r="AL4944" s="279">
        <v>6</v>
      </c>
      <c r="AM4944" s="279">
        <v>2005</v>
      </c>
      <c r="AN4944" s="281">
        <v>38524</v>
      </c>
      <c r="AO4944" s="279">
        <v>4.3090000000000002</v>
      </c>
    </row>
    <row r="4945" spans="38:41">
      <c r="AL4945" s="279">
        <v>6</v>
      </c>
      <c r="AM4945" s="279">
        <v>2005</v>
      </c>
      <c r="AN4945" s="281">
        <v>38523</v>
      </c>
      <c r="AO4945" s="279">
        <v>4.3529999999999998</v>
      </c>
    </row>
    <row r="4946" spans="38:41">
      <c r="AL4946" s="279">
        <v>6</v>
      </c>
      <c r="AM4946" s="279">
        <v>2005</v>
      </c>
      <c r="AN4946" s="281">
        <v>38520</v>
      </c>
      <c r="AO4946" s="279">
        <v>4.3570000000000002</v>
      </c>
    </row>
    <row r="4947" spans="38:41">
      <c r="AL4947" s="279">
        <v>6</v>
      </c>
      <c r="AM4947" s="279">
        <v>2005</v>
      </c>
      <c r="AN4947" s="281">
        <v>38519</v>
      </c>
      <c r="AO4947" s="279">
        <v>4.3630000000000004</v>
      </c>
    </row>
    <row r="4948" spans="38:41">
      <c r="AL4948" s="279">
        <v>6</v>
      </c>
      <c r="AM4948" s="279">
        <v>2005</v>
      </c>
      <c r="AN4948" s="281">
        <v>38518</v>
      </c>
      <c r="AO4948" s="279">
        <v>4.3929999999999998</v>
      </c>
    </row>
    <row r="4949" spans="38:41">
      <c r="AL4949" s="279">
        <v>6</v>
      </c>
      <c r="AM4949" s="279">
        <v>2005</v>
      </c>
      <c r="AN4949" s="281">
        <v>38517</v>
      </c>
      <c r="AO4949" s="279">
        <v>4.3940000000000001</v>
      </c>
    </row>
    <row r="4950" spans="38:41">
      <c r="AL4950" s="279">
        <v>6</v>
      </c>
      <c r="AM4950" s="279">
        <v>2005</v>
      </c>
      <c r="AN4950" s="281">
        <v>38516</v>
      </c>
      <c r="AO4950" s="279">
        <v>4.3689999999999998</v>
      </c>
    </row>
    <row r="4951" spans="38:41">
      <c r="AL4951" s="279">
        <v>6</v>
      </c>
      <c r="AM4951" s="279">
        <v>2005</v>
      </c>
      <c r="AN4951" s="281">
        <v>38513</v>
      </c>
      <c r="AO4951" s="279">
        <v>4.3540000000000001</v>
      </c>
    </row>
    <row r="4952" spans="38:41">
      <c r="AL4952" s="279">
        <v>6</v>
      </c>
      <c r="AM4952" s="279">
        <v>2005</v>
      </c>
      <c r="AN4952" s="281">
        <v>38512</v>
      </c>
      <c r="AO4952" s="279">
        <v>4.29</v>
      </c>
    </row>
    <row r="4953" spans="38:41">
      <c r="AL4953" s="279">
        <v>6</v>
      </c>
      <c r="AM4953" s="279">
        <v>2005</v>
      </c>
      <c r="AN4953" s="281">
        <v>38511</v>
      </c>
      <c r="AO4953" s="279">
        <v>4.2859999999999996</v>
      </c>
    </row>
    <row r="4954" spans="38:41">
      <c r="AL4954" s="279">
        <v>6</v>
      </c>
      <c r="AM4954" s="279">
        <v>2005</v>
      </c>
      <c r="AN4954" s="281">
        <v>38510</v>
      </c>
      <c r="AO4954" s="279">
        <v>4.2699999999999996</v>
      </c>
    </row>
    <row r="4955" spans="38:41">
      <c r="AL4955" s="279">
        <v>6</v>
      </c>
      <c r="AM4955" s="279">
        <v>2005</v>
      </c>
      <c r="AN4955" s="281">
        <v>38509</v>
      </c>
      <c r="AO4955" s="279">
        <v>4.3179999999999996</v>
      </c>
    </row>
    <row r="4956" spans="38:41">
      <c r="AL4956" s="279">
        <v>6</v>
      </c>
      <c r="AM4956" s="279">
        <v>2005</v>
      </c>
      <c r="AN4956" s="281">
        <v>38506</v>
      </c>
      <c r="AO4956" s="279">
        <v>4.3390000000000004</v>
      </c>
    </row>
    <row r="4957" spans="38:41">
      <c r="AL4957" s="279">
        <v>6</v>
      </c>
      <c r="AM4957" s="279">
        <v>2005</v>
      </c>
      <c r="AN4957" s="281">
        <v>38505</v>
      </c>
      <c r="AO4957" s="279">
        <v>4.29</v>
      </c>
    </row>
    <row r="4958" spans="38:41">
      <c r="AL4958" s="279">
        <v>6</v>
      </c>
      <c r="AM4958" s="279">
        <v>2005</v>
      </c>
      <c r="AN4958" s="281">
        <v>38504</v>
      </c>
      <c r="AO4958" s="279">
        <v>4.2729999999999997</v>
      </c>
    </row>
    <row r="4959" spans="38:41">
      <c r="AL4959" s="279">
        <v>5</v>
      </c>
      <c r="AM4959" s="279">
        <v>2005</v>
      </c>
      <c r="AN4959" s="281">
        <v>38503</v>
      </c>
      <c r="AO4959" s="279">
        <v>4.3689999999999998</v>
      </c>
    </row>
    <row r="4960" spans="38:41">
      <c r="AL4960" s="279">
        <v>5</v>
      </c>
      <c r="AM4960" s="279">
        <v>2005</v>
      </c>
      <c r="AN4960" s="281">
        <v>38502</v>
      </c>
      <c r="AO4960" s="279">
        <v>4.41</v>
      </c>
    </row>
    <row r="4961" spans="38:41">
      <c r="AL4961" s="279">
        <v>5</v>
      </c>
      <c r="AM4961" s="279">
        <v>2005</v>
      </c>
      <c r="AN4961" s="281">
        <v>38499</v>
      </c>
      <c r="AO4961" s="279">
        <v>4.42</v>
      </c>
    </row>
    <row r="4962" spans="38:41">
      <c r="AL4962" s="279">
        <v>5</v>
      </c>
      <c r="AM4962" s="279">
        <v>2005</v>
      </c>
      <c r="AN4962" s="281">
        <v>38498</v>
      </c>
      <c r="AO4962" s="279">
        <v>4.4560000000000004</v>
      </c>
    </row>
    <row r="4963" spans="38:41">
      <c r="AL4963" s="279">
        <v>5</v>
      </c>
      <c r="AM4963" s="279">
        <v>2005</v>
      </c>
      <c r="AN4963" s="281">
        <v>38497</v>
      </c>
      <c r="AO4963" s="279">
        <v>4.4630000000000001</v>
      </c>
    </row>
    <row r="4964" spans="38:41">
      <c r="AL4964" s="279">
        <v>5</v>
      </c>
      <c r="AM4964" s="279">
        <v>2005</v>
      </c>
      <c r="AN4964" s="281">
        <v>38496</v>
      </c>
      <c r="AO4964" s="279">
        <v>4.452</v>
      </c>
    </row>
    <row r="4965" spans="38:41">
      <c r="AL4965" s="279">
        <v>5</v>
      </c>
      <c r="AM4965" s="279">
        <v>2005</v>
      </c>
      <c r="AN4965" s="281">
        <v>38495</v>
      </c>
      <c r="AO4965" s="279">
        <v>4.5039999999999996</v>
      </c>
    </row>
    <row r="4966" spans="38:41">
      <c r="AL4966" s="279">
        <v>5</v>
      </c>
      <c r="AM4966" s="279">
        <v>2005</v>
      </c>
      <c r="AN4966" s="281">
        <v>38492</v>
      </c>
      <c r="AO4966" s="279">
        <v>4.5049999999999999</v>
      </c>
    </row>
    <row r="4967" spans="38:41">
      <c r="AL4967" s="279">
        <v>5</v>
      </c>
      <c r="AM4967" s="279">
        <v>2005</v>
      </c>
      <c r="AN4967" s="281">
        <v>38491</v>
      </c>
      <c r="AO4967" s="279">
        <v>4.5</v>
      </c>
    </row>
    <row r="4968" spans="38:41">
      <c r="AL4968" s="279">
        <v>5</v>
      </c>
      <c r="AM4968" s="279">
        <v>2005</v>
      </c>
      <c r="AN4968" s="281">
        <v>38490</v>
      </c>
      <c r="AO4968" s="279">
        <v>4.4580000000000002</v>
      </c>
    </row>
    <row r="4969" spans="38:41">
      <c r="AL4969" s="279">
        <v>5</v>
      </c>
      <c r="AM4969" s="279">
        <v>2005</v>
      </c>
      <c r="AN4969" s="281">
        <v>38489</v>
      </c>
      <c r="AO4969" s="279">
        <v>4.4770000000000003</v>
      </c>
    </row>
    <row r="4970" spans="38:41">
      <c r="AL4970" s="279">
        <v>5</v>
      </c>
      <c r="AM4970" s="279">
        <v>2005</v>
      </c>
      <c r="AN4970" s="281">
        <v>38488</v>
      </c>
      <c r="AO4970" s="279">
        <v>4.484</v>
      </c>
    </row>
    <row r="4971" spans="38:41">
      <c r="AL4971" s="279">
        <v>5</v>
      </c>
      <c r="AM4971" s="279">
        <v>2005</v>
      </c>
      <c r="AN4971" s="281">
        <v>38485</v>
      </c>
      <c r="AO4971" s="279">
        <v>4.476</v>
      </c>
    </row>
    <row r="4972" spans="38:41">
      <c r="AL4972" s="279">
        <v>5</v>
      </c>
      <c r="AM4972" s="279">
        <v>2005</v>
      </c>
      <c r="AN4972" s="281">
        <v>38484</v>
      </c>
      <c r="AO4972" s="279">
        <v>4.5220000000000002</v>
      </c>
    </row>
    <row r="4973" spans="38:41">
      <c r="AL4973" s="279">
        <v>5</v>
      </c>
      <c r="AM4973" s="279">
        <v>2005</v>
      </c>
      <c r="AN4973" s="281">
        <v>38483</v>
      </c>
      <c r="AO4973" s="279">
        <v>4.54</v>
      </c>
    </row>
    <row r="4974" spans="38:41">
      <c r="AL4974" s="279">
        <v>5</v>
      </c>
      <c r="AM4974" s="279">
        <v>2005</v>
      </c>
      <c r="AN4974" s="281">
        <v>38482</v>
      </c>
      <c r="AO4974" s="279">
        <v>4.5730000000000004</v>
      </c>
    </row>
    <row r="4975" spans="38:41">
      <c r="AL4975" s="279">
        <v>5</v>
      </c>
      <c r="AM4975" s="279">
        <v>2005</v>
      </c>
      <c r="AN4975" s="281">
        <v>38481</v>
      </c>
      <c r="AO4975" s="279">
        <v>4.617</v>
      </c>
    </row>
    <row r="4976" spans="38:41">
      <c r="AL4976" s="279">
        <v>5</v>
      </c>
      <c r="AM4976" s="279">
        <v>2005</v>
      </c>
      <c r="AN4976" s="281">
        <v>38478</v>
      </c>
      <c r="AO4976" s="279">
        <v>4.6340000000000003</v>
      </c>
    </row>
    <row r="4977" spans="38:41">
      <c r="AL4977" s="279">
        <v>5</v>
      </c>
      <c r="AM4977" s="279">
        <v>2005</v>
      </c>
      <c r="AN4977" s="281">
        <v>38477</v>
      </c>
      <c r="AO4977" s="279">
        <v>4.5759999999999996</v>
      </c>
    </row>
    <row r="4978" spans="38:41">
      <c r="AL4978" s="279">
        <v>5</v>
      </c>
      <c r="AM4978" s="279">
        <v>2005</v>
      </c>
      <c r="AN4978" s="281">
        <v>38476</v>
      </c>
      <c r="AO4978" s="279">
        <v>4.5750000000000002</v>
      </c>
    </row>
    <row r="4979" spans="38:41">
      <c r="AL4979" s="279">
        <v>5</v>
      </c>
      <c r="AM4979" s="279">
        <v>2005</v>
      </c>
      <c r="AN4979" s="281">
        <v>38475</v>
      </c>
      <c r="AO4979" s="279">
        <v>4.5570000000000004</v>
      </c>
    </row>
    <row r="4980" spans="38:41">
      <c r="AL4980" s="279">
        <v>5</v>
      </c>
      <c r="AM4980" s="279">
        <v>2005</v>
      </c>
      <c r="AN4980" s="281">
        <v>38474</v>
      </c>
      <c r="AO4980" s="279">
        <v>4.569</v>
      </c>
    </row>
    <row r="4981" spans="38:41">
      <c r="AL4981" s="279">
        <v>4</v>
      </c>
      <c r="AM4981" s="279">
        <v>2005</v>
      </c>
      <c r="AN4981" s="281">
        <v>38471</v>
      </c>
      <c r="AO4981" s="279">
        <v>4.5780000000000003</v>
      </c>
    </row>
    <row r="4982" spans="38:41">
      <c r="AL4982" s="279">
        <v>4</v>
      </c>
      <c r="AM4982" s="279">
        <v>2005</v>
      </c>
      <c r="AN4982" s="281">
        <v>38470</v>
      </c>
      <c r="AO4982" s="279">
        <v>4.5579999999999998</v>
      </c>
    </row>
    <row r="4983" spans="38:41">
      <c r="AL4983" s="279">
        <v>4</v>
      </c>
      <c r="AM4983" s="279">
        <v>2005</v>
      </c>
      <c r="AN4983" s="281">
        <v>38469</v>
      </c>
      <c r="AO4983" s="279">
        <v>4.59</v>
      </c>
    </row>
    <row r="4984" spans="38:41">
      <c r="AL4984" s="279">
        <v>4</v>
      </c>
      <c r="AM4984" s="279">
        <v>2005</v>
      </c>
      <c r="AN4984" s="281">
        <v>38468</v>
      </c>
      <c r="AO4984" s="279">
        <v>4.6040000000000001</v>
      </c>
    </row>
    <row r="4985" spans="38:41">
      <c r="AL4985" s="279">
        <v>4</v>
      </c>
      <c r="AM4985" s="279">
        <v>2005</v>
      </c>
      <c r="AN4985" s="281">
        <v>38467</v>
      </c>
      <c r="AO4985" s="279">
        <v>4.6059999999999999</v>
      </c>
    </row>
    <row r="4986" spans="38:41">
      <c r="AL4986" s="279">
        <v>4</v>
      </c>
      <c r="AM4986" s="279">
        <v>2005</v>
      </c>
      <c r="AN4986" s="281">
        <v>38464</v>
      </c>
      <c r="AO4986" s="279">
        <v>4.6100000000000003</v>
      </c>
    </row>
    <row r="4987" spans="38:41">
      <c r="AL4987" s="279">
        <v>4</v>
      </c>
      <c r="AM4987" s="279">
        <v>2005</v>
      </c>
      <c r="AN4987" s="281">
        <v>38463</v>
      </c>
      <c r="AO4987" s="279">
        <v>4.6280000000000001</v>
      </c>
    </row>
    <row r="4988" spans="38:41">
      <c r="AL4988" s="279">
        <v>4</v>
      </c>
      <c r="AM4988" s="279">
        <v>2005</v>
      </c>
      <c r="AN4988" s="281">
        <v>38462</v>
      </c>
      <c r="AO4988" s="279">
        <v>4.593</v>
      </c>
    </row>
    <row r="4989" spans="38:41">
      <c r="AL4989" s="279">
        <v>4</v>
      </c>
      <c r="AM4989" s="279">
        <v>2005</v>
      </c>
      <c r="AN4989" s="281">
        <v>38461</v>
      </c>
      <c r="AO4989" s="279">
        <v>4.593</v>
      </c>
    </row>
    <row r="4990" spans="38:41">
      <c r="AL4990" s="279">
        <v>4</v>
      </c>
      <c r="AM4990" s="279">
        <v>2005</v>
      </c>
      <c r="AN4990" s="281">
        <v>38460</v>
      </c>
      <c r="AO4990" s="279">
        <v>4.6280000000000001</v>
      </c>
    </row>
    <row r="4991" spans="38:41">
      <c r="AL4991" s="279">
        <v>4</v>
      </c>
      <c r="AM4991" s="279">
        <v>2005</v>
      </c>
      <c r="AN4991" s="281">
        <v>38457</v>
      </c>
      <c r="AO4991" s="279">
        <v>4.6159999999999997</v>
      </c>
    </row>
    <row r="4992" spans="38:41">
      <c r="AL4992" s="279">
        <v>4</v>
      </c>
      <c r="AM4992" s="279">
        <v>2005</v>
      </c>
      <c r="AN4992" s="281">
        <v>38456</v>
      </c>
      <c r="AO4992" s="279">
        <v>4.6529999999999996</v>
      </c>
    </row>
    <row r="4993" spans="38:41">
      <c r="AL4993" s="279">
        <v>4</v>
      </c>
      <c r="AM4993" s="279">
        <v>2005</v>
      </c>
      <c r="AN4993" s="281">
        <v>38455</v>
      </c>
      <c r="AO4993" s="279">
        <v>4.6449999999999996</v>
      </c>
    </row>
    <row r="4994" spans="38:41">
      <c r="AL4994" s="279">
        <v>4</v>
      </c>
      <c r="AM4994" s="279">
        <v>2005</v>
      </c>
      <c r="AN4994" s="281">
        <v>38454</v>
      </c>
      <c r="AO4994" s="279">
        <v>4.6210000000000004</v>
      </c>
    </row>
    <row r="4995" spans="38:41">
      <c r="AL4995" s="279">
        <v>4</v>
      </c>
      <c r="AM4995" s="279">
        <v>2005</v>
      </c>
      <c r="AN4995" s="281">
        <v>38453</v>
      </c>
      <c r="AO4995" s="279">
        <v>4.6609999999999996</v>
      </c>
    </row>
    <row r="4996" spans="38:41">
      <c r="AL4996" s="279">
        <v>4</v>
      </c>
      <c r="AM4996" s="279">
        <v>2005</v>
      </c>
      <c r="AN4996" s="281">
        <v>38450</v>
      </c>
      <c r="AO4996" s="279">
        <v>4.7140000000000004</v>
      </c>
    </row>
    <row r="4997" spans="38:41">
      <c r="AL4997" s="279">
        <v>4</v>
      </c>
      <c r="AM4997" s="279">
        <v>2005</v>
      </c>
      <c r="AN4997" s="281">
        <v>38449</v>
      </c>
      <c r="AO4997" s="279">
        <v>4.7350000000000003</v>
      </c>
    </row>
    <row r="4998" spans="38:41">
      <c r="AL4998" s="279">
        <v>4</v>
      </c>
      <c r="AM4998" s="279">
        <v>2005</v>
      </c>
      <c r="AN4998" s="281">
        <v>38448</v>
      </c>
      <c r="AO4998" s="279">
        <v>4.7069999999999999</v>
      </c>
    </row>
    <row r="4999" spans="38:41">
      <c r="AL4999" s="279">
        <v>4</v>
      </c>
      <c r="AM4999" s="279">
        <v>2005</v>
      </c>
      <c r="AN4999" s="281">
        <v>38447</v>
      </c>
      <c r="AO4999" s="279">
        <v>4.7220000000000004</v>
      </c>
    </row>
    <row r="5000" spans="38:41">
      <c r="AL5000" s="279">
        <v>4</v>
      </c>
      <c r="AM5000" s="279">
        <v>2005</v>
      </c>
      <c r="AN5000" s="281">
        <v>38446</v>
      </c>
      <c r="AO5000" s="279">
        <v>4.6970000000000001</v>
      </c>
    </row>
    <row r="5001" spans="38:41">
      <c r="AL5001" s="279">
        <v>4</v>
      </c>
      <c r="AM5001" s="279">
        <v>2005</v>
      </c>
      <c r="AN5001" s="281">
        <v>38443</v>
      </c>
      <c r="AO5001" s="279">
        <v>4.6879999999999997</v>
      </c>
    </row>
    <row r="5002" spans="38:41">
      <c r="AL5002" s="279">
        <v>3</v>
      </c>
      <c r="AM5002" s="279">
        <v>2005</v>
      </c>
      <c r="AN5002" s="281">
        <v>38442</v>
      </c>
      <c r="AO5002" s="279">
        <v>4.7140000000000004</v>
      </c>
    </row>
    <row r="5003" spans="38:41">
      <c r="AL5003" s="279">
        <v>3</v>
      </c>
      <c r="AM5003" s="279">
        <v>2005</v>
      </c>
      <c r="AN5003" s="281">
        <v>38441</v>
      </c>
      <c r="AO5003" s="279">
        <v>4.78</v>
      </c>
    </row>
    <row r="5004" spans="38:41">
      <c r="AL5004" s="279">
        <v>3</v>
      </c>
      <c r="AM5004" s="279">
        <v>2005</v>
      </c>
      <c r="AN5004" s="281">
        <v>38440</v>
      </c>
      <c r="AO5004" s="279">
        <v>4.8090000000000002</v>
      </c>
    </row>
    <row r="5005" spans="38:41">
      <c r="AL5005" s="279">
        <v>3</v>
      </c>
      <c r="AM5005" s="279">
        <v>2005</v>
      </c>
      <c r="AN5005" s="281">
        <v>38439</v>
      </c>
      <c r="AO5005" s="279">
        <v>4.8410000000000002</v>
      </c>
    </row>
    <row r="5006" spans="38:41">
      <c r="AL5006" s="279">
        <v>3</v>
      </c>
      <c r="AM5006" s="279">
        <v>2005</v>
      </c>
      <c r="AN5006" s="281">
        <v>38436</v>
      </c>
      <c r="AO5006" s="279">
        <v>4.8230000000000004</v>
      </c>
    </row>
    <row r="5007" spans="38:41">
      <c r="AL5007" s="279">
        <v>3</v>
      </c>
      <c r="AM5007" s="279">
        <v>2005</v>
      </c>
      <c r="AN5007" s="281">
        <v>38435</v>
      </c>
      <c r="AO5007" s="279">
        <v>4.8230000000000004</v>
      </c>
    </row>
    <row r="5008" spans="38:41">
      <c r="AL5008" s="279">
        <v>3</v>
      </c>
      <c r="AM5008" s="279">
        <v>2005</v>
      </c>
      <c r="AN5008" s="281">
        <v>38434</v>
      </c>
      <c r="AO5008" s="279">
        <v>4.8250000000000002</v>
      </c>
    </row>
    <row r="5009" spans="38:41">
      <c r="AL5009" s="279">
        <v>3</v>
      </c>
      <c r="AM5009" s="279">
        <v>2005</v>
      </c>
      <c r="AN5009" s="281">
        <v>38433</v>
      </c>
      <c r="AO5009" s="279">
        <v>4.835</v>
      </c>
    </row>
    <row r="5010" spans="38:41">
      <c r="AL5010" s="279">
        <v>3</v>
      </c>
      <c r="AM5010" s="279">
        <v>2005</v>
      </c>
      <c r="AN5010" s="281">
        <v>38432</v>
      </c>
      <c r="AO5010" s="279">
        <v>4.79</v>
      </c>
    </row>
    <row r="5011" spans="38:41">
      <c r="AL5011" s="279">
        <v>3</v>
      </c>
      <c r="AM5011" s="279">
        <v>2005</v>
      </c>
      <c r="AN5011" s="281">
        <v>38429</v>
      </c>
      <c r="AO5011" s="279">
        <v>4.7729999999999997</v>
      </c>
    </row>
    <row r="5012" spans="38:41">
      <c r="AL5012" s="279">
        <v>3</v>
      </c>
      <c r="AM5012" s="279">
        <v>2005</v>
      </c>
      <c r="AN5012" s="281">
        <v>38428</v>
      </c>
      <c r="AO5012" s="279">
        <v>4.78</v>
      </c>
    </row>
    <row r="5013" spans="38:41">
      <c r="AL5013" s="279">
        <v>3</v>
      </c>
      <c r="AM5013" s="279">
        <v>2005</v>
      </c>
      <c r="AN5013" s="281">
        <v>38427</v>
      </c>
      <c r="AO5013" s="279">
        <v>4.8090000000000002</v>
      </c>
    </row>
    <row r="5014" spans="38:41">
      <c r="AL5014" s="279">
        <v>3</v>
      </c>
      <c r="AM5014" s="279">
        <v>2005</v>
      </c>
      <c r="AN5014" s="281">
        <v>38426</v>
      </c>
      <c r="AO5014" s="279">
        <v>4.8479999999999999</v>
      </c>
    </row>
    <row r="5015" spans="38:41">
      <c r="AL5015" s="279">
        <v>3</v>
      </c>
      <c r="AM5015" s="279">
        <v>2005</v>
      </c>
      <c r="AN5015" s="281">
        <v>38425</v>
      </c>
      <c r="AO5015" s="279">
        <v>4.8159999999999998</v>
      </c>
    </row>
    <row r="5016" spans="38:41">
      <c r="AL5016" s="279">
        <v>3</v>
      </c>
      <c r="AM5016" s="279">
        <v>2005</v>
      </c>
      <c r="AN5016" s="281">
        <v>38422</v>
      </c>
      <c r="AO5016" s="279">
        <v>4.827</v>
      </c>
    </row>
    <row r="5017" spans="38:41">
      <c r="AL5017" s="279">
        <v>3</v>
      </c>
      <c r="AM5017" s="279">
        <v>2005</v>
      </c>
      <c r="AN5017" s="281">
        <v>38421</v>
      </c>
      <c r="AO5017" s="279">
        <v>4.79</v>
      </c>
    </row>
    <row r="5018" spans="38:41">
      <c r="AL5018" s="279">
        <v>3</v>
      </c>
      <c r="AM5018" s="279">
        <v>2005</v>
      </c>
      <c r="AN5018" s="281">
        <v>38420</v>
      </c>
      <c r="AO5018" s="279">
        <v>4.7930000000000001</v>
      </c>
    </row>
    <row r="5019" spans="38:41">
      <c r="AL5019" s="279">
        <v>3</v>
      </c>
      <c r="AM5019" s="279">
        <v>2005</v>
      </c>
      <c r="AN5019" s="281">
        <v>38419</v>
      </c>
      <c r="AO5019" s="279">
        <v>4.7060000000000004</v>
      </c>
    </row>
    <row r="5020" spans="38:41">
      <c r="AL5020" s="279">
        <v>3</v>
      </c>
      <c r="AM5020" s="279">
        <v>2005</v>
      </c>
      <c r="AN5020" s="281">
        <v>38418</v>
      </c>
      <c r="AO5020" s="279">
        <v>4.6840000000000002</v>
      </c>
    </row>
    <row r="5021" spans="38:41">
      <c r="AL5021" s="279">
        <v>3</v>
      </c>
      <c r="AM5021" s="279">
        <v>2005</v>
      </c>
      <c r="AN5021" s="281">
        <v>38415</v>
      </c>
      <c r="AO5021" s="279">
        <v>4.7030000000000003</v>
      </c>
    </row>
    <row r="5022" spans="38:41">
      <c r="AL5022" s="279">
        <v>3</v>
      </c>
      <c r="AM5022" s="279">
        <v>2005</v>
      </c>
      <c r="AN5022" s="281">
        <v>38414</v>
      </c>
      <c r="AO5022" s="279">
        <v>4.7460000000000004</v>
      </c>
    </row>
    <row r="5023" spans="38:41">
      <c r="AL5023" s="279">
        <v>3</v>
      </c>
      <c r="AM5023" s="279">
        <v>2005</v>
      </c>
      <c r="AN5023" s="281">
        <v>38413</v>
      </c>
      <c r="AO5023" s="279">
        <v>4.7610000000000001</v>
      </c>
    </row>
    <row r="5024" spans="38:41">
      <c r="AL5024" s="279">
        <v>3</v>
      </c>
      <c r="AM5024" s="279">
        <v>2005</v>
      </c>
      <c r="AN5024" s="281">
        <v>38412</v>
      </c>
      <c r="AO5024" s="279">
        <v>4.7510000000000003</v>
      </c>
    </row>
    <row r="5025" spans="38:41">
      <c r="AL5025" s="279">
        <v>2</v>
      </c>
      <c r="AM5025" s="279">
        <v>2005</v>
      </c>
      <c r="AN5025" s="281">
        <v>38411</v>
      </c>
      <c r="AO5025" s="279">
        <v>4.7510000000000003</v>
      </c>
    </row>
    <row r="5026" spans="38:41">
      <c r="AL5026" s="279">
        <v>2</v>
      </c>
      <c r="AM5026" s="279">
        <v>2005</v>
      </c>
      <c r="AN5026" s="281">
        <v>38408</v>
      </c>
      <c r="AO5026" s="279">
        <v>4.7210000000000001</v>
      </c>
    </row>
    <row r="5027" spans="38:41">
      <c r="AL5027" s="279">
        <v>2</v>
      </c>
      <c r="AM5027" s="279">
        <v>2005</v>
      </c>
      <c r="AN5027" s="281">
        <v>38407</v>
      </c>
      <c r="AO5027" s="279">
        <v>4.7709999999999999</v>
      </c>
    </row>
    <row r="5028" spans="38:41">
      <c r="AL5028" s="279">
        <v>2</v>
      </c>
      <c r="AM5028" s="279">
        <v>2005</v>
      </c>
      <c r="AN5028" s="281">
        <v>38406</v>
      </c>
      <c r="AO5028" s="279">
        <v>4.7530000000000001</v>
      </c>
    </row>
    <row r="5029" spans="38:41">
      <c r="AL5029" s="279">
        <v>2</v>
      </c>
      <c r="AM5029" s="279">
        <v>2005</v>
      </c>
      <c r="AN5029" s="281">
        <v>38405</v>
      </c>
      <c r="AO5029" s="279">
        <v>4.7320000000000002</v>
      </c>
    </row>
    <row r="5030" spans="38:41">
      <c r="AL5030" s="279">
        <v>2</v>
      </c>
      <c r="AM5030" s="279">
        <v>2005</v>
      </c>
      <c r="AN5030" s="281">
        <v>38404</v>
      </c>
      <c r="AO5030" s="279">
        <v>4.7220000000000004</v>
      </c>
    </row>
    <row r="5031" spans="38:41">
      <c r="AL5031" s="279">
        <v>2</v>
      </c>
      <c r="AM5031" s="279">
        <v>2005</v>
      </c>
      <c r="AN5031" s="281">
        <v>38401</v>
      </c>
      <c r="AO5031" s="279">
        <v>4.7149999999999999</v>
      </c>
    </row>
    <row r="5032" spans="38:41">
      <c r="AL5032" s="279">
        <v>2</v>
      </c>
      <c r="AM5032" s="279">
        <v>2005</v>
      </c>
      <c r="AN5032" s="281">
        <v>38400</v>
      </c>
      <c r="AO5032" s="279">
        <v>4.66</v>
      </c>
    </row>
    <row r="5033" spans="38:41">
      <c r="AL5033" s="279">
        <v>2</v>
      </c>
      <c r="AM5033" s="279">
        <v>2005</v>
      </c>
      <c r="AN5033" s="281">
        <v>38399</v>
      </c>
      <c r="AO5033" s="279">
        <v>4.6459999999999999</v>
      </c>
    </row>
    <row r="5034" spans="38:41">
      <c r="AL5034" s="279">
        <v>2</v>
      </c>
      <c r="AM5034" s="279">
        <v>2005</v>
      </c>
      <c r="AN5034" s="281">
        <v>38398</v>
      </c>
      <c r="AO5034" s="279">
        <v>4.6239999999999997</v>
      </c>
    </row>
    <row r="5035" spans="38:41">
      <c r="AL5035" s="279">
        <v>2</v>
      </c>
      <c r="AM5035" s="279">
        <v>2005</v>
      </c>
      <c r="AN5035" s="281">
        <v>38397</v>
      </c>
      <c r="AO5035" s="279">
        <v>4.6120000000000001</v>
      </c>
    </row>
    <row r="5036" spans="38:41">
      <c r="AL5036" s="279">
        <v>2</v>
      </c>
      <c r="AM5036" s="279">
        <v>2005</v>
      </c>
      <c r="AN5036" s="281">
        <v>38394</v>
      </c>
      <c r="AO5036" s="279">
        <v>4.6369999999999996</v>
      </c>
    </row>
    <row r="5037" spans="38:41">
      <c r="AL5037" s="279">
        <v>2</v>
      </c>
      <c r="AM5037" s="279">
        <v>2005</v>
      </c>
      <c r="AN5037" s="281">
        <v>38393</v>
      </c>
      <c r="AO5037" s="279">
        <v>4.6289999999999996</v>
      </c>
    </row>
    <row r="5038" spans="38:41">
      <c r="AL5038" s="279">
        <v>2</v>
      </c>
      <c r="AM5038" s="279">
        <v>2005</v>
      </c>
      <c r="AN5038" s="281">
        <v>38392</v>
      </c>
      <c r="AO5038" s="279">
        <v>4.5830000000000002</v>
      </c>
    </row>
    <row r="5039" spans="38:41">
      <c r="AL5039" s="279">
        <v>2</v>
      </c>
      <c r="AM5039" s="279">
        <v>2005</v>
      </c>
      <c r="AN5039" s="281">
        <v>38391</v>
      </c>
      <c r="AO5039" s="279">
        <v>4.6130000000000004</v>
      </c>
    </row>
    <row r="5040" spans="38:41">
      <c r="AL5040" s="279">
        <v>2</v>
      </c>
      <c r="AM5040" s="279">
        <v>2005</v>
      </c>
      <c r="AN5040" s="281">
        <v>38390</v>
      </c>
      <c r="AO5040" s="279">
        <v>4.63</v>
      </c>
    </row>
    <row r="5041" spans="38:41">
      <c r="AL5041" s="279">
        <v>2</v>
      </c>
      <c r="AM5041" s="279">
        <v>2005</v>
      </c>
      <c r="AN5041" s="281">
        <v>38387</v>
      </c>
      <c r="AO5041" s="279">
        <v>4.6710000000000003</v>
      </c>
    </row>
    <row r="5042" spans="38:41">
      <c r="AL5042" s="279">
        <v>2</v>
      </c>
      <c r="AM5042" s="279">
        <v>2005</v>
      </c>
      <c r="AN5042" s="281">
        <v>38386</v>
      </c>
      <c r="AO5042" s="279">
        <v>4.7519999999999998</v>
      </c>
    </row>
    <row r="5043" spans="38:41">
      <c r="AL5043" s="279">
        <v>2</v>
      </c>
      <c r="AM5043" s="279">
        <v>2005</v>
      </c>
      <c r="AN5043" s="281">
        <v>38385</v>
      </c>
      <c r="AO5043" s="279">
        <v>4.7320000000000002</v>
      </c>
    </row>
    <row r="5044" spans="38:41">
      <c r="AL5044" s="279">
        <v>2</v>
      </c>
      <c r="AM5044" s="279">
        <v>2005</v>
      </c>
      <c r="AN5044" s="281">
        <v>38384</v>
      </c>
      <c r="AO5044" s="279">
        <v>4.7210000000000001</v>
      </c>
    </row>
    <row r="5045" spans="38:41">
      <c r="AL5045" s="279">
        <v>1</v>
      </c>
      <c r="AM5045" s="279">
        <v>2005</v>
      </c>
      <c r="AN5045" s="281">
        <v>38383</v>
      </c>
      <c r="AO5045" s="279">
        <v>4.7140000000000004</v>
      </c>
    </row>
    <row r="5046" spans="38:41">
      <c r="AL5046" s="279">
        <v>1</v>
      </c>
      <c r="AM5046" s="279">
        <v>2005</v>
      </c>
      <c r="AN5046" s="281">
        <v>38380</v>
      </c>
      <c r="AO5046" s="279">
        <v>4.7080000000000002</v>
      </c>
    </row>
    <row r="5047" spans="38:41">
      <c r="AL5047" s="279">
        <v>1</v>
      </c>
      <c r="AM5047" s="279">
        <v>2005</v>
      </c>
      <c r="AN5047" s="281">
        <v>38379</v>
      </c>
      <c r="AO5047" s="279">
        <v>4.7389999999999999</v>
      </c>
    </row>
    <row r="5048" spans="38:41">
      <c r="AL5048" s="279">
        <v>1</v>
      </c>
      <c r="AM5048" s="279">
        <v>2005</v>
      </c>
      <c r="AN5048" s="281">
        <v>38378</v>
      </c>
      <c r="AO5048" s="279">
        <v>4.7370000000000001</v>
      </c>
    </row>
    <row r="5049" spans="38:41">
      <c r="AL5049" s="279">
        <v>1</v>
      </c>
      <c r="AM5049" s="279">
        <v>2005</v>
      </c>
      <c r="AN5049" s="281">
        <v>38377</v>
      </c>
      <c r="AO5049" s="279">
        <v>4.7439999999999998</v>
      </c>
    </row>
    <row r="5050" spans="38:41">
      <c r="AL5050" s="279">
        <v>1</v>
      </c>
      <c r="AM5050" s="279">
        <v>2005</v>
      </c>
      <c r="AN5050" s="281">
        <v>38376</v>
      </c>
      <c r="AO5050" s="279">
        <v>4.7279999999999998</v>
      </c>
    </row>
    <row r="5051" spans="38:41">
      <c r="AL5051" s="279">
        <v>1</v>
      </c>
      <c r="AM5051" s="279">
        <v>2005</v>
      </c>
      <c r="AN5051" s="281">
        <v>38373</v>
      </c>
      <c r="AO5051" s="279">
        <v>4.7380000000000004</v>
      </c>
    </row>
    <row r="5052" spans="38:41">
      <c r="AL5052" s="279">
        <v>1</v>
      </c>
      <c r="AM5052" s="279">
        <v>2005</v>
      </c>
      <c r="AN5052" s="281">
        <v>38372</v>
      </c>
      <c r="AO5052" s="279">
        <v>4.7489999999999997</v>
      </c>
    </row>
    <row r="5053" spans="38:41">
      <c r="AL5053" s="279">
        <v>1</v>
      </c>
      <c r="AM5053" s="279">
        <v>2005</v>
      </c>
      <c r="AN5053" s="281">
        <v>38371</v>
      </c>
      <c r="AO5053" s="279">
        <v>4.7380000000000004</v>
      </c>
    </row>
    <row r="5054" spans="38:41">
      <c r="AL5054" s="279">
        <v>1</v>
      </c>
      <c r="AM5054" s="279">
        <v>2005</v>
      </c>
      <c r="AN5054" s="281">
        <v>38370</v>
      </c>
      <c r="AO5054" s="279">
        <v>4.758</v>
      </c>
    </row>
    <row r="5055" spans="38:41">
      <c r="AL5055" s="279">
        <v>1</v>
      </c>
      <c r="AM5055" s="279">
        <v>2005</v>
      </c>
      <c r="AN5055" s="281">
        <v>38369</v>
      </c>
      <c r="AO5055" s="279">
        <v>4.7629999999999999</v>
      </c>
    </row>
    <row r="5056" spans="38:41">
      <c r="AL5056" s="279">
        <v>1</v>
      </c>
      <c r="AM5056" s="279">
        <v>2005</v>
      </c>
      <c r="AN5056" s="281">
        <v>38366</v>
      </c>
      <c r="AO5056" s="279">
        <v>4.7839999999999998</v>
      </c>
    </row>
    <row r="5057" spans="38:41">
      <c r="AL5057" s="279">
        <v>1</v>
      </c>
      <c r="AM5057" s="279">
        <v>2005</v>
      </c>
      <c r="AN5057" s="281">
        <v>38365</v>
      </c>
      <c r="AO5057" s="279">
        <v>4.7779999999999996</v>
      </c>
    </row>
    <row r="5058" spans="38:41">
      <c r="AL5058" s="279">
        <v>1</v>
      </c>
      <c r="AM5058" s="279">
        <v>2005</v>
      </c>
      <c r="AN5058" s="281">
        <v>38364</v>
      </c>
      <c r="AO5058" s="279">
        <v>4.8310000000000004</v>
      </c>
    </row>
    <row r="5059" spans="38:41">
      <c r="AL5059" s="279">
        <v>1</v>
      </c>
      <c r="AM5059" s="279">
        <v>2005</v>
      </c>
      <c r="AN5059" s="281">
        <v>38363</v>
      </c>
      <c r="AO5059" s="279">
        <v>4.8460000000000001</v>
      </c>
    </row>
    <row r="5060" spans="38:41">
      <c r="AL5060" s="279">
        <v>1</v>
      </c>
      <c r="AM5060" s="279">
        <v>2005</v>
      </c>
      <c r="AN5060" s="281">
        <v>38362</v>
      </c>
      <c r="AO5060" s="279">
        <v>4.8769999999999998</v>
      </c>
    </row>
    <row r="5061" spans="38:41">
      <c r="AL5061" s="279">
        <v>1</v>
      </c>
      <c r="AM5061" s="279">
        <v>2005</v>
      </c>
      <c r="AN5061" s="281">
        <v>38359</v>
      </c>
      <c r="AO5061" s="279">
        <v>4.8620000000000001</v>
      </c>
    </row>
    <row r="5062" spans="38:41">
      <c r="AL5062" s="279">
        <v>1</v>
      </c>
      <c r="AM5062" s="279">
        <v>2005</v>
      </c>
      <c r="AN5062" s="281">
        <v>38358</v>
      </c>
      <c r="AO5062" s="279">
        <v>4.8390000000000004</v>
      </c>
    </row>
    <row r="5063" spans="38:41">
      <c r="AL5063" s="279">
        <v>1</v>
      </c>
      <c r="AM5063" s="279">
        <v>2005</v>
      </c>
      <c r="AN5063" s="281">
        <v>38357</v>
      </c>
      <c r="AO5063" s="279">
        <v>4.8470000000000004</v>
      </c>
    </row>
    <row r="5064" spans="38:41">
      <c r="AL5064" s="279">
        <v>1</v>
      </c>
      <c r="AM5064" s="279">
        <v>2005</v>
      </c>
      <c r="AN5064" s="281">
        <v>38356</v>
      </c>
      <c r="AO5064" s="279">
        <v>4.8639999999999999</v>
      </c>
    </row>
    <row r="5065" spans="38:41">
      <c r="AL5065" s="279">
        <v>1</v>
      </c>
      <c r="AM5065" s="279">
        <v>2005</v>
      </c>
      <c r="AN5065" s="281">
        <v>38355</v>
      </c>
      <c r="AO5065" s="279">
        <v>4.8410000000000002</v>
      </c>
    </row>
    <row r="5066" spans="38:41">
      <c r="AL5066" s="279">
        <v>12</v>
      </c>
      <c r="AM5066" s="279">
        <v>2004</v>
      </c>
      <c r="AN5066" s="281">
        <v>38352</v>
      </c>
      <c r="AO5066" s="279">
        <v>4.8410000000000002</v>
      </c>
    </row>
    <row r="5067" spans="38:41">
      <c r="AL5067" s="279">
        <v>12</v>
      </c>
      <c r="AM5067" s="279">
        <v>2004</v>
      </c>
      <c r="AN5067" s="281">
        <v>38351</v>
      </c>
      <c r="AO5067" s="279">
        <v>4.88</v>
      </c>
    </row>
    <row r="5068" spans="38:41">
      <c r="AL5068" s="279">
        <v>12</v>
      </c>
      <c r="AM5068" s="279">
        <v>2004</v>
      </c>
      <c r="AN5068" s="281">
        <v>38350</v>
      </c>
      <c r="AO5068" s="279">
        <v>4.9260000000000002</v>
      </c>
    </row>
    <row r="5069" spans="38:41">
      <c r="AL5069" s="279">
        <v>12</v>
      </c>
      <c r="AM5069" s="279">
        <v>2004</v>
      </c>
      <c r="AN5069" s="281">
        <v>38349</v>
      </c>
      <c r="AO5069" s="279">
        <v>4.8789999999999996</v>
      </c>
    </row>
    <row r="5070" spans="38:41">
      <c r="AL5070" s="279">
        <v>12</v>
      </c>
      <c r="AM5070" s="279">
        <v>2004</v>
      </c>
      <c r="AN5070" s="281">
        <v>38348</v>
      </c>
      <c r="AO5070" s="279">
        <v>4.875</v>
      </c>
    </row>
    <row r="5071" spans="38:41">
      <c r="AL5071" s="279">
        <v>12</v>
      </c>
      <c r="AM5071" s="279">
        <v>2004</v>
      </c>
      <c r="AN5071" s="281">
        <v>38345</v>
      </c>
      <c r="AO5071" s="279">
        <v>4.8719999999999999</v>
      </c>
    </row>
    <row r="5072" spans="38:41">
      <c r="AL5072" s="279">
        <v>12</v>
      </c>
      <c r="AM5072" s="279">
        <v>2004</v>
      </c>
      <c r="AN5072" s="281">
        <v>38344</v>
      </c>
      <c r="AO5072" s="279">
        <v>4.8719999999999999</v>
      </c>
    </row>
    <row r="5073" spans="38:41">
      <c r="AL5073" s="279">
        <v>12</v>
      </c>
      <c r="AM5073" s="279">
        <v>2004</v>
      </c>
      <c r="AN5073" s="281">
        <v>38343</v>
      </c>
      <c r="AO5073" s="279">
        <v>4.8920000000000003</v>
      </c>
    </row>
    <row r="5074" spans="38:41">
      <c r="AL5074" s="279">
        <v>12</v>
      </c>
      <c r="AM5074" s="279">
        <v>2004</v>
      </c>
      <c r="AN5074" s="281">
        <v>38342</v>
      </c>
      <c r="AO5074" s="279">
        <v>4.8550000000000004</v>
      </c>
    </row>
    <row r="5075" spans="38:41">
      <c r="AL5075" s="279">
        <v>12</v>
      </c>
      <c r="AM5075" s="279">
        <v>2004</v>
      </c>
      <c r="AN5075" s="281">
        <v>38341</v>
      </c>
      <c r="AO5075" s="279">
        <v>4.8630000000000004</v>
      </c>
    </row>
    <row r="5076" spans="38:41">
      <c r="AL5076" s="279">
        <v>12</v>
      </c>
      <c r="AM5076" s="279">
        <v>2004</v>
      </c>
      <c r="AN5076" s="281">
        <v>38338</v>
      </c>
      <c r="AO5076" s="279">
        <v>4.8730000000000002</v>
      </c>
    </row>
    <row r="5077" spans="38:41">
      <c r="AL5077" s="279">
        <v>12</v>
      </c>
      <c r="AM5077" s="279">
        <v>2004</v>
      </c>
      <c r="AN5077" s="281">
        <v>38337</v>
      </c>
      <c r="AO5077" s="279">
        <v>4.8440000000000003</v>
      </c>
    </row>
    <row r="5078" spans="38:41">
      <c r="AL5078" s="279">
        <v>12</v>
      </c>
      <c r="AM5078" s="279">
        <v>2004</v>
      </c>
      <c r="AN5078" s="281">
        <v>38336</v>
      </c>
      <c r="AO5078" s="279">
        <v>4.7949999999999999</v>
      </c>
    </row>
    <row r="5079" spans="38:41">
      <c r="AL5079" s="279">
        <v>12</v>
      </c>
      <c r="AM5079" s="279">
        <v>2004</v>
      </c>
      <c r="AN5079" s="281">
        <v>38335</v>
      </c>
      <c r="AO5079" s="279">
        <v>4.82</v>
      </c>
    </row>
    <row r="5080" spans="38:41">
      <c r="AL5080" s="279">
        <v>12</v>
      </c>
      <c r="AM5080" s="279">
        <v>2004</v>
      </c>
      <c r="AN5080" s="281">
        <v>38334</v>
      </c>
      <c r="AO5080" s="279">
        <v>4.8540000000000001</v>
      </c>
    </row>
    <row r="5081" spans="38:41">
      <c r="AL5081" s="279">
        <v>12</v>
      </c>
      <c r="AM5081" s="279">
        <v>2004</v>
      </c>
      <c r="AN5081" s="281">
        <v>38331</v>
      </c>
      <c r="AO5081" s="279">
        <v>4.8719999999999999</v>
      </c>
    </row>
    <row r="5082" spans="38:41">
      <c r="AL5082" s="279">
        <v>12</v>
      </c>
      <c r="AM5082" s="279">
        <v>2004</v>
      </c>
      <c r="AN5082" s="281">
        <v>38330</v>
      </c>
      <c r="AO5082" s="279">
        <v>4.8860000000000001</v>
      </c>
    </row>
    <row r="5083" spans="38:41">
      <c r="AL5083" s="279">
        <v>12</v>
      </c>
      <c r="AM5083" s="279">
        <v>2004</v>
      </c>
      <c r="AN5083" s="281">
        <v>38329</v>
      </c>
      <c r="AO5083" s="279">
        <v>4.8339999999999996</v>
      </c>
    </row>
    <row r="5084" spans="38:41">
      <c r="AL5084" s="279">
        <v>12</v>
      </c>
      <c r="AM5084" s="279">
        <v>2004</v>
      </c>
      <c r="AN5084" s="281">
        <v>38328</v>
      </c>
      <c r="AO5084" s="279">
        <v>4.8739999999999997</v>
      </c>
    </row>
    <row r="5085" spans="38:41">
      <c r="AL5085" s="279">
        <v>12</v>
      </c>
      <c r="AM5085" s="279">
        <v>2004</v>
      </c>
      <c r="AN5085" s="281">
        <v>38327</v>
      </c>
      <c r="AO5085" s="279">
        <v>4.8760000000000003</v>
      </c>
    </row>
    <row r="5086" spans="38:41">
      <c r="AL5086" s="279">
        <v>12</v>
      </c>
      <c r="AM5086" s="279">
        <v>2004</v>
      </c>
      <c r="AN5086" s="281">
        <v>38324</v>
      </c>
      <c r="AO5086" s="279">
        <v>4.8970000000000002</v>
      </c>
    </row>
    <row r="5087" spans="38:41">
      <c r="AL5087" s="279">
        <v>12</v>
      </c>
      <c r="AM5087" s="279">
        <v>2004</v>
      </c>
      <c r="AN5087" s="281">
        <v>38323</v>
      </c>
      <c r="AO5087" s="279">
        <v>4.9800000000000004</v>
      </c>
    </row>
    <row r="5088" spans="38:41">
      <c r="AL5088" s="279">
        <v>12</v>
      </c>
      <c r="AM5088" s="279">
        <v>2004</v>
      </c>
      <c r="AN5088" s="281">
        <v>38322</v>
      </c>
      <c r="AO5088" s="279">
        <v>4.9649999999999999</v>
      </c>
    </row>
    <row r="5089" spans="38:41">
      <c r="AL5089" s="279">
        <v>11</v>
      </c>
      <c r="AM5089" s="279">
        <v>2004</v>
      </c>
      <c r="AN5089" s="281">
        <v>38321</v>
      </c>
      <c r="AO5089" s="279">
        <v>4.9930000000000003</v>
      </c>
    </row>
    <row r="5090" spans="38:41">
      <c r="AL5090" s="279">
        <v>11</v>
      </c>
      <c r="AM5090" s="279">
        <v>2004</v>
      </c>
      <c r="AN5090" s="281">
        <v>38320</v>
      </c>
      <c r="AO5090" s="279">
        <v>4.9809999999999999</v>
      </c>
    </row>
    <row r="5091" spans="38:41">
      <c r="AL5091" s="279">
        <v>11</v>
      </c>
      <c r="AM5091" s="279">
        <v>2004</v>
      </c>
      <c r="AN5091" s="281">
        <v>38317</v>
      </c>
      <c r="AO5091" s="279">
        <v>4.9180000000000001</v>
      </c>
    </row>
    <row r="5092" spans="38:41">
      <c r="AL5092" s="279">
        <v>11</v>
      </c>
      <c r="AM5092" s="279">
        <v>2004</v>
      </c>
      <c r="AN5092" s="281">
        <v>38316</v>
      </c>
      <c r="AO5092" s="279">
        <v>4.8959999999999999</v>
      </c>
    </row>
    <row r="5093" spans="38:41">
      <c r="AL5093" s="279">
        <v>11</v>
      </c>
      <c r="AM5093" s="279">
        <v>2004</v>
      </c>
      <c r="AN5093" s="281">
        <v>38315</v>
      </c>
      <c r="AO5093" s="279">
        <v>4.9180000000000001</v>
      </c>
    </row>
    <row r="5094" spans="38:41">
      <c r="AL5094" s="279">
        <v>11</v>
      </c>
      <c r="AM5094" s="279">
        <v>2004</v>
      </c>
      <c r="AN5094" s="281">
        <v>38314</v>
      </c>
      <c r="AO5094" s="279">
        <v>4.9480000000000004</v>
      </c>
    </row>
    <row r="5095" spans="38:41">
      <c r="AL5095" s="279">
        <v>11</v>
      </c>
      <c r="AM5095" s="279">
        <v>2004</v>
      </c>
      <c r="AN5095" s="281">
        <v>38313</v>
      </c>
      <c r="AO5095" s="279">
        <v>4.9790000000000001</v>
      </c>
    </row>
    <row r="5096" spans="38:41">
      <c r="AL5096" s="279">
        <v>11</v>
      </c>
      <c r="AM5096" s="279">
        <v>2004</v>
      </c>
      <c r="AN5096" s="281">
        <v>38310</v>
      </c>
      <c r="AO5096" s="279">
        <v>4.9909999999999997</v>
      </c>
    </row>
    <row r="5097" spans="38:41">
      <c r="AL5097" s="279">
        <v>11</v>
      </c>
      <c r="AM5097" s="279">
        <v>2004</v>
      </c>
      <c r="AN5097" s="281">
        <v>38309</v>
      </c>
      <c r="AO5097" s="279">
        <v>4.9450000000000003</v>
      </c>
    </row>
    <row r="5098" spans="38:41">
      <c r="AL5098" s="279">
        <v>11</v>
      </c>
      <c r="AM5098" s="279">
        <v>2004</v>
      </c>
      <c r="AN5098" s="281">
        <v>38308</v>
      </c>
      <c r="AO5098" s="279">
        <v>4.9409999999999998</v>
      </c>
    </row>
    <row r="5099" spans="38:41">
      <c r="AL5099" s="279">
        <v>11</v>
      </c>
      <c r="AM5099" s="279">
        <v>2004</v>
      </c>
      <c r="AN5099" s="281">
        <v>38307</v>
      </c>
      <c r="AO5099" s="279">
        <v>4.992</v>
      </c>
    </row>
    <row r="5100" spans="38:41">
      <c r="AL5100" s="279">
        <v>11</v>
      </c>
      <c r="AM5100" s="279">
        <v>2004</v>
      </c>
      <c r="AN5100" s="281">
        <v>38306</v>
      </c>
      <c r="AO5100" s="279">
        <v>4.976</v>
      </c>
    </row>
    <row r="5101" spans="38:41">
      <c r="AL5101" s="279">
        <v>11</v>
      </c>
      <c r="AM5101" s="279">
        <v>2004</v>
      </c>
      <c r="AN5101" s="281">
        <v>38303</v>
      </c>
      <c r="AO5101" s="279">
        <v>4.9569999999999999</v>
      </c>
    </row>
    <row r="5102" spans="38:41">
      <c r="AL5102" s="279">
        <v>11</v>
      </c>
      <c r="AM5102" s="279">
        <v>2004</v>
      </c>
      <c r="AN5102" s="281">
        <v>38302</v>
      </c>
      <c r="AO5102" s="279">
        <v>5.024</v>
      </c>
    </row>
    <row r="5103" spans="38:41">
      <c r="AL5103" s="279">
        <v>11</v>
      </c>
      <c r="AM5103" s="279">
        <v>2004</v>
      </c>
      <c r="AN5103" s="281">
        <v>38301</v>
      </c>
      <c r="AO5103" s="279">
        <v>5.0250000000000004</v>
      </c>
    </row>
    <row r="5104" spans="38:41">
      <c r="AL5104" s="279">
        <v>11</v>
      </c>
      <c r="AM5104" s="279">
        <v>2004</v>
      </c>
      <c r="AN5104" s="281">
        <v>38300</v>
      </c>
      <c r="AO5104" s="279">
        <v>5.0350000000000001</v>
      </c>
    </row>
    <row r="5105" spans="38:41">
      <c r="AL5105" s="279">
        <v>11</v>
      </c>
      <c r="AM5105" s="279">
        <v>2004</v>
      </c>
      <c r="AN5105" s="281">
        <v>38299</v>
      </c>
      <c r="AO5105" s="279">
        <v>5.0199999999999996</v>
      </c>
    </row>
    <row r="5106" spans="38:41">
      <c r="AL5106" s="279">
        <v>11</v>
      </c>
      <c r="AM5106" s="279">
        <v>2004</v>
      </c>
      <c r="AN5106" s="281">
        <v>38296</v>
      </c>
      <c r="AO5106" s="279">
        <v>5.0179999999999998</v>
      </c>
    </row>
    <row r="5107" spans="38:41">
      <c r="AL5107" s="279">
        <v>11</v>
      </c>
      <c r="AM5107" s="279">
        <v>2004</v>
      </c>
      <c r="AN5107" s="281">
        <v>38295</v>
      </c>
      <c r="AO5107" s="279">
        <v>4.9649999999999999</v>
      </c>
    </row>
    <row r="5108" spans="38:41">
      <c r="AL5108" s="279">
        <v>11</v>
      </c>
      <c r="AM5108" s="279">
        <v>2004</v>
      </c>
      <c r="AN5108" s="281">
        <v>38294</v>
      </c>
      <c r="AO5108" s="279">
        <v>4.9619999999999997</v>
      </c>
    </row>
    <row r="5109" spans="38:41">
      <c r="AL5109" s="279">
        <v>11</v>
      </c>
      <c r="AM5109" s="279">
        <v>2004</v>
      </c>
      <c r="AN5109" s="281">
        <v>38293</v>
      </c>
      <c r="AO5109" s="279">
        <v>4.9749999999999996</v>
      </c>
    </row>
    <row r="5110" spans="38:41">
      <c r="AL5110" s="279">
        <v>11</v>
      </c>
      <c r="AM5110" s="279">
        <v>2004</v>
      </c>
      <c r="AN5110" s="281">
        <v>38292</v>
      </c>
      <c r="AO5110" s="279">
        <v>4.9859999999999998</v>
      </c>
    </row>
    <row r="5111" spans="38:41">
      <c r="AL5111" s="279">
        <v>10</v>
      </c>
      <c r="AM5111" s="279">
        <v>2004</v>
      </c>
      <c r="AN5111" s="281">
        <v>38289</v>
      </c>
      <c r="AO5111" s="279">
        <v>4.9649999999999999</v>
      </c>
    </row>
    <row r="5112" spans="38:41">
      <c r="AL5112" s="279">
        <v>10</v>
      </c>
      <c r="AM5112" s="279">
        <v>2004</v>
      </c>
      <c r="AN5112" s="281">
        <v>38288</v>
      </c>
      <c r="AO5112" s="279">
        <v>4.9909999999999997</v>
      </c>
    </row>
    <row r="5113" spans="38:41">
      <c r="AL5113" s="279">
        <v>10</v>
      </c>
      <c r="AM5113" s="279">
        <v>2004</v>
      </c>
      <c r="AN5113" s="281">
        <v>38287</v>
      </c>
      <c r="AO5113" s="279">
        <v>5.0170000000000003</v>
      </c>
    </row>
    <row r="5114" spans="38:41">
      <c r="AL5114" s="279">
        <v>10</v>
      </c>
      <c r="AM5114" s="279">
        <v>2004</v>
      </c>
      <c r="AN5114" s="281">
        <v>38286</v>
      </c>
      <c r="AO5114" s="279">
        <v>4.9669999999999996</v>
      </c>
    </row>
    <row r="5115" spans="38:41">
      <c r="AL5115" s="279">
        <v>10</v>
      </c>
      <c r="AM5115" s="279">
        <v>2004</v>
      </c>
      <c r="AN5115" s="281">
        <v>38285</v>
      </c>
      <c r="AO5115" s="279">
        <v>4.9560000000000004</v>
      </c>
    </row>
    <row r="5116" spans="38:41">
      <c r="AL5116" s="279">
        <v>10</v>
      </c>
      <c r="AM5116" s="279">
        <v>2004</v>
      </c>
      <c r="AN5116" s="281">
        <v>38282</v>
      </c>
      <c r="AO5116" s="279">
        <v>4.9649999999999999</v>
      </c>
    </row>
    <row r="5117" spans="38:41">
      <c r="AL5117" s="279">
        <v>10</v>
      </c>
      <c r="AM5117" s="279">
        <v>2004</v>
      </c>
      <c r="AN5117" s="281">
        <v>38281</v>
      </c>
      <c r="AO5117" s="279">
        <v>4.9829999999999997</v>
      </c>
    </row>
    <row r="5118" spans="38:41">
      <c r="AL5118" s="279">
        <v>10</v>
      </c>
      <c r="AM5118" s="279">
        <v>2004</v>
      </c>
      <c r="AN5118" s="281">
        <v>38280</v>
      </c>
      <c r="AO5118" s="279">
        <v>4.9889999999999999</v>
      </c>
    </row>
    <row r="5119" spans="38:41">
      <c r="AL5119" s="279">
        <v>10</v>
      </c>
      <c r="AM5119" s="279">
        <v>2004</v>
      </c>
      <c r="AN5119" s="281">
        <v>38279</v>
      </c>
      <c r="AO5119" s="279">
        <v>5.0229999999999997</v>
      </c>
    </row>
    <row r="5120" spans="38:41">
      <c r="AL5120" s="279">
        <v>10</v>
      </c>
      <c r="AM5120" s="279">
        <v>2004</v>
      </c>
      <c r="AN5120" s="281">
        <v>38278</v>
      </c>
      <c r="AO5120" s="279">
        <v>5.0419999999999998</v>
      </c>
    </row>
    <row r="5121" spans="38:41">
      <c r="AL5121" s="279">
        <v>10</v>
      </c>
      <c r="AM5121" s="279">
        <v>2004</v>
      </c>
      <c r="AN5121" s="281">
        <v>38275</v>
      </c>
      <c r="AO5121" s="279">
        <v>5.0620000000000003</v>
      </c>
    </row>
    <row r="5122" spans="38:41">
      <c r="AL5122" s="279">
        <v>10</v>
      </c>
      <c r="AM5122" s="279">
        <v>2004</v>
      </c>
      <c r="AN5122" s="281">
        <v>38274</v>
      </c>
      <c r="AO5122" s="279">
        <v>5.0419999999999998</v>
      </c>
    </row>
    <row r="5123" spans="38:41">
      <c r="AL5123" s="279">
        <v>10</v>
      </c>
      <c r="AM5123" s="279">
        <v>2004</v>
      </c>
      <c r="AN5123" s="281">
        <v>38273</v>
      </c>
      <c r="AO5123" s="279">
        <v>5.077</v>
      </c>
    </row>
    <row r="5124" spans="38:41">
      <c r="AL5124" s="279">
        <v>10</v>
      </c>
      <c r="AM5124" s="279">
        <v>2004</v>
      </c>
      <c r="AN5124" s="281">
        <v>38272</v>
      </c>
      <c r="AO5124" s="279">
        <v>5.0810000000000004</v>
      </c>
    </row>
    <row r="5125" spans="38:41">
      <c r="AL5125" s="279">
        <v>10</v>
      </c>
      <c r="AM5125" s="279">
        <v>2004</v>
      </c>
      <c r="AN5125" s="281">
        <v>38271</v>
      </c>
      <c r="AO5125" s="279">
        <v>5.1120000000000001</v>
      </c>
    </row>
    <row r="5126" spans="38:41">
      <c r="AL5126" s="279">
        <v>10</v>
      </c>
      <c r="AM5126" s="279">
        <v>2004</v>
      </c>
      <c r="AN5126" s="281">
        <v>38268</v>
      </c>
      <c r="AO5126" s="279">
        <v>5.1120000000000001</v>
      </c>
    </row>
    <row r="5127" spans="38:41">
      <c r="AL5127" s="279">
        <v>10</v>
      </c>
      <c r="AM5127" s="279">
        <v>2004</v>
      </c>
      <c r="AN5127" s="281">
        <v>38267</v>
      </c>
      <c r="AO5127" s="279">
        <v>5.1740000000000004</v>
      </c>
    </row>
    <row r="5128" spans="38:41">
      <c r="AL5128" s="279">
        <v>10</v>
      </c>
      <c r="AM5128" s="279">
        <v>2004</v>
      </c>
      <c r="AN5128" s="281">
        <v>38266</v>
      </c>
      <c r="AO5128" s="279">
        <v>5.1459999999999999</v>
      </c>
    </row>
    <row r="5129" spans="38:41">
      <c r="AL5129" s="279">
        <v>10</v>
      </c>
      <c r="AM5129" s="279">
        <v>2004</v>
      </c>
      <c r="AN5129" s="281">
        <v>38265</v>
      </c>
      <c r="AO5129" s="279">
        <v>5.1189999999999998</v>
      </c>
    </row>
    <row r="5130" spans="38:41">
      <c r="AL5130" s="279">
        <v>10</v>
      </c>
      <c r="AM5130" s="279">
        <v>2004</v>
      </c>
      <c r="AN5130" s="281">
        <v>38264</v>
      </c>
      <c r="AO5130" s="279">
        <v>5.133</v>
      </c>
    </row>
    <row r="5131" spans="38:41">
      <c r="AL5131" s="279">
        <v>10</v>
      </c>
      <c r="AM5131" s="279">
        <v>2004</v>
      </c>
      <c r="AN5131" s="281">
        <v>38261</v>
      </c>
      <c r="AO5131" s="279">
        <v>5.1369999999999996</v>
      </c>
    </row>
    <row r="5132" spans="38:41">
      <c r="AL5132" s="279">
        <v>9</v>
      </c>
      <c r="AM5132" s="279">
        <v>2004</v>
      </c>
      <c r="AN5132" s="281">
        <v>38260</v>
      </c>
      <c r="AO5132" s="279">
        <v>5.1020000000000003</v>
      </c>
    </row>
    <row r="5133" spans="38:41">
      <c r="AL5133" s="279">
        <v>9</v>
      </c>
      <c r="AM5133" s="279">
        <v>2004</v>
      </c>
      <c r="AN5133" s="281">
        <v>38259</v>
      </c>
      <c r="AO5133" s="279">
        <v>5.0670000000000002</v>
      </c>
    </row>
    <row r="5134" spans="38:41">
      <c r="AL5134" s="279">
        <v>9</v>
      </c>
      <c r="AM5134" s="279">
        <v>2004</v>
      </c>
      <c r="AN5134" s="281">
        <v>38258</v>
      </c>
      <c r="AO5134" s="279">
        <v>5.0259999999999998</v>
      </c>
    </row>
    <row r="5135" spans="38:41">
      <c r="AL5135" s="279">
        <v>9</v>
      </c>
      <c r="AM5135" s="279">
        <v>2004</v>
      </c>
      <c r="AN5135" s="281">
        <v>38257</v>
      </c>
      <c r="AO5135" s="279">
        <v>5.0369999999999999</v>
      </c>
    </row>
    <row r="5136" spans="38:41">
      <c r="AL5136" s="279">
        <v>9</v>
      </c>
      <c r="AM5136" s="279">
        <v>2004</v>
      </c>
      <c r="AN5136" s="281">
        <v>38254</v>
      </c>
      <c r="AO5136" s="279">
        <v>5.0540000000000003</v>
      </c>
    </row>
    <row r="5137" spans="38:41">
      <c r="AL5137" s="279">
        <v>9</v>
      </c>
      <c r="AM5137" s="279">
        <v>2004</v>
      </c>
      <c r="AN5137" s="281">
        <v>38253</v>
      </c>
      <c r="AO5137" s="279">
        <v>5.0579999999999998</v>
      </c>
    </row>
    <row r="5138" spans="38:41">
      <c r="AL5138" s="279">
        <v>9</v>
      </c>
      <c r="AM5138" s="279">
        <v>2004</v>
      </c>
      <c r="AN5138" s="281">
        <v>38252</v>
      </c>
      <c r="AO5138" s="279">
        <v>5.05</v>
      </c>
    </row>
    <row r="5139" spans="38:41">
      <c r="AL5139" s="279">
        <v>9</v>
      </c>
      <c r="AM5139" s="279">
        <v>2004</v>
      </c>
      <c r="AN5139" s="281">
        <v>38251</v>
      </c>
      <c r="AO5139" s="279">
        <v>5.0609999999999999</v>
      </c>
    </row>
    <row r="5140" spans="38:41">
      <c r="AL5140" s="279">
        <v>9</v>
      </c>
      <c r="AM5140" s="279">
        <v>2004</v>
      </c>
      <c r="AN5140" s="281">
        <v>38250</v>
      </c>
      <c r="AO5140" s="279">
        <v>5.0529999999999999</v>
      </c>
    </row>
    <row r="5141" spans="38:41">
      <c r="AL5141" s="279">
        <v>9</v>
      </c>
      <c r="AM5141" s="279">
        <v>2004</v>
      </c>
      <c r="AN5141" s="281">
        <v>38247</v>
      </c>
      <c r="AO5141" s="279">
        <v>5.0910000000000002</v>
      </c>
    </row>
    <row r="5142" spans="38:41">
      <c r="AL5142" s="279">
        <v>9</v>
      </c>
      <c r="AM5142" s="279">
        <v>2004</v>
      </c>
      <c r="AN5142" s="281">
        <v>38246</v>
      </c>
      <c r="AO5142" s="279">
        <v>5.077</v>
      </c>
    </row>
    <row r="5143" spans="38:41">
      <c r="AL5143" s="279">
        <v>9</v>
      </c>
      <c r="AM5143" s="279">
        <v>2004</v>
      </c>
      <c r="AN5143" s="281">
        <v>38245</v>
      </c>
      <c r="AO5143" s="279">
        <v>5.13</v>
      </c>
    </row>
    <row r="5144" spans="38:41">
      <c r="AL5144" s="279">
        <v>9</v>
      </c>
      <c r="AM5144" s="279">
        <v>2004</v>
      </c>
      <c r="AN5144" s="281">
        <v>38244</v>
      </c>
      <c r="AO5144" s="279">
        <v>5.1260000000000003</v>
      </c>
    </row>
    <row r="5145" spans="38:41">
      <c r="AL5145" s="279">
        <v>9</v>
      </c>
      <c r="AM5145" s="279">
        <v>2004</v>
      </c>
      <c r="AN5145" s="281">
        <v>38243</v>
      </c>
      <c r="AO5145" s="279">
        <v>5.13</v>
      </c>
    </row>
    <row r="5146" spans="38:41">
      <c r="AL5146" s="279">
        <v>9</v>
      </c>
      <c r="AM5146" s="279">
        <v>2004</v>
      </c>
      <c r="AN5146" s="281">
        <v>38240</v>
      </c>
      <c r="AO5146" s="279">
        <v>5.133</v>
      </c>
    </row>
    <row r="5147" spans="38:41">
      <c r="AL5147" s="279">
        <v>9</v>
      </c>
      <c r="AM5147" s="279">
        <v>2004</v>
      </c>
      <c r="AN5147" s="281">
        <v>38239</v>
      </c>
      <c r="AO5147" s="279">
        <v>5.157</v>
      </c>
    </row>
    <row r="5148" spans="38:41">
      <c r="AL5148" s="279">
        <v>9</v>
      </c>
      <c r="AM5148" s="279">
        <v>2004</v>
      </c>
      <c r="AN5148" s="281">
        <v>38238</v>
      </c>
      <c r="AO5148" s="279">
        <v>5.141</v>
      </c>
    </row>
    <row r="5149" spans="38:41">
      <c r="AL5149" s="279">
        <v>9</v>
      </c>
      <c r="AM5149" s="279">
        <v>2004</v>
      </c>
      <c r="AN5149" s="281">
        <v>38237</v>
      </c>
      <c r="AO5149" s="279">
        <v>5.1820000000000004</v>
      </c>
    </row>
    <row r="5150" spans="38:41">
      <c r="AL5150" s="279">
        <v>9</v>
      </c>
      <c r="AM5150" s="279">
        <v>2004</v>
      </c>
      <c r="AN5150" s="281">
        <v>38236</v>
      </c>
      <c r="AO5150" s="279">
        <v>5.1890000000000001</v>
      </c>
    </row>
    <row r="5151" spans="38:41">
      <c r="AL5151" s="279">
        <v>9</v>
      </c>
      <c r="AM5151" s="279">
        <v>2004</v>
      </c>
      <c r="AN5151" s="281">
        <v>38233</v>
      </c>
      <c r="AO5151" s="279">
        <v>5.19</v>
      </c>
    </row>
    <row r="5152" spans="38:41">
      <c r="AL5152" s="279">
        <v>9</v>
      </c>
      <c r="AM5152" s="279">
        <v>2004</v>
      </c>
      <c r="AN5152" s="281">
        <v>38232</v>
      </c>
      <c r="AO5152" s="279">
        <v>5.1379999999999999</v>
      </c>
    </row>
    <row r="5153" spans="38:41">
      <c r="AL5153" s="279">
        <v>9</v>
      </c>
      <c r="AM5153" s="279">
        <v>2004</v>
      </c>
      <c r="AN5153" s="281">
        <v>38231</v>
      </c>
      <c r="AO5153" s="279">
        <v>5.1100000000000003</v>
      </c>
    </row>
    <row r="5154" spans="38:41">
      <c r="AL5154" s="279">
        <v>8</v>
      </c>
      <c r="AM5154" s="279">
        <v>2004</v>
      </c>
      <c r="AN5154" s="281">
        <v>38230</v>
      </c>
      <c r="AO5154" s="279">
        <v>5.117</v>
      </c>
    </row>
    <row r="5155" spans="38:41">
      <c r="AL5155" s="279">
        <v>8</v>
      </c>
      <c r="AM5155" s="279">
        <v>2004</v>
      </c>
      <c r="AN5155" s="281">
        <v>38229</v>
      </c>
      <c r="AO5155" s="279">
        <v>5.141</v>
      </c>
    </row>
    <row r="5156" spans="38:41">
      <c r="AL5156" s="279">
        <v>8</v>
      </c>
      <c r="AM5156" s="279">
        <v>2004</v>
      </c>
      <c r="AN5156" s="281">
        <v>38226</v>
      </c>
      <c r="AO5156" s="279">
        <v>5.16</v>
      </c>
    </row>
    <row r="5157" spans="38:41">
      <c r="AL5157" s="279">
        <v>8</v>
      </c>
      <c r="AM5157" s="279">
        <v>2004</v>
      </c>
      <c r="AN5157" s="281">
        <v>38225</v>
      </c>
      <c r="AO5157" s="279">
        <v>5.1669999999999998</v>
      </c>
    </row>
    <row r="5158" spans="38:41">
      <c r="AL5158" s="279">
        <v>8</v>
      </c>
      <c r="AM5158" s="279">
        <v>2004</v>
      </c>
      <c r="AN5158" s="281">
        <v>38224</v>
      </c>
      <c r="AO5158" s="279">
        <v>5.1820000000000004</v>
      </c>
    </row>
    <row r="5159" spans="38:41">
      <c r="AL5159" s="279">
        <v>8</v>
      </c>
      <c r="AM5159" s="279">
        <v>2004</v>
      </c>
      <c r="AN5159" s="281">
        <v>38223</v>
      </c>
      <c r="AO5159" s="279">
        <v>5.2110000000000003</v>
      </c>
    </row>
    <row r="5160" spans="38:41">
      <c r="AL5160" s="279">
        <v>8</v>
      </c>
      <c r="AM5160" s="279">
        <v>2004</v>
      </c>
      <c r="AN5160" s="281">
        <v>38222</v>
      </c>
      <c r="AO5160" s="279">
        <v>5.2009999999999996</v>
      </c>
    </row>
    <row r="5161" spans="38:41">
      <c r="AL5161" s="279">
        <v>8</v>
      </c>
      <c r="AM5161" s="279">
        <v>2004</v>
      </c>
      <c r="AN5161" s="281">
        <v>38219</v>
      </c>
      <c r="AO5161" s="279">
        <v>5.1520000000000001</v>
      </c>
    </row>
    <row r="5162" spans="38:41">
      <c r="AL5162" s="279">
        <v>8</v>
      </c>
      <c r="AM5162" s="279">
        <v>2004</v>
      </c>
      <c r="AN5162" s="281">
        <v>38218</v>
      </c>
      <c r="AO5162" s="279">
        <v>5.1539999999999999</v>
      </c>
    </row>
    <row r="5163" spans="38:41">
      <c r="AL5163" s="279">
        <v>8</v>
      </c>
      <c r="AM5163" s="279">
        <v>2004</v>
      </c>
      <c r="AN5163" s="281">
        <v>38217</v>
      </c>
      <c r="AO5163" s="279">
        <v>5.18</v>
      </c>
    </row>
    <row r="5164" spans="38:41">
      <c r="AL5164" s="279">
        <v>8</v>
      </c>
      <c r="AM5164" s="279">
        <v>2004</v>
      </c>
      <c r="AN5164" s="281">
        <v>38216</v>
      </c>
      <c r="AO5164" s="279">
        <v>5.1420000000000003</v>
      </c>
    </row>
    <row r="5165" spans="38:41">
      <c r="AL5165" s="279">
        <v>8</v>
      </c>
      <c r="AM5165" s="279">
        <v>2004</v>
      </c>
      <c r="AN5165" s="281">
        <v>38215</v>
      </c>
      <c r="AO5165" s="279">
        <v>5.17</v>
      </c>
    </row>
    <row r="5166" spans="38:41">
      <c r="AL5166" s="279">
        <v>8</v>
      </c>
      <c r="AM5166" s="279">
        <v>2004</v>
      </c>
      <c r="AN5166" s="281">
        <v>38212</v>
      </c>
      <c r="AO5166" s="279">
        <v>5.1379999999999999</v>
      </c>
    </row>
    <row r="5167" spans="38:41">
      <c r="AL5167" s="279">
        <v>8</v>
      </c>
      <c r="AM5167" s="279">
        <v>2004</v>
      </c>
      <c r="AN5167" s="281">
        <v>38211</v>
      </c>
      <c r="AO5167" s="279">
        <v>5.1539999999999999</v>
      </c>
    </row>
    <row r="5168" spans="38:41">
      <c r="AL5168" s="279">
        <v>8</v>
      </c>
      <c r="AM5168" s="279">
        <v>2004</v>
      </c>
      <c r="AN5168" s="281">
        <v>38210</v>
      </c>
      <c r="AO5168" s="279">
        <v>5.1719999999999997</v>
      </c>
    </row>
    <row r="5169" spans="38:41">
      <c r="AL5169" s="279">
        <v>8</v>
      </c>
      <c r="AM5169" s="279">
        <v>2004</v>
      </c>
      <c r="AN5169" s="281">
        <v>38209</v>
      </c>
      <c r="AO5169" s="279">
        <v>5.2060000000000004</v>
      </c>
    </row>
    <row r="5170" spans="38:41">
      <c r="AL5170" s="279">
        <v>8</v>
      </c>
      <c r="AM5170" s="279">
        <v>2004</v>
      </c>
      <c r="AN5170" s="281">
        <v>38208</v>
      </c>
      <c r="AO5170" s="279">
        <v>5.1680000000000001</v>
      </c>
    </row>
    <row r="5171" spans="38:41">
      <c r="AL5171" s="279">
        <v>8</v>
      </c>
      <c r="AM5171" s="279">
        <v>2004</v>
      </c>
      <c r="AN5171" s="281">
        <v>38205</v>
      </c>
      <c r="AO5171" s="279">
        <v>5.12</v>
      </c>
    </row>
    <row r="5172" spans="38:41">
      <c r="AL5172" s="279">
        <v>8</v>
      </c>
      <c r="AM5172" s="279">
        <v>2004</v>
      </c>
      <c r="AN5172" s="281">
        <v>38204</v>
      </c>
      <c r="AO5172" s="279">
        <v>5.2190000000000003</v>
      </c>
    </row>
    <row r="5173" spans="38:41">
      <c r="AL5173" s="279">
        <v>8</v>
      </c>
      <c r="AM5173" s="279">
        <v>2004</v>
      </c>
      <c r="AN5173" s="281">
        <v>38203</v>
      </c>
      <c r="AO5173" s="279">
        <v>5.2190000000000003</v>
      </c>
    </row>
    <row r="5174" spans="38:41">
      <c r="AL5174" s="279">
        <v>8</v>
      </c>
      <c r="AM5174" s="279">
        <v>2004</v>
      </c>
      <c r="AN5174" s="281">
        <v>38202</v>
      </c>
      <c r="AO5174" s="279">
        <v>5.218</v>
      </c>
    </row>
    <row r="5175" spans="38:41">
      <c r="AL5175" s="279">
        <v>8</v>
      </c>
      <c r="AM5175" s="279">
        <v>2004</v>
      </c>
      <c r="AN5175" s="281">
        <v>38201</v>
      </c>
      <c r="AO5175" s="279">
        <v>5.28</v>
      </c>
    </row>
    <row r="5176" spans="38:41">
      <c r="AL5176" s="279">
        <v>7</v>
      </c>
      <c r="AM5176" s="279">
        <v>2004</v>
      </c>
      <c r="AN5176" s="281">
        <v>38198</v>
      </c>
      <c r="AO5176" s="279">
        <v>5.28</v>
      </c>
    </row>
    <row r="5177" spans="38:41">
      <c r="AL5177" s="279">
        <v>7</v>
      </c>
      <c r="AM5177" s="279">
        <v>2004</v>
      </c>
      <c r="AN5177" s="281">
        <v>38197</v>
      </c>
      <c r="AO5177" s="279">
        <v>5.327</v>
      </c>
    </row>
    <row r="5178" spans="38:41">
      <c r="AL5178" s="279">
        <v>7</v>
      </c>
      <c r="AM5178" s="279">
        <v>2004</v>
      </c>
      <c r="AN5178" s="281">
        <v>38196</v>
      </c>
      <c r="AO5178" s="279">
        <v>5.33</v>
      </c>
    </row>
    <row r="5179" spans="38:41">
      <c r="AL5179" s="279">
        <v>7</v>
      </c>
      <c r="AM5179" s="279">
        <v>2004</v>
      </c>
      <c r="AN5179" s="281">
        <v>38195</v>
      </c>
      <c r="AO5179" s="279">
        <v>5.3369999999999997</v>
      </c>
    </row>
    <row r="5180" spans="38:41">
      <c r="AL5180" s="279">
        <v>7</v>
      </c>
      <c r="AM5180" s="279">
        <v>2004</v>
      </c>
      <c r="AN5180" s="281">
        <v>38194</v>
      </c>
      <c r="AO5180" s="279">
        <v>5.2619999999999996</v>
      </c>
    </row>
    <row r="5181" spans="38:41">
      <c r="AL5181" s="279">
        <v>7</v>
      </c>
      <c r="AM5181" s="279">
        <v>2004</v>
      </c>
      <c r="AN5181" s="281">
        <v>38191</v>
      </c>
      <c r="AO5181" s="279">
        <v>5.2610000000000001</v>
      </c>
    </row>
    <row r="5182" spans="38:41">
      <c r="AL5182" s="279">
        <v>7</v>
      </c>
      <c r="AM5182" s="279">
        <v>2004</v>
      </c>
      <c r="AN5182" s="281">
        <v>38190</v>
      </c>
      <c r="AO5182" s="279">
        <v>5.2759999999999998</v>
      </c>
    </row>
    <row r="5183" spans="38:41">
      <c r="AL5183" s="279">
        <v>7</v>
      </c>
      <c r="AM5183" s="279">
        <v>2004</v>
      </c>
      <c r="AN5183" s="281">
        <v>38189</v>
      </c>
      <c r="AO5183" s="279">
        <v>5.2939999999999996</v>
      </c>
    </row>
    <row r="5184" spans="38:41">
      <c r="AL5184" s="279">
        <v>7</v>
      </c>
      <c r="AM5184" s="279">
        <v>2004</v>
      </c>
      <c r="AN5184" s="281">
        <v>38188</v>
      </c>
      <c r="AO5184" s="279">
        <v>5.2670000000000003</v>
      </c>
    </row>
    <row r="5185" spans="38:41">
      <c r="AL5185" s="279">
        <v>7</v>
      </c>
      <c r="AM5185" s="279">
        <v>2004</v>
      </c>
      <c r="AN5185" s="281">
        <v>38187</v>
      </c>
      <c r="AO5185" s="279">
        <v>5.2249999999999996</v>
      </c>
    </row>
    <row r="5186" spans="38:41">
      <c r="AL5186" s="279">
        <v>7</v>
      </c>
      <c r="AM5186" s="279">
        <v>2004</v>
      </c>
      <c r="AN5186" s="281">
        <v>38184</v>
      </c>
      <c r="AO5186" s="279">
        <v>5.2229999999999999</v>
      </c>
    </row>
    <row r="5187" spans="38:41">
      <c r="AL5187" s="279">
        <v>7</v>
      </c>
      <c r="AM5187" s="279">
        <v>2004</v>
      </c>
      <c r="AN5187" s="281">
        <v>38183</v>
      </c>
      <c r="AO5187" s="279">
        <v>5.2889999999999997</v>
      </c>
    </row>
    <row r="5188" spans="38:41">
      <c r="AL5188" s="279">
        <v>7</v>
      </c>
      <c r="AM5188" s="279">
        <v>2004</v>
      </c>
      <c r="AN5188" s="281">
        <v>38182</v>
      </c>
      <c r="AO5188" s="279">
        <v>5.2919999999999998</v>
      </c>
    </row>
    <row r="5189" spans="38:41">
      <c r="AL5189" s="279">
        <v>7</v>
      </c>
      <c r="AM5189" s="279">
        <v>2004</v>
      </c>
      <c r="AN5189" s="281">
        <v>38181</v>
      </c>
      <c r="AO5189" s="279">
        <v>5.29</v>
      </c>
    </row>
    <row r="5190" spans="38:41">
      <c r="AL5190" s="279">
        <v>7</v>
      </c>
      <c r="AM5190" s="279">
        <v>2004</v>
      </c>
      <c r="AN5190" s="281">
        <v>38180</v>
      </c>
      <c r="AO5190" s="279">
        <v>5.2729999999999997</v>
      </c>
    </row>
    <row r="5191" spans="38:41">
      <c r="AL5191" s="279">
        <v>7</v>
      </c>
      <c r="AM5191" s="279">
        <v>2004</v>
      </c>
      <c r="AN5191" s="281">
        <v>38177</v>
      </c>
      <c r="AO5191" s="279">
        <v>5.2770000000000001</v>
      </c>
    </row>
    <row r="5192" spans="38:41">
      <c r="AL5192" s="279">
        <v>7</v>
      </c>
      <c r="AM5192" s="279">
        <v>2004</v>
      </c>
      <c r="AN5192" s="281">
        <v>38176</v>
      </c>
      <c r="AO5192" s="279">
        <v>5.29</v>
      </c>
    </row>
    <row r="5193" spans="38:41">
      <c r="AL5193" s="279">
        <v>7</v>
      </c>
      <c r="AM5193" s="279">
        <v>2004</v>
      </c>
      <c r="AN5193" s="281">
        <v>38175</v>
      </c>
      <c r="AO5193" s="279">
        <v>5.3029999999999999</v>
      </c>
    </row>
    <row r="5194" spans="38:41">
      <c r="AL5194" s="279">
        <v>7</v>
      </c>
      <c r="AM5194" s="279">
        <v>2004</v>
      </c>
      <c r="AN5194" s="281">
        <v>38174</v>
      </c>
      <c r="AO5194" s="279">
        <v>5.2939999999999996</v>
      </c>
    </row>
    <row r="5195" spans="38:41">
      <c r="AL5195" s="279">
        <v>7</v>
      </c>
      <c r="AM5195" s="279">
        <v>2004</v>
      </c>
      <c r="AN5195" s="281">
        <v>38173</v>
      </c>
      <c r="AO5195" s="279">
        <v>5.2709999999999999</v>
      </c>
    </row>
    <row r="5196" spans="38:41">
      <c r="AL5196" s="279">
        <v>7</v>
      </c>
      <c r="AM5196" s="279">
        <v>2004</v>
      </c>
      <c r="AN5196" s="281">
        <v>38170</v>
      </c>
      <c r="AO5196" s="279">
        <v>5.2610000000000001</v>
      </c>
    </row>
    <row r="5197" spans="38:41">
      <c r="AL5197" s="279">
        <v>7</v>
      </c>
      <c r="AM5197" s="279">
        <v>2004</v>
      </c>
      <c r="AN5197" s="281">
        <v>38169</v>
      </c>
      <c r="AO5197" s="279">
        <v>5.3440000000000003</v>
      </c>
    </row>
    <row r="5198" spans="38:41">
      <c r="AL5198" s="279">
        <v>6</v>
      </c>
      <c r="AM5198" s="279">
        <v>2004</v>
      </c>
      <c r="AN5198" s="281">
        <v>38168</v>
      </c>
      <c r="AO5198" s="279">
        <v>5.335</v>
      </c>
    </row>
    <row r="5199" spans="38:41">
      <c r="AL5199" s="279">
        <v>6</v>
      </c>
      <c r="AM5199" s="279">
        <v>2004</v>
      </c>
      <c r="AN5199" s="281">
        <v>38167</v>
      </c>
      <c r="AO5199" s="279">
        <v>5.3970000000000002</v>
      </c>
    </row>
    <row r="5200" spans="38:41">
      <c r="AL5200" s="279">
        <v>6</v>
      </c>
      <c r="AM5200" s="279">
        <v>2004</v>
      </c>
      <c r="AN5200" s="281">
        <v>38166</v>
      </c>
      <c r="AO5200" s="279">
        <v>5.4160000000000004</v>
      </c>
    </row>
    <row r="5201" spans="38:41">
      <c r="AL5201" s="279">
        <v>6</v>
      </c>
      <c r="AM5201" s="279">
        <v>2004</v>
      </c>
      <c r="AN5201" s="281">
        <v>38163</v>
      </c>
      <c r="AO5201" s="279">
        <v>5.3609999999999998</v>
      </c>
    </row>
    <row r="5202" spans="38:41">
      <c r="AL5202" s="279">
        <v>6</v>
      </c>
      <c r="AM5202" s="279">
        <v>2004</v>
      </c>
      <c r="AN5202" s="281">
        <v>38162</v>
      </c>
      <c r="AO5202" s="279">
        <v>5.35</v>
      </c>
    </row>
    <row r="5203" spans="38:41">
      <c r="AL5203" s="279">
        <v>6</v>
      </c>
      <c r="AM5203" s="279">
        <v>2004</v>
      </c>
      <c r="AN5203" s="281">
        <v>38161</v>
      </c>
      <c r="AO5203" s="279">
        <v>5.3810000000000002</v>
      </c>
    </row>
    <row r="5204" spans="38:41">
      <c r="AL5204" s="279">
        <v>6</v>
      </c>
      <c r="AM5204" s="279">
        <v>2004</v>
      </c>
      <c r="AN5204" s="281">
        <v>38160</v>
      </c>
      <c r="AO5204" s="279">
        <v>5.431</v>
      </c>
    </row>
    <row r="5205" spans="38:41">
      <c r="AL5205" s="279">
        <v>6</v>
      </c>
      <c r="AM5205" s="279">
        <v>2004</v>
      </c>
      <c r="AN5205" s="281">
        <v>38159</v>
      </c>
      <c r="AO5205" s="279">
        <v>5.4240000000000004</v>
      </c>
    </row>
    <row r="5206" spans="38:41">
      <c r="AL5206" s="279">
        <v>6</v>
      </c>
      <c r="AM5206" s="279">
        <v>2004</v>
      </c>
      <c r="AN5206" s="281">
        <v>38156</v>
      </c>
      <c r="AO5206" s="279">
        <v>5.4189999999999996</v>
      </c>
    </row>
    <row r="5207" spans="38:41">
      <c r="AL5207" s="279">
        <v>6</v>
      </c>
      <c r="AM5207" s="279">
        <v>2004</v>
      </c>
      <c r="AN5207" s="281">
        <v>38155</v>
      </c>
      <c r="AO5207" s="279">
        <v>5.4189999999999996</v>
      </c>
    </row>
    <row r="5208" spans="38:41">
      <c r="AL5208" s="279">
        <v>6</v>
      </c>
      <c r="AM5208" s="279">
        <v>2004</v>
      </c>
      <c r="AN5208" s="281">
        <v>38154</v>
      </c>
      <c r="AO5208" s="279">
        <v>5.4279999999999999</v>
      </c>
    </row>
    <row r="5209" spans="38:41">
      <c r="AL5209" s="279">
        <v>6</v>
      </c>
      <c r="AM5209" s="279">
        <v>2004</v>
      </c>
      <c r="AN5209" s="281">
        <v>38153</v>
      </c>
      <c r="AO5209" s="279">
        <v>5.4</v>
      </c>
    </row>
    <row r="5210" spans="38:41">
      <c r="AL5210" s="279">
        <v>6</v>
      </c>
      <c r="AM5210" s="279">
        <v>2004</v>
      </c>
      <c r="AN5210" s="281">
        <v>38152</v>
      </c>
      <c r="AO5210" s="279">
        <v>5.4930000000000003</v>
      </c>
    </row>
    <row r="5211" spans="38:41">
      <c r="AL5211" s="279">
        <v>6</v>
      </c>
      <c r="AM5211" s="279">
        <v>2004</v>
      </c>
      <c r="AN5211" s="281">
        <v>38149</v>
      </c>
      <c r="AO5211" s="279">
        <v>5.4729999999999999</v>
      </c>
    </row>
    <row r="5212" spans="38:41">
      <c r="AL5212" s="279">
        <v>6</v>
      </c>
      <c r="AM5212" s="279">
        <v>2004</v>
      </c>
      <c r="AN5212" s="281">
        <v>38148</v>
      </c>
      <c r="AO5212" s="279">
        <v>5.4429999999999996</v>
      </c>
    </row>
    <row r="5213" spans="38:41">
      <c r="AL5213" s="279">
        <v>6</v>
      </c>
      <c r="AM5213" s="279">
        <v>2004</v>
      </c>
      <c r="AN5213" s="281">
        <v>38147</v>
      </c>
      <c r="AO5213" s="279">
        <v>5.4409999999999998</v>
      </c>
    </row>
    <row r="5214" spans="38:41">
      <c r="AL5214" s="279">
        <v>6</v>
      </c>
      <c r="AM5214" s="279">
        <v>2004</v>
      </c>
      <c r="AN5214" s="281">
        <v>38146</v>
      </c>
      <c r="AO5214" s="279">
        <v>5.4340000000000002</v>
      </c>
    </row>
    <row r="5215" spans="38:41">
      <c r="AL5215" s="279">
        <v>6</v>
      </c>
      <c r="AM5215" s="279">
        <v>2004</v>
      </c>
      <c r="AN5215" s="281">
        <v>38145</v>
      </c>
      <c r="AO5215" s="279">
        <v>5.46</v>
      </c>
    </row>
    <row r="5216" spans="38:41">
      <c r="AL5216" s="279">
        <v>6</v>
      </c>
      <c r="AM5216" s="279">
        <v>2004</v>
      </c>
      <c r="AN5216" s="281">
        <v>38142</v>
      </c>
      <c r="AO5216" s="279">
        <v>5.4610000000000003</v>
      </c>
    </row>
    <row r="5217" spans="38:41">
      <c r="AL5217" s="279">
        <v>6</v>
      </c>
      <c r="AM5217" s="279">
        <v>2004</v>
      </c>
      <c r="AN5217" s="281">
        <v>38141</v>
      </c>
      <c r="AO5217" s="279">
        <v>5.3879999999999999</v>
      </c>
    </row>
    <row r="5218" spans="38:41">
      <c r="AL5218" s="279">
        <v>6</v>
      </c>
      <c r="AM5218" s="279">
        <v>2004</v>
      </c>
      <c r="AN5218" s="281">
        <v>38140</v>
      </c>
      <c r="AO5218" s="279">
        <v>5.3920000000000003</v>
      </c>
    </row>
    <row r="5219" spans="38:41">
      <c r="AL5219" s="279">
        <v>6</v>
      </c>
      <c r="AM5219" s="279">
        <v>2004</v>
      </c>
      <c r="AN5219" s="281">
        <v>38139</v>
      </c>
      <c r="AO5219" s="279">
        <v>5.33</v>
      </c>
    </row>
    <row r="5220" spans="38:41">
      <c r="AL5220" s="279">
        <v>5</v>
      </c>
      <c r="AM5220" s="279">
        <v>2004</v>
      </c>
      <c r="AN5220" s="281">
        <v>38138</v>
      </c>
      <c r="AO5220" s="279">
        <v>5.306</v>
      </c>
    </row>
    <row r="5221" spans="38:41">
      <c r="AL5221" s="279">
        <v>5</v>
      </c>
      <c r="AM5221" s="279">
        <v>2004</v>
      </c>
      <c r="AN5221" s="281">
        <v>38135</v>
      </c>
      <c r="AO5221" s="279">
        <v>5.3</v>
      </c>
    </row>
    <row r="5222" spans="38:41">
      <c r="AL5222" s="279">
        <v>5</v>
      </c>
      <c r="AM5222" s="279">
        <v>2004</v>
      </c>
      <c r="AN5222" s="281">
        <v>38134</v>
      </c>
      <c r="AO5222" s="279">
        <v>5.2610000000000001</v>
      </c>
    </row>
    <row r="5223" spans="38:41">
      <c r="AL5223" s="279">
        <v>5</v>
      </c>
      <c r="AM5223" s="279">
        <v>2004</v>
      </c>
      <c r="AN5223" s="281">
        <v>38133</v>
      </c>
      <c r="AO5223" s="279">
        <v>5.3230000000000004</v>
      </c>
    </row>
    <row r="5224" spans="38:41">
      <c r="AL5224" s="279">
        <v>5</v>
      </c>
      <c r="AM5224" s="279">
        <v>2004</v>
      </c>
      <c r="AN5224" s="281">
        <v>38132</v>
      </c>
      <c r="AO5224" s="279">
        <v>5.3920000000000003</v>
      </c>
    </row>
    <row r="5225" spans="38:41">
      <c r="AL5225" s="279">
        <v>5</v>
      </c>
      <c r="AM5225" s="279">
        <v>2004</v>
      </c>
      <c r="AN5225" s="281">
        <v>38131</v>
      </c>
      <c r="AO5225" s="279">
        <v>5.383</v>
      </c>
    </row>
    <row r="5226" spans="38:41">
      <c r="AL5226" s="279">
        <v>5</v>
      </c>
      <c r="AM5226" s="279">
        <v>2004</v>
      </c>
      <c r="AN5226" s="281">
        <v>38128</v>
      </c>
      <c r="AO5226" s="279">
        <v>5.38</v>
      </c>
    </row>
    <row r="5227" spans="38:41">
      <c r="AL5227" s="279">
        <v>5</v>
      </c>
      <c r="AM5227" s="279">
        <v>2004</v>
      </c>
      <c r="AN5227" s="281">
        <v>38127</v>
      </c>
      <c r="AO5227" s="279">
        <v>5.36</v>
      </c>
    </row>
    <row r="5228" spans="38:41">
      <c r="AL5228" s="279">
        <v>5</v>
      </c>
      <c r="AM5228" s="279">
        <v>2004</v>
      </c>
      <c r="AN5228" s="281">
        <v>38126</v>
      </c>
      <c r="AO5228" s="279">
        <v>5.3920000000000003</v>
      </c>
    </row>
    <row r="5229" spans="38:41">
      <c r="AL5229" s="279">
        <v>5</v>
      </c>
      <c r="AM5229" s="279">
        <v>2004</v>
      </c>
      <c r="AN5229" s="281">
        <v>38125</v>
      </c>
      <c r="AO5229" s="279">
        <v>5.3529999999999998</v>
      </c>
    </row>
    <row r="5230" spans="38:41">
      <c r="AL5230" s="279">
        <v>5</v>
      </c>
      <c r="AM5230" s="279">
        <v>2004</v>
      </c>
      <c r="AN5230" s="281">
        <v>38124</v>
      </c>
      <c r="AO5230" s="279">
        <v>5.3250000000000002</v>
      </c>
    </row>
    <row r="5231" spans="38:41">
      <c r="AL5231" s="279">
        <v>5</v>
      </c>
      <c r="AM5231" s="279">
        <v>2004</v>
      </c>
      <c r="AN5231" s="281">
        <v>38121</v>
      </c>
      <c r="AO5231" s="279">
        <v>5.3949999999999996</v>
      </c>
    </row>
    <row r="5232" spans="38:41">
      <c r="AL5232" s="279">
        <v>5</v>
      </c>
      <c r="AM5232" s="279">
        <v>2004</v>
      </c>
      <c r="AN5232" s="281">
        <v>38120</v>
      </c>
      <c r="AO5232" s="279">
        <v>5.4459999999999997</v>
      </c>
    </row>
    <row r="5233" spans="38:41">
      <c r="AL5233" s="279">
        <v>5</v>
      </c>
      <c r="AM5233" s="279">
        <v>2004</v>
      </c>
      <c r="AN5233" s="281">
        <v>38119</v>
      </c>
      <c r="AO5233" s="279">
        <v>5.4219999999999997</v>
      </c>
    </row>
    <row r="5234" spans="38:41">
      <c r="AL5234" s="279">
        <v>5</v>
      </c>
      <c r="AM5234" s="279">
        <v>2004</v>
      </c>
      <c r="AN5234" s="281">
        <v>38118</v>
      </c>
      <c r="AO5234" s="279">
        <v>5.3419999999999996</v>
      </c>
    </row>
    <row r="5235" spans="38:41">
      <c r="AL5235" s="279">
        <v>5</v>
      </c>
      <c r="AM5235" s="279">
        <v>2004</v>
      </c>
      <c r="AN5235" s="281">
        <v>38117</v>
      </c>
      <c r="AO5235" s="279">
        <v>5.3529999999999998</v>
      </c>
    </row>
    <row r="5236" spans="38:41">
      <c r="AL5236" s="279">
        <v>5</v>
      </c>
      <c r="AM5236" s="279">
        <v>2004</v>
      </c>
      <c r="AN5236" s="281">
        <v>38114</v>
      </c>
      <c r="AO5236" s="279">
        <v>5.367</v>
      </c>
    </row>
    <row r="5237" spans="38:41">
      <c r="AL5237" s="279">
        <v>5</v>
      </c>
      <c r="AM5237" s="279">
        <v>2004</v>
      </c>
      <c r="AN5237" s="281">
        <v>38113</v>
      </c>
      <c r="AO5237" s="279">
        <v>5.2670000000000003</v>
      </c>
    </row>
    <row r="5238" spans="38:41">
      <c r="AL5238" s="279">
        <v>5</v>
      </c>
      <c r="AM5238" s="279">
        <v>2004</v>
      </c>
      <c r="AN5238" s="281">
        <v>38112</v>
      </c>
      <c r="AO5238" s="279">
        <v>5.2729999999999997</v>
      </c>
    </row>
    <row r="5239" spans="38:41">
      <c r="AL5239" s="279">
        <v>5</v>
      </c>
      <c r="AM5239" s="279">
        <v>2004</v>
      </c>
      <c r="AN5239" s="281">
        <v>38111</v>
      </c>
      <c r="AO5239" s="279">
        <v>5.2569999999999997</v>
      </c>
    </row>
    <row r="5240" spans="38:41">
      <c r="AL5240" s="279">
        <v>5</v>
      </c>
      <c r="AM5240" s="279">
        <v>2004</v>
      </c>
      <c r="AN5240" s="281">
        <v>38110</v>
      </c>
      <c r="AO5240" s="279">
        <v>5.22</v>
      </c>
    </row>
    <row r="5241" spans="38:41">
      <c r="AL5241" s="279">
        <v>4</v>
      </c>
      <c r="AM5241" s="279">
        <v>2004</v>
      </c>
      <c r="AN5241" s="281">
        <v>38107</v>
      </c>
      <c r="AO5241" s="279">
        <v>5.25</v>
      </c>
    </row>
    <row r="5242" spans="38:41">
      <c r="AL5242" s="279">
        <v>4</v>
      </c>
      <c r="AM5242" s="279">
        <v>2004</v>
      </c>
      <c r="AN5242" s="281">
        <v>38106</v>
      </c>
      <c r="AO5242" s="279">
        <v>5.3289999999999997</v>
      </c>
    </row>
    <row r="5243" spans="38:41">
      <c r="AL5243" s="279">
        <v>4</v>
      </c>
      <c r="AM5243" s="279">
        <v>2004</v>
      </c>
      <c r="AN5243" s="281">
        <v>38105</v>
      </c>
      <c r="AO5243" s="279">
        <v>5.3010000000000002</v>
      </c>
    </row>
    <row r="5244" spans="38:41">
      <c r="AL5244" s="279">
        <v>4</v>
      </c>
      <c r="AM5244" s="279">
        <v>2004</v>
      </c>
      <c r="AN5244" s="281">
        <v>38104</v>
      </c>
      <c r="AO5244" s="279">
        <v>5.2640000000000002</v>
      </c>
    </row>
    <row r="5245" spans="38:41">
      <c r="AL5245" s="279">
        <v>4</v>
      </c>
      <c r="AM5245" s="279">
        <v>2004</v>
      </c>
      <c r="AN5245" s="281">
        <v>38103</v>
      </c>
      <c r="AO5245" s="279">
        <v>5.2759999999999998</v>
      </c>
    </row>
    <row r="5246" spans="38:41">
      <c r="AL5246" s="279">
        <v>4</v>
      </c>
      <c r="AM5246" s="279">
        <v>2004</v>
      </c>
      <c r="AN5246" s="281">
        <v>38100</v>
      </c>
      <c r="AO5246" s="279">
        <v>5.274</v>
      </c>
    </row>
    <row r="5247" spans="38:41">
      <c r="AL5247" s="279">
        <v>4</v>
      </c>
      <c r="AM5247" s="279">
        <v>2004</v>
      </c>
      <c r="AN5247" s="281">
        <v>38099</v>
      </c>
      <c r="AO5247" s="279">
        <v>5.2359999999999998</v>
      </c>
    </row>
    <row r="5248" spans="38:41">
      <c r="AL5248" s="279">
        <v>4</v>
      </c>
      <c r="AM5248" s="279">
        <v>2004</v>
      </c>
      <c r="AN5248" s="281">
        <v>38098</v>
      </c>
      <c r="AO5248" s="279">
        <v>5.2759999999999998</v>
      </c>
    </row>
    <row r="5249" spans="38:41">
      <c r="AL5249" s="279">
        <v>4</v>
      </c>
      <c r="AM5249" s="279">
        <v>2004</v>
      </c>
      <c r="AN5249" s="281">
        <v>38097</v>
      </c>
      <c r="AO5249" s="279">
        <v>5.3040000000000003</v>
      </c>
    </row>
    <row r="5250" spans="38:41">
      <c r="AL5250" s="279">
        <v>4</v>
      </c>
      <c r="AM5250" s="279">
        <v>2004</v>
      </c>
      <c r="AN5250" s="281">
        <v>38096</v>
      </c>
      <c r="AO5250" s="279">
        <v>5.2640000000000002</v>
      </c>
    </row>
    <row r="5251" spans="38:41">
      <c r="AL5251" s="279">
        <v>4</v>
      </c>
      <c r="AM5251" s="279">
        <v>2004</v>
      </c>
      <c r="AN5251" s="281">
        <v>38093</v>
      </c>
      <c r="AO5251" s="279">
        <v>5.2320000000000002</v>
      </c>
    </row>
    <row r="5252" spans="38:41">
      <c r="AL5252" s="279">
        <v>4</v>
      </c>
      <c r="AM5252" s="279">
        <v>2004</v>
      </c>
      <c r="AN5252" s="281">
        <v>38092</v>
      </c>
      <c r="AO5252" s="279">
        <v>5.2759999999999998</v>
      </c>
    </row>
    <row r="5253" spans="38:41">
      <c r="AL5253" s="279">
        <v>4</v>
      </c>
      <c r="AM5253" s="279">
        <v>2004</v>
      </c>
      <c r="AN5253" s="281">
        <v>38091</v>
      </c>
      <c r="AO5253" s="279">
        <v>5.2789999999999999</v>
      </c>
    </row>
    <row r="5254" spans="38:41">
      <c r="AL5254" s="279">
        <v>4</v>
      </c>
      <c r="AM5254" s="279">
        <v>2004</v>
      </c>
      <c r="AN5254" s="281">
        <v>38090</v>
      </c>
      <c r="AO5254" s="279">
        <v>5.2549999999999999</v>
      </c>
    </row>
    <row r="5255" spans="38:41">
      <c r="AL5255" s="279">
        <v>4</v>
      </c>
      <c r="AM5255" s="279">
        <v>2004</v>
      </c>
      <c r="AN5255" s="281">
        <v>38089</v>
      </c>
      <c r="AO5255" s="279">
        <v>5.1909999999999998</v>
      </c>
    </row>
    <row r="5256" spans="38:41">
      <c r="AL5256" s="279">
        <v>4</v>
      </c>
      <c r="AM5256" s="279">
        <v>2004</v>
      </c>
      <c r="AN5256" s="281">
        <v>38086</v>
      </c>
      <c r="AO5256" s="279">
        <v>5.1619999999999999</v>
      </c>
    </row>
    <row r="5257" spans="38:41">
      <c r="AL5257" s="279">
        <v>4</v>
      </c>
      <c r="AM5257" s="279">
        <v>2004</v>
      </c>
      <c r="AN5257" s="281">
        <v>38085</v>
      </c>
      <c r="AO5257" s="279">
        <v>5.1630000000000003</v>
      </c>
    </row>
    <row r="5258" spans="38:41">
      <c r="AL5258" s="279">
        <v>4</v>
      </c>
      <c r="AM5258" s="279">
        <v>2004</v>
      </c>
      <c r="AN5258" s="281">
        <v>38084</v>
      </c>
      <c r="AO5258" s="279">
        <v>5.1609999999999996</v>
      </c>
    </row>
    <row r="5259" spans="38:41">
      <c r="AL5259" s="279">
        <v>4</v>
      </c>
      <c r="AM5259" s="279">
        <v>2004</v>
      </c>
      <c r="AN5259" s="281">
        <v>38083</v>
      </c>
      <c r="AO5259" s="279">
        <v>5.1980000000000004</v>
      </c>
    </row>
    <row r="5260" spans="38:41">
      <c r="AL5260" s="279">
        <v>4</v>
      </c>
      <c r="AM5260" s="279">
        <v>2004</v>
      </c>
      <c r="AN5260" s="281">
        <v>38082</v>
      </c>
      <c r="AO5260" s="279">
        <v>5.2069999999999999</v>
      </c>
    </row>
    <row r="5261" spans="38:41">
      <c r="AL5261" s="279">
        <v>4</v>
      </c>
      <c r="AM5261" s="279">
        <v>2004</v>
      </c>
      <c r="AN5261" s="281">
        <v>38079</v>
      </c>
      <c r="AO5261" s="279">
        <v>5.1740000000000004</v>
      </c>
    </row>
    <row r="5262" spans="38:41">
      <c r="AL5262" s="279">
        <v>4</v>
      </c>
      <c r="AM5262" s="279">
        <v>2004</v>
      </c>
      <c r="AN5262" s="281">
        <v>38078</v>
      </c>
      <c r="AO5262" s="279">
        <v>5.05</v>
      </c>
    </row>
    <row r="5263" spans="38:41">
      <c r="AL5263" s="279">
        <v>3</v>
      </c>
      <c r="AM5263" s="279">
        <v>2004</v>
      </c>
      <c r="AN5263" s="281">
        <v>38077</v>
      </c>
      <c r="AO5263" s="279">
        <v>5.0350000000000001</v>
      </c>
    </row>
    <row r="5264" spans="38:41">
      <c r="AL5264" s="279">
        <v>3</v>
      </c>
      <c r="AM5264" s="279">
        <v>2004</v>
      </c>
      <c r="AN5264" s="281">
        <v>38076</v>
      </c>
      <c r="AO5264" s="279">
        <v>5.04</v>
      </c>
    </row>
    <row r="5265" spans="38:41">
      <c r="AL5265" s="279">
        <v>3</v>
      </c>
      <c r="AM5265" s="279">
        <v>2004</v>
      </c>
      <c r="AN5265" s="281">
        <v>38075</v>
      </c>
      <c r="AO5265" s="279">
        <v>5.0350000000000001</v>
      </c>
    </row>
    <row r="5266" spans="38:41">
      <c r="AL5266" s="279">
        <v>3</v>
      </c>
      <c r="AM5266" s="279">
        <v>2004</v>
      </c>
      <c r="AN5266" s="281">
        <v>38072</v>
      </c>
      <c r="AO5266" s="279">
        <v>4.9779999999999998</v>
      </c>
    </row>
    <row r="5267" spans="38:41">
      <c r="AL5267" s="279">
        <v>3</v>
      </c>
      <c r="AM5267" s="279">
        <v>2004</v>
      </c>
      <c r="AN5267" s="281">
        <v>38071</v>
      </c>
      <c r="AO5267" s="279">
        <v>4.8979999999999997</v>
      </c>
    </row>
    <row r="5268" spans="38:41">
      <c r="AL5268" s="279">
        <v>3</v>
      </c>
      <c r="AM5268" s="279">
        <v>2004</v>
      </c>
      <c r="AN5268" s="281">
        <v>38070</v>
      </c>
      <c r="AO5268" s="279">
        <v>4.8949999999999996</v>
      </c>
    </row>
    <row r="5269" spans="38:41">
      <c r="AL5269" s="279">
        <v>3</v>
      </c>
      <c r="AM5269" s="279">
        <v>2004</v>
      </c>
      <c r="AN5269" s="281">
        <v>38069</v>
      </c>
      <c r="AO5269" s="279">
        <v>4.8979999999999997</v>
      </c>
    </row>
    <row r="5270" spans="38:41">
      <c r="AL5270" s="279">
        <v>3</v>
      </c>
      <c r="AM5270" s="279">
        <v>2004</v>
      </c>
      <c r="AN5270" s="281">
        <v>38068</v>
      </c>
      <c r="AO5270" s="279">
        <v>4.8970000000000002</v>
      </c>
    </row>
    <row r="5271" spans="38:41">
      <c r="AL5271" s="279">
        <v>3</v>
      </c>
      <c r="AM5271" s="279">
        <v>2004</v>
      </c>
      <c r="AN5271" s="281">
        <v>38065</v>
      </c>
      <c r="AO5271" s="279">
        <v>4.9260000000000002</v>
      </c>
    </row>
    <row r="5272" spans="38:41">
      <c r="AL5272" s="279">
        <v>3</v>
      </c>
      <c r="AM5272" s="279">
        <v>2004</v>
      </c>
      <c r="AN5272" s="281">
        <v>38064</v>
      </c>
      <c r="AO5272" s="279">
        <v>4.9180000000000001</v>
      </c>
    </row>
    <row r="5273" spans="38:41">
      <c r="AL5273" s="279">
        <v>3</v>
      </c>
      <c r="AM5273" s="279">
        <v>2004</v>
      </c>
      <c r="AN5273" s="281">
        <v>38063</v>
      </c>
      <c r="AO5273" s="279">
        <v>4.9119999999999999</v>
      </c>
    </row>
    <row r="5274" spans="38:41">
      <c r="AL5274" s="279">
        <v>3</v>
      </c>
      <c r="AM5274" s="279">
        <v>2004</v>
      </c>
      <c r="AN5274" s="281">
        <v>38062</v>
      </c>
      <c r="AO5274" s="279">
        <v>4.9409999999999998</v>
      </c>
    </row>
    <row r="5275" spans="38:41">
      <c r="AL5275" s="279">
        <v>3</v>
      </c>
      <c r="AM5275" s="279">
        <v>2004</v>
      </c>
      <c r="AN5275" s="281">
        <v>38061</v>
      </c>
      <c r="AO5275" s="279">
        <v>4.9660000000000002</v>
      </c>
    </row>
    <row r="5276" spans="38:41">
      <c r="AL5276" s="279">
        <v>3</v>
      </c>
      <c r="AM5276" s="279">
        <v>2004</v>
      </c>
      <c r="AN5276" s="281">
        <v>38058</v>
      </c>
      <c r="AO5276" s="279">
        <v>4.99</v>
      </c>
    </row>
    <row r="5277" spans="38:41">
      <c r="AL5277" s="279">
        <v>3</v>
      </c>
      <c r="AM5277" s="279">
        <v>2004</v>
      </c>
      <c r="AN5277" s="281">
        <v>38057</v>
      </c>
      <c r="AO5277" s="279">
        <v>4.9770000000000003</v>
      </c>
    </row>
    <row r="5278" spans="38:41">
      <c r="AL5278" s="279">
        <v>3</v>
      </c>
      <c r="AM5278" s="279">
        <v>2004</v>
      </c>
      <c r="AN5278" s="281">
        <v>38056</v>
      </c>
      <c r="AO5278" s="279">
        <v>4.9660000000000002</v>
      </c>
    </row>
    <row r="5279" spans="38:41">
      <c r="AL5279" s="279">
        <v>3</v>
      </c>
      <c r="AM5279" s="279">
        <v>2004</v>
      </c>
      <c r="AN5279" s="281">
        <v>38055</v>
      </c>
      <c r="AO5279" s="279">
        <v>4.9560000000000004</v>
      </c>
    </row>
    <row r="5280" spans="38:41">
      <c r="AL5280" s="279">
        <v>3</v>
      </c>
      <c r="AM5280" s="279">
        <v>2004</v>
      </c>
      <c r="AN5280" s="281">
        <v>38054</v>
      </c>
      <c r="AO5280" s="279">
        <v>4.96</v>
      </c>
    </row>
    <row r="5281" spans="38:41">
      <c r="AL5281" s="279">
        <v>3</v>
      </c>
      <c r="AM5281" s="279">
        <v>2004</v>
      </c>
      <c r="AN5281" s="281">
        <v>38051</v>
      </c>
      <c r="AO5281" s="279">
        <v>4.984</v>
      </c>
    </row>
    <row r="5282" spans="38:41">
      <c r="AL5282" s="279">
        <v>3</v>
      </c>
      <c r="AM5282" s="279">
        <v>2004</v>
      </c>
      <c r="AN5282" s="281">
        <v>38050</v>
      </c>
      <c r="AO5282" s="279">
        <v>5.0460000000000003</v>
      </c>
    </row>
    <row r="5283" spans="38:41">
      <c r="AL5283" s="279">
        <v>3</v>
      </c>
      <c r="AM5283" s="279">
        <v>2004</v>
      </c>
      <c r="AN5283" s="281">
        <v>38049</v>
      </c>
      <c r="AO5283" s="279">
        <v>5.0469999999999997</v>
      </c>
    </row>
    <row r="5284" spans="38:41">
      <c r="AL5284" s="279">
        <v>3</v>
      </c>
      <c r="AM5284" s="279">
        <v>2004</v>
      </c>
      <c r="AN5284" s="281">
        <v>38048</v>
      </c>
      <c r="AO5284" s="279">
        <v>5.0250000000000004</v>
      </c>
    </row>
    <row r="5285" spans="38:41">
      <c r="AL5285" s="279">
        <v>3</v>
      </c>
      <c r="AM5285" s="279">
        <v>2004</v>
      </c>
      <c r="AN5285" s="281">
        <v>38047</v>
      </c>
      <c r="AO5285" s="279">
        <v>5.0229999999999997</v>
      </c>
    </row>
    <row r="5286" spans="38:41">
      <c r="AL5286" s="279">
        <v>2</v>
      </c>
      <c r="AM5286" s="279">
        <v>2004</v>
      </c>
      <c r="AN5286" s="281">
        <v>38044</v>
      </c>
      <c r="AO5286" s="279">
        <v>5.0599999999999996</v>
      </c>
    </row>
    <row r="5287" spans="38:41">
      <c r="AL5287" s="279">
        <v>2</v>
      </c>
      <c r="AM5287" s="279">
        <v>2004</v>
      </c>
      <c r="AN5287" s="281">
        <v>38043</v>
      </c>
      <c r="AO5287" s="279">
        <v>5.1020000000000003</v>
      </c>
    </row>
    <row r="5288" spans="38:41">
      <c r="AL5288" s="279">
        <v>2</v>
      </c>
      <c r="AM5288" s="279">
        <v>2004</v>
      </c>
      <c r="AN5288" s="281">
        <v>38042</v>
      </c>
      <c r="AO5288" s="279">
        <v>5.0919999999999996</v>
      </c>
    </row>
    <row r="5289" spans="38:41">
      <c r="AL5289" s="279">
        <v>2</v>
      </c>
      <c r="AM5289" s="279">
        <v>2004</v>
      </c>
      <c r="AN5289" s="281">
        <v>38041</v>
      </c>
      <c r="AO5289" s="279">
        <v>5.1059999999999999</v>
      </c>
    </row>
    <row r="5290" spans="38:41">
      <c r="AL5290" s="279">
        <v>2</v>
      </c>
      <c r="AM5290" s="279">
        <v>2004</v>
      </c>
      <c r="AN5290" s="281">
        <v>38040</v>
      </c>
      <c r="AO5290" s="279">
        <v>5.1319999999999997</v>
      </c>
    </row>
    <row r="5291" spans="38:41">
      <c r="AL5291" s="279">
        <v>2</v>
      </c>
      <c r="AM5291" s="279">
        <v>2004</v>
      </c>
      <c r="AN5291" s="281">
        <v>38037</v>
      </c>
      <c r="AO5291" s="279">
        <v>5.1559999999999997</v>
      </c>
    </row>
    <row r="5292" spans="38:41">
      <c r="AL5292" s="279">
        <v>2</v>
      </c>
      <c r="AM5292" s="279">
        <v>2004</v>
      </c>
      <c r="AN5292" s="281">
        <v>38036</v>
      </c>
      <c r="AO5292" s="279">
        <v>5.1210000000000004</v>
      </c>
    </row>
    <row r="5293" spans="38:41">
      <c r="AL5293" s="279">
        <v>2</v>
      </c>
      <c r="AM5293" s="279">
        <v>2004</v>
      </c>
      <c r="AN5293" s="281">
        <v>38035</v>
      </c>
      <c r="AO5293" s="279">
        <v>5.1100000000000003</v>
      </c>
    </row>
    <row r="5294" spans="38:41">
      <c r="AL5294" s="279">
        <v>2</v>
      </c>
      <c r="AM5294" s="279">
        <v>2004</v>
      </c>
      <c r="AN5294" s="281">
        <v>38034</v>
      </c>
      <c r="AO5294" s="279">
        <v>5.0880000000000001</v>
      </c>
    </row>
    <row r="5295" spans="38:41">
      <c r="AL5295" s="279">
        <v>2</v>
      </c>
      <c r="AM5295" s="279">
        <v>2004</v>
      </c>
      <c r="AN5295" s="281">
        <v>38033</v>
      </c>
      <c r="AO5295" s="279">
        <v>5.0880000000000001</v>
      </c>
    </row>
    <row r="5296" spans="38:41">
      <c r="AL5296" s="279">
        <v>2</v>
      </c>
      <c r="AM5296" s="279">
        <v>2004</v>
      </c>
      <c r="AN5296" s="281">
        <v>38030</v>
      </c>
      <c r="AO5296" s="279">
        <v>5.0880000000000001</v>
      </c>
    </row>
    <row r="5297" spans="38:41">
      <c r="AL5297" s="279">
        <v>2</v>
      </c>
      <c r="AM5297" s="279">
        <v>2004</v>
      </c>
      <c r="AN5297" s="281">
        <v>38029</v>
      </c>
      <c r="AO5297" s="279">
        <v>5.1029999999999998</v>
      </c>
    </row>
    <row r="5298" spans="38:41">
      <c r="AL5298" s="279">
        <v>2</v>
      </c>
      <c r="AM5298" s="279">
        <v>2004</v>
      </c>
      <c r="AN5298" s="281">
        <v>38028</v>
      </c>
      <c r="AO5298" s="279">
        <v>5.0819999999999999</v>
      </c>
    </row>
    <row r="5299" spans="38:41">
      <c r="AL5299" s="279">
        <v>2</v>
      </c>
      <c r="AM5299" s="279">
        <v>2004</v>
      </c>
      <c r="AN5299" s="281">
        <v>38027</v>
      </c>
      <c r="AO5299" s="279">
        <v>5.125</v>
      </c>
    </row>
    <row r="5300" spans="38:41">
      <c r="AL5300" s="279">
        <v>2</v>
      </c>
      <c r="AM5300" s="279">
        <v>2004</v>
      </c>
      <c r="AN5300" s="281">
        <v>38026</v>
      </c>
      <c r="AO5300" s="279">
        <v>5.0940000000000003</v>
      </c>
    </row>
    <row r="5301" spans="38:41">
      <c r="AL5301" s="279">
        <v>2</v>
      </c>
      <c r="AM5301" s="279">
        <v>2004</v>
      </c>
      <c r="AN5301" s="281">
        <v>38023</v>
      </c>
      <c r="AO5301" s="279">
        <v>5.1050000000000004</v>
      </c>
    </row>
    <row r="5302" spans="38:41">
      <c r="AL5302" s="279">
        <v>2</v>
      </c>
      <c r="AM5302" s="279">
        <v>2004</v>
      </c>
      <c r="AN5302" s="281">
        <v>38022</v>
      </c>
      <c r="AO5302" s="279">
        <v>5.1790000000000003</v>
      </c>
    </row>
    <row r="5303" spans="38:41">
      <c r="AL5303" s="279">
        <v>2</v>
      </c>
      <c r="AM5303" s="279">
        <v>2004</v>
      </c>
      <c r="AN5303" s="281">
        <v>38021</v>
      </c>
      <c r="AO5303" s="279">
        <v>5.173</v>
      </c>
    </row>
    <row r="5304" spans="38:41">
      <c r="AL5304" s="279">
        <v>2</v>
      </c>
      <c r="AM5304" s="279">
        <v>2004</v>
      </c>
      <c r="AN5304" s="281">
        <v>38020</v>
      </c>
      <c r="AO5304" s="279">
        <v>5.1749999999999998</v>
      </c>
    </row>
    <row r="5305" spans="38:41">
      <c r="AL5305" s="279">
        <v>2</v>
      </c>
      <c r="AM5305" s="279">
        <v>2004</v>
      </c>
      <c r="AN5305" s="281">
        <v>38019</v>
      </c>
      <c r="AO5305" s="279">
        <v>5.1890000000000001</v>
      </c>
    </row>
    <row r="5306" spans="38:41">
      <c r="AL5306" s="279">
        <v>1</v>
      </c>
      <c r="AM5306" s="279">
        <v>2004</v>
      </c>
      <c r="AN5306" s="281">
        <v>38016</v>
      </c>
      <c r="AO5306" s="279">
        <v>5.1719999999999997</v>
      </c>
    </row>
    <row r="5307" spans="38:41">
      <c r="AL5307" s="279">
        <v>1</v>
      </c>
      <c r="AM5307" s="279">
        <v>2004</v>
      </c>
      <c r="AN5307" s="281">
        <v>38015</v>
      </c>
      <c r="AO5307" s="279">
        <v>5.2290000000000001</v>
      </c>
    </row>
    <row r="5308" spans="38:41">
      <c r="AL5308" s="279">
        <v>1</v>
      </c>
      <c r="AM5308" s="279">
        <v>2004</v>
      </c>
      <c r="AN5308" s="281">
        <v>38014</v>
      </c>
      <c r="AO5308" s="279">
        <v>5.234</v>
      </c>
    </row>
    <row r="5309" spans="38:41">
      <c r="AL5309" s="279">
        <v>1</v>
      </c>
      <c r="AM5309" s="279">
        <v>2004</v>
      </c>
      <c r="AN5309" s="281">
        <v>38013</v>
      </c>
      <c r="AO5309" s="279">
        <v>5.16</v>
      </c>
    </row>
    <row r="5310" spans="38:41">
      <c r="AL5310" s="279">
        <v>1</v>
      </c>
      <c r="AM5310" s="279">
        <v>2004</v>
      </c>
      <c r="AN5310" s="281">
        <v>38012</v>
      </c>
      <c r="AO5310" s="279">
        <v>5.1859999999999999</v>
      </c>
    </row>
    <row r="5311" spans="38:41">
      <c r="AL5311" s="279">
        <v>1</v>
      </c>
      <c r="AM5311" s="279">
        <v>2004</v>
      </c>
      <c r="AN5311" s="281">
        <v>38009</v>
      </c>
      <c r="AO5311" s="279">
        <v>5.149</v>
      </c>
    </row>
    <row r="5312" spans="38:41">
      <c r="AL5312" s="279">
        <v>1</v>
      </c>
      <c r="AM5312" s="279">
        <v>2004</v>
      </c>
      <c r="AN5312" s="281">
        <v>38008</v>
      </c>
      <c r="AO5312" s="279">
        <v>5.056</v>
      </c>
    </row>
    <row r="5313" spans="38:41">
      <c r="AL5313" s="279">
        <v>1</v>
      </c>
      <c r="AM5313" s="279">
        <v>2004</v>
      </c>
      <c r="AN5313" s="281">
        <v>38007</v>
      </c>
      <c r="AO5313" s="279">
        <v>5.117</v>
      </c>
    </row>
    <row r="5314" spans="38:41">
      <c r="AL5314" s="279">
        <v>1</v>
      </c>
      <c r="AM5314" s="279">
        <v>2004</v>
      </c>
      <c r="AN5314" s="281">
        <v>38006</v>
      </c>
      <c r="AO5314" s="279">
        <v>5.1550000000000002</v>
      </c>
    </row>
    <row r="5315" spans="38:41">
      <c r="AL5315" s="279">
        <v>1</v>
      </c>
      <c r="AM5315" s="279">
        <v>2004</v>
      </c>
      <c r="AN5315" s="281">
        <v>38005</v>
      </c>
      <c r="AO5315" s="279">
        <v>5.1529999999999996</v>
      </c>
    </row>
    <row r="5316" spans="38:41">
      <c r="AL5316" s="279">
        <v>1</v>
      </c>
      <c r="AM5316" s="279">
        <v>2004</v>
      </c>
      <c r="AN5316" s="281">
        <v>38002</v>
      </c>
      <c r="AO5316" s="279">
        <v>5.1479999999999997</v>
      </c>
    </row>
    <row r="5317" spans="38:41">
      <c r="AL5317" s="279">
        <v>1</v>
      </c>
      <c r="AM5317" s="279">
        <v>2004</v>
      </c>
      <c r="AN5317" s="281">
        <v>38001</v>
      </c>
      <c r="AO5317" s="279">
        <v>5.1210000000000004</v>
      </c>
    </row>
    <row r="5318" spans="38:41">
      <c r="AL5318" s="279">
        <v>1</v>
      </c>
      <c r="AM5318" s="279">
        <v>2004</v>
      </c>
      <c r="AN5318" s="281">
        <v>38000</v>
      </c>
      <c r="AO5318" s="279">
        <v>5.14</v>
      </c>
    </row>
    <row r="5319" spans="38:41">
      <c r="AL5319" s="279">
        <v>1</v>
      </c>
      <c r="AM5319" s="279">
        <v>2004</v>
      </c>
      <c r="AN5319" s="281">
        <v>37999</v>
      </c>
      <c r="AO5319" s="279">
        <v>5.1660000000000004</v>
      </c>
    </row>
    <row r="5320" spans="38:41">
      <c r="AL5320" s="279">
        <v>1</v>
      </c>
      <c r="AM5320" s="279">
        <v>2004</v>
      </c>
      <c r="AN5320" s="281">
        <v>37998</v>
      </c>
      <c r="AO5320" s="279">
        <v>5.194</v>
      </c>
    </row>
    <row r="5321" spans="38:41">
      <c r="AL5321" s="279">
        <v>1</v>
      </c>
      <c r="AM5321" s="279">
        <v>2004</v>
      </c>
      <c r="AN5321" s="281">
        <v>37995</v>
      </c>
      <c r="AO5321" s="279">
        <v>5.2</v>
      </c>
    </row>
    <row r="5322" spans="38:41">
      <c r="AL5322" s="279">
        <v>1</v>
      </c>
      <c r="AM5322" s="279">
        <v>2004</v>
      </c>
      <c r="AN5322" s="281">
        <v>37994</v>
      </c>
      <c r="AO5322" s="279">
        <v>5.2869999999999999</v>
      </c>
    </row>
    <row r="5323" spans="38:41">
      <c r="AL5323" s="279">
        <v>1</v>
      </c>
      <c r="AM5323" s="279">
        <v>2004</v>
      </c>
      <c r="AN5323" s="281">
        <v>37993</v>
      </c>
      <c r="AO5323" s="279">
        <v>5.258</v>
      </c>
    </row>
    <row r="5324" spans="38:41">
      <c r="AL5324" s="279">
        <v>1</v>
      </c>
      <c r="AM5324" s="279">
        <v>2004</v>
      </c>
      <c r="AN5324" s="281">
        <v>37992</v>
      </c>
      <c r="AO5324" s="279">
        <v>5.27</v>
      </c>
    </row>
    <row r="5325" spans="38:41">
      <c r="AL5325" s="279">
        <v>1</v>
      </c>
      <c r="AM5325" s="279">
        <v>2004</v>
      </c>
      <c r="AN5325" s="281">
        <v>37991</v>
      </c>
      <c r="AO5325" s="279">
        <v>5.33</v>
      </c>
    </row>
    <row r="5326" spans="38:41">
      <c r="AL5326" s="279">
        <v>1</v>
      </c>
      <c r="AM5326" s="279">
        <v>2004</v>
      </c>
      <c r="AN5326" s="281">
        <v>37988</v>
      </c>
      <c r="AO5326" s="279">
        <v>5.3090000000000002</v>
      </c>
    </row>
    <row r="5327" spans="38:41">
      <c r="AL5327" s="279">
        <v>1</v>
      </c>
      <c r="AM5327" s="279">
        <v>2004</v>
      </c>
      <c r="AN5327" s="281">
        <v>37987</v>
      </c>
      <c r="AO5327" s="279">
        <v>5.2039999999999997</v>
      </c>
    </row>
    <row r="5328" spans="38:41">
      <c r="AL5328" s="279">
        <v>12</v>
      </c>
      <c r="AM5328" s="279">
        <v>2003</v>
      </c>
      <c r="AN5328" s="281">
        <v>37986</v>
      </c>
      <c r="AO5328" s="279">
        <v>5.2030000000000003</v>
      </c>
    </row>
    <row r="5329" spans="38:41">
      <c r="AL5329" s="279">
        <v>12</v>
      </c>
      <c r="AM5329" s="279">
        <v>2003</v>
      </c>
      <c r="AN5329" s="281">
        <v>37985</v>
      </c>
      <c r="AO5329" s="279">
        <v>5.2039999999999997</v>
      </c>
    </row>
    <row r="5330" spans="38:41">
      <c r="AL5330" s="279">
        <v>12</v>
      </c>
      <c r="AM5330" s="279">
        <v>2003</v>
      </c>
      <c r="AN5330" s="281">
        <v>37984</v>
      </c>
      <c r="AO5330" s="279">
        <v>5.1840000000000002</v>
      </c>
    </row>
    <row r="5331" spans="38:41">
      <c r="AL5331" s="279">
        <v>12</v>
      </c>
      <c r="AM5331" s="279">
        <v>2003</v>
      </c>
      <c r="AN5331" s="281">
        <v>37981</v>
      </c>
      <c r="AO5331" s="279">
        <v>5.181</v>
      </c>
    </row>
    <row r="5332" spans="38:41">
      <c r="AL5332" s="279">
        <v>12</v>
      </c>
      <c r="AM5332" s="279">
        <v>2003</v>
      </c>
      <c r="AN5332" s="281">
        <v>37980</v>
      </c>
      <c r="AO5332" s="279">
        <v>5.18</v>
      </c>
    </row>
    <row r="5333" spans="38:41">
      <c r="AL5333" s="279">
        <v>12</v>
      </c>
      <c r="AM5333" s="279">
        <v>2003</v>
      </c>
      <c r="AN5333" s="281">
        <v>37979</v>
      </c>
      <c r="AO5333" s="279">
        <v>5.1790000000000003</v>
      </c>
    </row>
    <row r="5334" spans="38:41">
      <c r="AL5334" s="279">
        <v>12</v>
      </c>
      <c r="AM5334" s="279">
        <v>2003</v>
      </c>
      <c r="AN5334" s="281">
        <v>37978</v>
      </c>
      <c r="AO5334" s="279">
        <v>5.2210000000000001</v>
      </c>
    </row>
    <row r="5335" spans="38:41">
      <c r="AL5335" s="279">
        <v>12</v>
      </c>
      <c r="AM5335" s="279">
        <v>2003</v>
      </c>
      <c r="AN5335" s="281">
        <v>37977</v>
      </c>
      <c r="AO5335" s="279">
        <v>5.19</v>
      </c>
    </row>
    <row r="5336" spans="38:41">
      <c r="AL5336" s="279">
        <v>12</v>
      </c>
      <c r="AM5336" s="279">
        <v>2003</v>
      </c>
      <c r="AN5336" s="281">
        <v>37974</v>
      </c>
      <c r="AO5336" s="279">
        <v>5.194</v>
      </c>
    </row>
    <row r="5337" spans="38:41">
      <c r="AL5337" s="279">
        <v>12</v>
      </c>
      <c r="AM5337" s="279">
        <v>2003</v>
      </c>
      <c r="AN5337" s="281">
        <v>37973</v>
      </c>
      <c r="AO5337" s="279">
        <v>5.1779999999999999</v>
      </c>
    </row>
    <row r="5338" spans="38:41">
      <c r="AL5338" s="279">
        <v>12</v>
      </c>
      <c r="AM5338" s="279">
        <v>2003</v>
      </c>
      <c r="AN5338" s="281">
        <v>37972</v>
      </c>
      <c r="AO5338" s="279">
        <v>5.2110000000000003</v>
      </c>
    </row>
    <row r="5339" spans="38:41">
      <c r="AL5339" s="279">
        <v>12</v>
      </c>
      <c r="AM5339" s="279">
        <v>2003</v>
      </c>
      <c r="AN5339" s="281">
        <v>37971</v>
      </c>
      <c r="AO5339" s="279">
        <v>5.2380000000000004</v>
      </c>
    </row>
    <row r="5340" spans="38:41">
      <c r="AL5340" s="279">
        <v>12</v>
      </c>
      <c r="AM5340" s="279">
        <v>2003</v>
      </c>
      <c r="AN5340" s="281">
        <v>37970</v>
      </c>
      <c r="AO5340" s="279">
        <v>5.266</v>
      </c>
    </row>
    <row r="5341" spans="38:41">
      <c r="AL5341" s="279">
        <v>12</v>
      </c>
      <c r="AM5341" s="279">
        <v>2003</v>
      </c>
      <c r="AN5341" s="281">
        <v>37967</v>
      </c>
      <c r="AO5341" s="279">
        <v>5.2729999999999997</v>
      </c>
    </row>
    <row r="5342" spans="38:41">
      <c r="AL5342" s="279">
        <v>12</v>
      </c>
      <c r="AM5342" s="279">
        <v>2003</v>
      </c>
      <c r="AN5342" s="281">
        <v>37966</v>
      </c>
      <c r="AO5342" s="279">
        <v>5.2779999999999996</v>
      </c>
    </row>
    <row r="5343" spans="38:41">
      <c r="AL5343" s="279">
        <v>12</v>
      </c>
      <c r="AM5343" s="279">
        <v>2003</v>
      </c>
      <c r="AN5343" s="281">
        <v>37965</v>
      </c>
      <c r="AO5343" s="279">
        <v>5.32</v>
      </c>
    </row>
    <row r="5344" spans="38:41">
      <c r="AL5344" s="279">
        <v>12</v>
      </c>
      <c r="AM5344" s="279">
        <v>2003</v>
      </c>
      <c r="AN5344" s="281">
        <v>37964</v>
      </c>
      <c r="AO5344" s="279">
        <v>5.3460000000000001</v>
      </c>
    </row>
    <row r="5345" spans="38:41">
      <c r="AL5345" s="279">
        <v>12</v>
      </c>
      <c r="AM5345" s="279">
        <v>2003</v>
      </c>
      <c r="AN5345" s="281">
        <v>37963</v>
      </c>
      <c r="AO5345" s="279">
        <v>5.3049999999999997</v>
      </c>
    </row>
    <row r="5346" spans="38:41">
      <c r="AL5346" s="279">
        <v>12</v>
      </c>
      <c r="AM5346" s="279">
        <v>2003</v>
      </c>
      <c r="AN5346" s="281">
        <v>37960</v>
      </c>
      <c r="AO5346" s="279">
        <v>5.28</v>
      </c>
    </row>
    <row r="5347" spans="38:41">
      <c r="AL5347" s="279">
        <v>12</v>
      </c>
      <c r="AM5347" s="279">
        <v>2003</v>
      </c>
      <c r="AN5347" s="281">
        <v>37959</v>
      </c>
      <c r="AO5347" s="279">
        <v>5.3540000000000001</v>
      </c>
    </row>
    <row r="5348" spans="38:41">
      <c r="AL5348" s="279">
        <v>12</v>
      </c>
      <c r="AM5348" s="279">
        <v>2003</v>
      </c>
      <c r="AN5348" s="281">
        <v>37958</v>
      </c>
      <c r="AO5348" s="279">
        <v>5.335</v>
      </c>
    </row>
    <row r="5349" spans="38:41">
      <c r="AL5349" s="279">
        <v>12</v>
      </c>
      <c r="AM5349" s="279">
        <v>2003</v>
      </c>
      <c r="AN5349" s="281">
        <v>37957</v>
      </c>
      <c r="AO5349" s="279">
        <v>5.3230000000000004</v>
      </c>
    </row>
    <row r="5350" spans="38:41">
      <c r="AL5350" s="279">
        <v>12</v>
      </c>
      <c r="AM5350" s="279">
        <v>2003</v>
      </c>
      <c r="AN5350" s="281">
        <v>37956</v>
      </c>
      <c r="AO5350" s="279">
        <v>5.3570000000000002</v>
      </c>
    </row>
    <row r="5351" spans="38:41">
      <c r="AL5351" s="279">
        <v>11</v>
      </c>
      <c r="AM5351" s="279">
        <v>2003</v>
      </c>
      <c r="AN5351" s="281">
        <v>37953</v>
      </c>
      <c r="AO5351" s="279">
        <v>5.3369999999999997</v>
      </c>
    </row>
    <row r="5352" spans="38:41">
      <c r="AL5352" s="279">
        <v>11</v>
      </c>
      <c r="AM5352" s="279">
        <v>2003</v>
      </c>
      <c r="AN5352" s="281">
        <v>37952</v>
      </c>
      <c r="AO5352" s="279">
        <v>5.3090000000000002</v>
      </c>
    </row>
    <row r="5353" spans="38:41">
      <c r="AL5353" s="279">
        <v>11</v>
      </c>
      <c r="AM5353" s="279">
        <v>2003</v>
      </c>
      <c r="AN5353" s="281">
        <v>37951</v>
      </c>
      <c r="AO5353" s="279">
        <v>5.2930000000000001</v>
      </c>
    </row>
    <row r="5354" spans="38:41">
      <c r="AL5354" s="279">
        <v>11</v>
      </c>
      <c r="AM5354" s="279">
        <v>2003</v>
      </c>
      <c r="AN5354" s="281">
        <v>37950</v>
      </c>
      <c r="AO5354" s="279">
        <v>5.2690000000000001</v>
      </c>
    </row>
    <row r="5355" spans="38:41">
      <c r="AL5355" s="279">
        <v>11</v>
      </c>
      <c r="AM5355" s="279">
        <v>2003</v>
      </c>
      <c r="AN5355" s="281">
        <v>37949</v>
      </c>
      <c r="AO5355" s="279">
        <v>5.2939999999999996</v>
      </c>
    </row>
    <row r="5356" spans="38:41">
      <c r="AL5356" s="279">
        <v>11</v>
      </c>
      <c r="AM5356" s="279">
        <v>2003</v>
      </c>
      <c r="AN5356" s="281">
        <v>37946</v>
      </c>
      <c r="AO5356" s="279">
        <v>5.26</v>
      </c>
    </row>
    <row r="5357" spans="38:41">
      <c r="AL5357" s="279">
        <v>11</v>
      </c>
      <c r="AM5357" s="279">
        <v>2003</v>
      </c>
      <c r="AN5357" s="281">
        <v>37945</v>
      </c>
      <c r="AO5357" s="279">
        <v>5.2930000000000001</v>
      </c>
    </row>
    <row r="5358" spans="38:41">
      <c r="AL5358" s="279">
        <v>11</v>
      </c>
      <c r="AM5358" s="279">
        <v>2003</v>
      </c>
      <c r="AN5358" s="281">
        <v>37944</v>
      </c>
      <c r="AO5358" s="279">
        <v>5.335</v>
      </c>
    </row>
    <row r="5359" spans="38:41">
      <c r="AL5359" s="279">
        <v>11</v>
      </c>
      <c r="AM5359" s="279">
        <v>2003</v>
      </c>
      <c r="AN5359" s="281">
        <v>37943</v>
      </c>
      <c r="AO5359" s="279">
        <v>5.3070000000000004</v>
      </c>
    </row>
    <row r="5360" spans="38:41">
      <c r="AL5360" s="279">
        <v>11</v>
      </c>
      <c r="AM5360" s="279">
        <v>2003</v>
      </c>
      <c r="AN5360" s="281">
        <v>37942</v>
      </c>
      <c r="AO5360" s="279">
        <v>5.3440000000000003</v>
      </c>
    </row>
    <row r="5361" spans="38:41">
      <c r="AL5361" s="279">
        <v>11</v>
      </c>
      <c r="AM5361" s="279">
        <v>2003</v>
      </c>
      <c r="AN5361" s="281">
        <v>37939</v>
      </c>
      <c r="AO5361" s="279">
        <v>5.3490000000000002</v>
      </c>
    </row>
    <row r="5362" spans="38:41">
      <c r="AL5362" s="279">
        <v>11</v>
      </c>
      <c r="AM5362" s="279">
        <v>2003</v>
      </c>
      <c r="AN5362" s="281">
        <v>37938</v>
      </c>
      <c r="AO5362" s="279">
        <v>5.3940000000000001</v>
      </c>
    </row>
    <row r="5363" spans="38:41">
      <c r="AL5363" s="279">
        <v>11</v>
      </c>
      <c r="AM5363" s="279">
        <v>2003</v>
      </c>
      <c r="AN5363" s="281">
        <v>37937</v>
      </c>
      <c r="AO5363" s="279">
        <v>5.4749999999999996</v>
      </c>
    </row>
    <row r="5364" spans="38:41">
      <c r="AL5364" s="279">
        <v>11</v>
      </c>
      <c r="AM5364" s="279">
        <v>2003</v>
      </c>
      <c r="AN5364" s="281">
        <v>37936</v>
      </c>
      <c r="AO5364" s="279">
        <v>5.4669999999999996</v>
      </c>
    </row>
    <row r="5365" spans="38:41">
      <c r="AL5365" s="279">
        <v>11</v>
      </c>
      <c r="AM5365" s="279">
        <v>2003</v>
      </c>
      <c r="AN5365" s="281">
        <v>37935</v>
      </c>
      <c r="AO5365" s="279">
        <v>5.4720000000000004</v>
      </c>
    </row>
    <row r="5366" spans="38:41">
      <c r="AL5366" s="279">
        <v>11</v>
      </c>
      <c r="AM5366" s="279">
        <v>2003</v>
      </c>
      <c r="AN5366" s="281">
        <v>37932</v>
      </c>
      <c r="AO5366" s="279">
        <v>5.4729999999999999</v>
      </c>
    </row>
    <row r="5367" spans="38:41">
      <c r="AL5367" s="279">
        <v>11</v>
      </c>
      <c r="AM5367" s="279">
        <v>2003</v>
      </c>
      <c r="AN5367" s="281">
        <v>37931</v>
      </c>
      <c r="AO5367" s="279">
        <v>5.4509999999999996</v>
      </c>
    </row>
    <row r="5368" spans="38:41">
      <c r="AL5368" s="279">
        <v>11</v>
      </c>
      <c r="AM5368" s="279">
        <v>2003</v>
      </c>
      <c r="AN5368" s="281">
        <v>37930</v>
      </c>
      <c r="AO5368" s="279">
        <v>5.41</v>
      </c>
    </row>
    <row r="5369" spans="38:41">
      <c r="AL5369" s="279">
        <v>11</v>
      </c>
      <c r="AM5369" s="279">
        <v>2003</v>
      </c>
      <c r="AN5369" s="281">
        <v>37929</v>
      </c>
      <c r="AO5369" s="279">
        <v>5.3819999999999997</v>
      </c>
    </row>
    <row r="5370" spans="38:41">
      <c r="AL5370" s="279">
        <v>11</v>
      </c>
      <c r="AM5370" s="279">
        <v>2003</v>
      </c>
      <c r="AN5370" s="281">
        <v>37928</v>
      </c>
      <c r="AO5370" s="279">
        <v>5.4130000000000003</v>
      </c>
    </row>
    <row r="5371" spans="38:41">
      <c r="AL5371" s="279">
        <v>10</v>
      </c>
      <c r="AM5371" s="279">
        <v>2003</v>
      </c>
      <c r="AN5371" s="281">
        <v>37925</v>
      </c>
      <c r="AO5371" s="279">
        <v>5.3579999999999997</v>
      </c>
    </row>
    <row r="5372" spans="38:41">
      <c r="AL5372" s="279">
        <v>10</v>
      </c>
      <c r="AM5372" s="279">
        <v>2003</v>
      </c>
      <c r="AN5372" s="281">
        <v>37924</v>
      </c>
      <c r="AO5372" s="279">
        <v>5.4089999999999998</v>
      </c>
    </row>
    <row r="5373" spans="38:41">
      <c r="AL5373" s="279">
        <v>10</v>
      </c>
      <c r="AM5373" s="279">
        <v>2003</v>
      </c>
      <c r="AN5373" s="281">
        <v>37923</v>
      </c>
      <c r="AO5373" s="279">
        <v>5.38</v>
      </c>
    </row>
    <row r="5374" spans="38:41">
      <c r="AL5374" s="279">
        <v>10</v>
      </c>
      <c r="AM5374" s="279">
        <v>2003</v>
      </c>
      <c r="AN5374" s="281">
        <v>37922</v>
      </c>
      <c r="AO5374" s="279">
        <v>5.3410000000000002</v>
      </c>
    </row>
    <row r="5375" spans="38:41">
      <c r="AL5375" s="279">
        <v>10</v>
      </c>
      <c r="AM5375" s="279">
        <v>2003</v>
      </c>
      <c r="AN5375" s="281">
        <v>37921</v>
      </c>
      <c r="AO5375" s="279">
        <v>5.351</v>
      </c>
    </row>
    <row r="5376" spans="38:41">
      <c r="AL5376" s="279">
        <v>10</v>
      </c>
      <c r="AM5376" s="279">
        <v>2003</v>
      </c>
      <c r="AN5376" s="281">
        <v>37918</v>
      </c>
      <c r="AO5376" s="279">
        <v>5.3220000000000001</v>
      </c>
    </row>
    <row r="5377" spans="38:41">
      <c r="AL5377" s="279">
        <v>10</v>
      </c>
      <c r="AM5377" s="279">
        <v>2003</v>
      </c>
      <c r="AN5377" s="281">
        <v>37917</v>
      </c>
      <c r="AO5377" s="279">
        <v>5.3789999999999996</v>
      </c>
    </row>
    <row r="5378" spans="38:41">
      <c r="AL5378" s="279">
        <v>10</v>
      </c>
      <c r="AM5378" s="279">
        <v>2003</v>
      </c>
      <c r="AN5378" s="281">
        <v>37916</v>
      </c>
      <c r="AO5378" s="279">
        <v>5.33</v>
      </c>
    </row>
    <row r="5379" spans="38:41">
      <c r="AL5379" s="279">
        <v>10</v>
      </c>
      <c r="AM5379" s="279">
        <v>2003</v>
      </c>
      <c r="AN5379" s="281">
        <v>37915</v>
      </c>
      <c r="AO5379" s="279">
        <v>5.3689999999999998</v>
      </c>
    </row>
    <row r="5380" spans="38:41">
      <c r="AL5380" s="279">
        <v>10</v>
      </c>
      <c r="AM5380" s="279">
        <v>2003</v>
      </c>
      <c r="AN5380" s="281">
        <v>37914</v>
      </c>
      <c r="AO5380" s="279">
        <v>5.3959999999999999</v>
      </c>
    </row>
    <row r="5381" spans="38:41">
      <c r="AL5381" s="279">
        <v>10</v>
      </c>
      <c r="AM5381" s="279">
        <v>2003</v>
      </c>
      <c r="AN5381" s="281">
        <v>37911</v>
      </c>
      <c r="AO5381" s="279">
        <v>5.44</v>
      </c>
    </row>
    <row r="5382" spans="38:41">
      <c r="AL5382" s="279">
        <v>10</v>
      </c>
      <c r="AM5382" s="279">
        <v>2003</v>
      </c>
      <c r="AN5382" s="281">
        <v>37910</v>
      </c>
      <c r="AO5382" s="279">
        <v>5.5010000000000003</v>
      </c>
    </row>
    <row r="5383" spans="38:41">
      <c r="AL5383" s="279">
        <v>10</v>
      </c>
      <c r="AM5383" s="279">
        <v>2003</v>
      </c>
      <c r="AN5383" s="281">
        <v>37909</v>
      </c>
      <c r="AO5383" s="279">
        <v>5.47</v>
      </c>
    </row>
    <row r="5384" spans="38:41">
      <c r="AL5384" s="279">
        <v>10</v>
      </c>
      <c r="AM5384" s="279">
        <v>2003</v>
      </c>
      <c r="AN5384" s="281">
        <v>37908</v>
      </c>
      <c r="AO5384" s="279">
        <v>5.4089999999999998</v>
      </c>
    </row>
    <row r="5385" spans="38:41">
      <c r="AL5385" s="279">
        <v>10</v>
      </c>
      <c r="AM5385" s="279">
        <v>2003</v>
      </c>
      <c r="AN5385" s="281">
        <v>37907</v>
      </c>
      <c r="AO5385" s="279">
        <v>5.3390000000000004</v>
      </c>
    </row>
    <row r="5386" spans="38:41">
      <c r="AL5386" s="279">
        <v>10</v>
      </c>
      <c r="AM5386" s="279">
        <v>2003</v>
      </c>
      <c r="AN5386" s="281">
        <v>37904</v>
      </c>
      <c r="AO5386" s="279">
        <v>5.3319999999999999</v>
      </c>
    </row>
    <row r="5387" spans="38:41">
      <c r="AL5387" s="279">
        <v>10</v>
      </c>
      <c r="AM5387" s="279">
        <v>2003</v>
      </c>
      <c r="AN5387" s="281">
        <v>37903</v>
      </c>
      <c r="AO5387" s="279">
        <v>5.3540000000000001</v>
      </c>
    </row>
    <row r="5388" spans="38:41">
      <c r="AL5388" s="279">
        <v>10</v>
      </c>
      <c r="AM5388" s="279">
        <v>2003</v>
      </c>
      <c r="AN5388" s="281">
        <v>37902</v>
      </c>
      <c r="AO5388" s="279">
        <v>5.3090000000000002</v>
      </c>
    </row>
    <row r="5389" spans="38:41">
      <c r="AL5389" s="279">
        <v>10</v>
      </c>
      <c r="AM5389" s="279">
        <v>2003</v>
      </c>
      <c r="AN5389" s="281">
        <v>37901</v>
      </c>
      <c r="AO5389" s="279">
        <v>5.3220000000000001</v>
      </c>
    </row>
    <row r="5390" spans="38:41">
      <c r="AL5390" s="279">
        <v>10</v>
      </c>
      <c r="AM5390" s="279">
        <v>2003</v>
      </c>
      <c r="AN5390" s="281">
        <v>37900</v>
      </c>
      <c r="AO5390" s="279">
        <v>5.274</v>
      </c>
    </row>
    <row r="5391" spans="38:41">
      <c r="AL5391" s="279">
        <v>10</v>
      </c>
      <c r="AM5391" s="279">
        <v>2003</v>
      </c>
      <c r="AN5391" s="281">
        <v>37897</v>
      </c>
      <c r="AO5391" s="279">
        <v>5.2919999999999998</v>
      </c>
    </row>
    <row r="5392" spans="38:41">
      <c r="AL5392" s="279">
        <v>10</v>
      </c>
      <c r="AM5392" s="279">
        <v>2003</v>
      </c>
      <c r="AN5392" s="281">
        <v>37896</v>
      </c>
      <c r="AO5392" s="279">
        <v>5.1790000000000003</v>
      </c>
    </row>
    <row r="5393" spans="38:41">
      <c r="AL5393" s="279">
        <v>10</v>
      </c>
      <c r="AM5393" s="279">
        <v>2003</v>
      </c>
      <c r="AN5393" s="281">
        <v>37895</v>
      </c>
      <c r="AO5393" s="279">
        <v>5.1429999999999998</v>
      </c>
    </row>
    <row r="5394" spans="38:41">
      <c r="AL5394" s="279">
        <v>9</v>
      </c>
      <c r="AM5394" s="279">
        <v>2003</v>
      </c>
      <c r="AN5394" s="281">
        <v>37894</v>
      </c>
      <c r="AO5394" s="279">
        <v>5.1470000000000002</v>
      </c>
    </row>
    <row r="5395" spans="38:41">
      <c r="AL5395" s="279">
        <v>9</v>
      </c>
      <c r="AM5395" s="279">
        <v>2003</v>
      </c>
      <c r="AN5395" s="281">
        <v>37893</v>
      </c>
      <c r="AO5395" s="279">
        <v>5.218</v>
      </c>
    </row>
    <row r="5396" spans="38:41">
      <c r="AL5396" s="279">
        <v>9</v>
      </c>
      <c r="AM5396" s="279">
        <v>2003</v>
      </c>
      <c r="AN5396" s="281">
        <v>37890</v>
      </c>
      <c r="AO5396" s="279">
        <v>5.17</v>
      </c>
    </row>
    <row r="5397" spans="38:41">
      <c r="AL5397" s="279">
        <v>9</v>
      </c>
      <c r="AM5397" s="279">
        <v>2003</v>
      </c>
      <c r="AN5397" s="281">
        <v>37889</v>
      </c>
      <c r="AO5397" s="279">
        <v>5.2030000000000003</v>
      </c>
    </row>
    <row r="5398" spans="38:41">
      <c r="AL5398" s="279">
        <v>9</v>
      </c>
      <c r="AM5398" s="279">
        <v>2003</v>
      </c>
      <c r="AN5398" s="281">
        <v>37888</v>
      </c>
      <c r="AO5398" s="279">
        <v>5.2309999999999999</v>
      </c>
    </row>
    <row r="5399" spans="38:41">
      <c r="AL5399" s="279">
        <v>9</v>
      </c>
      <c r="AM5399" s="279">
        <v>2003</v>
      </c>
      <c r="AN5399" s="281">
        <v>37887</v>
      </c>
      <c r="AO5399" s="279">
        <v>5.2619999999999996</v>
      </c>
    </row>
    <row r="5400" spans="38:41">
      <c r="AL5400" s="279">
        <v>9</v>
      </c>
      <c r="AM5400" s="279">
        <v>2003</v>
      </c>
      <c r="AN5400" s="281">
        <v>37886</v>
      </c>
      <c r="AO5400" s="279">
        <v>5.2809999999999997</v>
      </c>
    </row>
    <row r="5401" spans="38:41">
      <c r="AL5401" s="279">
        <v>9</v>
      </c>
      <c r="AM5401" s="279">
        <v>2003</v>
      </c>
      <c r="AN5401" s="281">
        <v>37883</v>
      </c>
      <c r="AO5401" s="279">
        <v>5.2969999999999997</v>
      </c>
    </row>
    <row r="5402" spans="38:41">
      <c r="AL5402" s="279">
        <v>9</v>
      </c>
      <c r="AM5402" s="279">
        <v>2003</v>
      </c>
      <c r="AN5402" s="281">
        <v>37882</v>
      </c>
      <c r="AO5402" s="279">
        <v>5.3090000000000002</v>
      </c>
    </row>
    <row r="5403" spans="38:41">
      <c r="AL5403" s="279">
        <v>9</v>
      </c>
      <c r="AM5403" s="279">
        <v>2003</v>
      </c>
      <c r="AN5403" s="281">
        <v>37881</v>
      </c>
      <c r="AO5403" s="279">
        <v>5.3220000000000001</v>
      </c>
    </row>
    <row r="5404" spans="38:41">
      <c r="AL5404" s="279">
        <v>9</v>
      </c>
      <c r="AM5404" s="279">
        <v>2003</v>
      </c>
      <c r="AN5404" s="281">
        <v>37880</v>
      </c>
      <c r="AO5404" s="279">
        <v>5.3639999999999999</v>
      </c>
    </row>
    <row r="5405" spans="38:41">
      <c r="AL5405" s="279">
        <v>9</v>
      </c>
      <c r="AM5405" s="279">
        <v>2003</v>
      </c>
      <c r="AN5405" s="281">
        <v>37879</v>
      </c>
      <c r="AO5405" s="279">
        <v>5.3419999999999996</v>
      </c>
    </row>
    <row r="5406" spans="38:41">
      <c r="AL5406" s="279">
        <v>9</v>
      </c>
      <c r="AM5406" s="279">
        <v>2003</v>
      </c>
      <c r="AN5406" s="281">
        <v>37876</v>
      </c>
      <c r="AO5406" s="279">
        <v>5.3310000000000004</v>
      </c>
    </row>
    <row r="5407" spans="38:41">
      <c r="AL5407" s="279">
        <v>9</v>
      </c>
      <c r="AM5407" s="279">
        <v>2003</v>
      </c>
      <c r="AN5407" s="281">
        <v>37875</v>
      </c>
      <c r="AO5407" s="279">
        <v>5.3550000000000004</v>
      </c>
    </row>
    <row r="5408" spans="38:41">
      <c r="AL5408" s="279">
        <v>9</v>
      </c>
      <c r="AM5408" s="279">
        <v>2003</v>
      </c>
      <c r="AN5408" s="281">
        <v>37874</v>
      </c>
      <c r="AO5408" s="279">
        <v>5.319</v>
      </c>
    </row>
    <row r="5409" spans="38:41">
      <c r="AL5409" s="279">
        <v>9</v>
      </c>
      <c r="AM5409" s="279">
        <v>2003</v>
      </c>
      <c r="AN5409" s="281">
        <v>37873</v>
      </c>
      <c r="AO5409" s="279">
        <v>5.3470000000000004</v>
      </c>
    </row>
    <row r="5410" spans="38:41">
      <c r="AL5410" s="279">
        <v>9</v>
      </c>
      <c r="AM5410" s="279">
        <v>2003</v>
      </c>
      <c r="AN5410" s="281">
        <v>37872</v>
      </c>
      <c r="AO5410" s="279">
        <v>5.3620000000000001</v>
      </c>
    </row>
    <row r="5411" spans="38:41">
      <c r="AL5411" s="279">
        <v>9</v>
      </c>
      <c r="AM5411" s="279">
        <v>2003</v>
      </c>
      <c r="AN5411" s="281">
        <v>37869</v>
      </c>
      <c r="AO5411" s="279">
        <v>5.3479999999999999</v>
      </c>
    </row>
    <row r="5412" spans="38:41">
      <c r="AL5412" s="279">
        <v>9</v>
      </c>
      <c r="AM5412" s="279">
        <v>2003</v>
      </c>
      <c r="AN5412" s="281">
        <v>37868</v>
      </c>
      <c r="AO5412" s="279">
        <v>5.3979999999999997</v>
      </c>
    </row>
    <row r="5413" spans="38:41">
      <c r="AL5413" s="279">
        <v>9</v>
      </c>
      <c r="AM5413" s="279">
        <v>2003</v>
      </c>
      <c r="AN5413" s="281">
        <v>37867</v>
      </c>
      <c r="AO5413" s="279">
        <v>5.4390000000000001</v>
      </c>
    </row>
    <row r="5414" spans="38:41">
      <c r="AL5414" s="279">
        <v>9</v>
      </c>
      <c r="AM5414" s="279">
        <v>2003</v>
      </c>
      <c r="AN5414" s="281">
        <v>37866</v>
      </c>
      <c r="AO5414" s="279">
        <v>5.4050000000000002</v>
      </c>
    </row>
    <row r="5415" spans="38:41">
      <c r="AL5415" s="279">
        <v>9</v>
      </c>
      <c r="AM5415" s="279">
        <v>2003</v>
      </c>
      <c r="AN5415" s="281">
        <v>37865</v>
      </c>
      <c r="AO5415" s="279">
        <v>5.3639999999999999</v>
      </c>
    </row>
    <row r="5416" spans="38:41">
      <c r="AL5416" s="279">
        <v>8</v>
      </c>
      <c r="AM5416" s="279">
        <v>2003</v>
      </c>
      <c r="AN5416" s="281">
        <v>37862</v>
      </c>
      <c r="AO5416" s="279">
        <v>5.3579999999999997</v>
      </c>
    </row>
    <row r="5417" spans="38:41">
      <c r="AL5417" s="279">
        <v>8</v>
      </c>
      <c r="AM5417" s="279">
        <v>2003</v>
      </c>
      <c r="AN5417" s="281">
        <v>37861</v>
      </c>
      <c r="AO5417" s="279">
        <v>5.3819999999999997</v>
      </c>
    </row>
    <row r="5418" spans="38:41">
      <c r="AL5418" s="279">
        <v>8</v>
      </c>
      <c r="AM5418" s="279">
        <v>2003</v>
      </c>
      <c r="AN5418" s="281">
        <v>37860</v>
      </c>
      <c r="AO5418" s="279">
        <v>5.4429999999999996</v>
      </c>
    </row>
    <row r="5419" spans="38:41">
      <c r="AL5419" s="279">
        <v>8</v>
      </c>
      <c r="AM5419" s="279">
        <v>2003</v>
      </c>
      <c r="AN5419" s="281">
        <v>37859</v>
      </c>
      <c r="AO5419" s="279">
        <v>5.3979999999999997</v>
      </c>
    </row>
    <row r="5420" spans="38:41">
      <c r="AL5420" s="279">
        <v>8</v>
      </c>
      <c r="AM5420" s="279">
        <v>2003</v>
      </c>
      <c r="AN5420" s="281">
        <v>37858</v>
      </c>
      <c r="AO5420" s="279">
        <v>5.4139999999999997</v>
      </c>
    </row>
    <row r="5421" spans="38:41">
      <c r="AL5421" s="279">
        <v>8</v>
      </c>
      <c r="AM5421" s="279">
        <v>2003</v>
      </c>
      <c r="AN5421" s="281">
        <v>37855</v>
      </c>
      <c r="AO5421" s="279">
        <v>5.3840000000000003</v>
      </c>
    </row>
    <row r="5422" spans="38:41">
      <c r="AL5422" s="279">
        <v>8</v>
      </c>
      <c r="AM5422" s="279">
        <v>2003</v>
      </c>
      <c r="AN5422" s="281">
        <v>37854</v>
      </c>
      <c r="AO5422" s="279">
        <v>5.39</v>
      </c>
    </row>
    <row r="5423" spans="38:41">
      <c r="AL5423" s="279">
        <v>8</v>
      </c>
      <c r="AM5423" s="279">
        <v>2003</v>
      </c>
      <c r="AN5423" s="281">
        <v>37853</v>
      </c>
      <c r="AO5423" s="279">
        <v>5.3479999999999999</v>
      </c>
    </row>
    <row r="5424" spans="38:41">
      <c r="AL5424" s="279">
        <v>8</v>
      </c>
      <c r="AM5424" s="279">
        <v>2003</v>
      </c>
      <c r="AN5424" s="281">
        <v>37852</v>
      </c>
      <c r="AO5424" s="279">
        <v>5.32</v>
      </c>
    </row>
    <row r="5425" spans="38:41">
      <c r="AL5425" s="279">
        <v>8</v>
      </c>
      <c r="AM5425" s="279">
        <v>2003</v>
      </c>
      <c r="AN5425" s="281">
        <v>37851</v>
      </c>
      <c r="AO5425" s="279">
        <v>5.4130000000000003</v>
      </c>
    </row>
    <row r="5426" spans="38:41">
      <c r="AL5426" s="279">
        <v>8</v>
      </c>
      <c r="AM5426" s="279">
        <v>2003</v>
      </c>
      <c r="AN5426" s="281">
        <v>37848</v>
      </c>
      <c r="AO5426" s="279">
        <v>5.476</v>
      </c>
    </row>
    <row r="5427" spans="38:41">
      <c r="AL5427" s="279">
        <v>8</v>
      </c>
      <c r="AM5427" s="279">
        <v>2003</v>
      </c>
      <c r="AN5427" s="281">
        <v>37847</v>
      </c>
      <c r="AO5427" s="279">
        <v>5.4909999999999997</v>
      </c>
    </row>
    <row r="5428" spans="38:41">
      <c r="AL5428" s="279">
        <v>8</v>
      </c>
      <c r="AM5428" s="279">
        <v>2003</v>
      </c>
      <c r="AN5428" s="281">
        <v>37846</v>
      </c>
      <c r="AO5428" s="279">
        <v>5.53</v>
      </c>
    </row>
    <row r="5429" spans="38:41">
      <c r="AL5429" s="279">
        <v>8</v>
      </c>
      <c r="AM5429" s="279">
        <v>2003</v>
      </c>
      <c r="AN5429" s="281">
        <v>37845</v>
      </c>
      <c r="AO5429" s="279">
        <v>5.4560000000000004</v>
      </c>
    </row>
    <row r="5430" spans="38:41">
      <c r="AL5430" s="279">
        <v>8</v>
      </c>
      <c r="AM5430" s="279">
        <v>2003</v>
      </c>
      <c r="AN5430" s="281">
        <v>37844</v>
      </c>
      <c r="AO5430" s="279">
        <v>5.4370000000000003</v>
      </c>
    </row>
    <row r="5431" spans="38:41">
      <c r="AL5431" s="279">
        <v>8</v>
      </c>
      <c r="AM5431" s="279">
        <v>2003</v>
      </c>
      <c r="AN5431" s="281">
        <v>37841</v>
      </c>
      <c r="AO5431" s="279">
        <v>5.3810000000000002</v>
      </c>
    </row>
    <row r="5432" spans="38:41">
      <c r="AL5432" s="279">
        <v>8</v>
      </c>
      <c r="AM5432" s="279">
        <v>2003</v>
      </c>
      <c r="AN5432" s="281">
        <v>37840</v>
      </c>
      <c r="AO5432" s="279">
        <v>5.4039999999999999</v>
      </c>
    </row>
    <row r="5433" spans="38:41">
      <c r="AL5433" s="279">
        <v>8</v>
      </c>
      <c r="AM5433" s="279">
        <v>2003</v>
      </c>
      <c r="AN5433" s="281">
        <v>37839</v>
      </c>
      <c r="AO5433" s="279">
        <v>5.4279999999999999</v>
      </c>
    </row>
    <row r="5434" spans="38:41">
      <c r="AL5434" s="279">
        <v>8</v>
      </c>
      <c r="AM5434" s="279">
        <v>2003</v>
      </c>
      <c r="AN5434" s="281">
        <v>37838</v>
      </c>
      <c r="AO5434" s="279">
        <v>5.4509999999999996</v>
      </c>
    </row>
    <row r="5435" spans="38:41">
      <c r="AL5435" s="279">
        <v>8</v>
      </c>
      <c r="AM5435" s="279">
        <v>2003</v>
      </c>
      <c r="AN5435" s="281">
        <v>37837</v>
      </c>
      <c r="AO5435" s="279">
        <v>5.3860000000000001</v>
      </c>
    </row>
    <row r="5436" spans="38:41">
      <c r="AL5436" s="279">
        <v>8</v>
      </c>
      <c r="AM5436" s="279">
        <v>2003</v>
      </c>
      <c r="AN5436" s="281">
        <v>37834</v>
      </c>
      <c r="AO5436" s="279">
        <v>5.3970000000000002</v>
      </c>
    </row>
    <row r="5437" spans="38:41">
      <c r="AL5437" s="279">
        <v>7</v>
      </c>
      <c r="AM5437" s="279">
        <v>2003</v>
      </c>
      <c r="AN5437" s="281">
        <v>37833</v>
      </c>
      <c r="AO5437" s="279">
        <v>5.4249999999999998</v>
      </c>
    </row>
    <row r="5438" spans="38:41">
      <c r="AL5438" s="279">
        <v>7</v>
      </c>
      <c r="AM5438" s="279">
        <v>2003</v>
      </c>
      <c r="AN5438" s="281">
        <v>37832</v>
      </c>
      <c r="AO5438" s="279">
        <v>5.4009999999999998</v>
      </c>
    </row>
    <row r="5439" spans="38:41">
      <c r="AL5439" s="279">
        <v>7</v>
      </c>
      <c r="AM5439" s="279">
        <v>2003</v>
      </c>
      <c r="AN5439" s="281">
        <v>37831</v>
      </c>
      <c r="AO5439" s="279">
        <v>5.4210000000000003</v>
      </c>
    </row>
    <row r="5440" spans="38:41">
      <c r="AL5440" s="279">
        <v>7</v>
      </c>
      <c r="AM5440" s="279">
        <v>2003</v>
      </c>
      <c r="AN5440" s="281">
        <v>37830</v>
      </c>
      <c r="AO5440" s="279">
        <v>5.4029999999999996</v>
      </c>
    </row>
    <row r="5441" spans="38:41">
      <c r="AL5441" s="279">
        <v>7</v>
      </c>
      <c r="AM5441" s="279">
        <v>2003</v>
      </c>
      <c r="AN5441" s="281">
        <v>37827</v>
      </c>
      <c r="AO5441" s="279">
        <v>5.375</v>
      </c>
    </row>
    <row r="5442" spans="38:41">
      <c r="AL5442" s="279">
        <v>7</v>
      </c>
      <c r="AM5442" s="279">
        <v>2003</v>
      </c>
      <c r="AN5442" s="281">
        <v>37826</v>
      </c>
      <c r="AO5442" s="279">
        <v>5.3529999999999998</v>
      </c>
    </row>
    <row r="5443" spans="38:41">
      <c r="AL5443" s="279">
        <v>7</v>
      </c>
      <c r="AM5443" s="279">
        <v>2003</v>
      </c>
      <c r="AN5443" s="281">
        <v>37825</v>
      </c>
      <c r="AO5443" s="279">
        <v>5.3259999999999996</v>
      </c>
    </row>
    <row r="5444" spans="38:41">
      <c r="AL5444" s="279">
        <v>7</v>
      </c>
      <c r="AM5444" s="279">
        <v>2003</v>
      </c>
      <c r="AN5444" s="281">
        <v>37824</v>
      </c>
      <c r="AO5444" s="279">
        <v>5.3410000000000002</v>
      </c>
    </row>
    <row r="5445" spans="38:41">
      <c r="AL5445" s="279">
        <v>7</v>
      </c>
      <c r="AM5445" s="279">
        <v>2003</v>
      </c>
      <c r="AN5445" s="281">
        <v>37823</v>
      </c>
      <c r="AO5445" s="279">
        <v>5.3650000000000002</v>
      </c>
    </row>
    <row r="5446" spans="38:41">
      <c r="AL5446" s="279">
        <v>7</v>
      </c>
      <c r="AM5446" s="279">
        <v>2003</v>
      </c>
      <c r="AN5446" s="281">
        <v>37820</v>
      </c>
      <c r="AO5446" s="279">
        <v>5.3010000000000002</v>
      </c>
    </row>
    <row r="5447" spans="38:41">
      <c r="AL5447" s="279">
        <v>7</v>
      </c>
      <c r="AM5447" s="279">
        <v>2003</v>
      </c>
      <c r="AN5447" s="281">
        <v>37819</v>
      </c>
      <c r="AO5447" s="279">
        <v>5.2869999999999999</v>
      </c>
    </row>
    <row r="5448" spans="38:41">
      <c r="AL5448" s="279">
        <v>7</v>
      </c>
      <c r="AM5448" s="279">
        <v>2003</v>
      </c>
      <c r="AN5448" s="281">
        <v>37818</v>
      </c>
      <c r="AO5448" s="279">
        <v>5.3150000000000004</v>
      </c>
    </row>
    <row r="5449" spans="38:41">
      <c r="AL5449" s="279">
        <v>7</v>
      </c>
      <c r="AM5449" s="279">
        <v>2003</v>
      </c>
      <c r="AN5449" s="281">
        <v>37817</v>
      </c>
      <c r="AO5449" s="279">
        <v>5.3739999999999997</v>
      </c>
    </row>
    <row r="5450" spans="38:41">
      <c r="AL5450" s="279">
        <v>7</v>
      </c>
      <c r="AM5450" s="279">
        <v>2003</v>
      </c>
      <c r="AN5450" s="281">
        <v>37816</v>
      </c>
      <c r="AO5450" s="279">
        <v>5.2759999999999998</v>
      </c>
    </row>
    <row r="5451" spans="38:41">
      <c r="AL5451" s="279">
        <v>7</v>
      </c>
      <c r="AM5451" s="279">
        <v>2003</v>
      </c>
      <c r="AN5451" s="281">
        <v>37813</v>
      </c>
      <c r="AO5451" s="279">
        <v>5.2309999999999999</v>
      </c>
    </row>
    <row r="5452" spans="38:41">
      <c r="AL5452" s="279">
        <v>7</v>
      </c>
      <c r="AM5452" s="279">
        <v>2003</v>
      </c>
      <c r="AN5452" s="281">
        <v>37812</v>
      </c>
      <c r="AO5452" s="279">
        <v>5.2270000000000003</v>
      </c>
    </row>
    <row r="5453" spans="38:41">
      <c r="AL5453" s="279">
        <v>7</v>
      </c>
      <c r="AM5453" s="279">
        <v>2003</v>
      </c>
      <c r="AN5453" s="281">
        <v>37811</v>
      </c>
      <c r="AO5453" s="279">
        <v>5.24</v>
      </c>
    </row>
    <row r="5454" spans="38:41">
      <c r="AL5454" s="279">
        <v>7</v>
      </c>
      <c r="AM5454" s="279">
        <v>2003</v>
      </c>
      <c r="AN5454" s="281">
        <v>37810</v>
      </c>
      <c r="AO5454" s="279">
        <v>5.2569999999999997</v>
      </c>
    </row>
    <row r="5455" spans="38:41">
      <c r="AL5455" s="279">
        <v>7</v>
      </c>
      <c r="AM5455" s="279">
        <v>2003</v>
      </c>
      <c r="AN5455" s="281">
        <v>37809</v>
      </c>
      <c r="AO5455" s="279">
        <v>5.258</v>
      </c>
    </row>
    <row r="5456" spans="38:41">
      <c r="AL5456" s="279">
        <v>7</v>
      </c>
      <c r="AM5456" s="279">
        <v>2003</v>
      </c>
      <c r="AN5456" s="281">
        <v>37806</v>
      </c>
      <c r="AO5456" s="279">
        <v>5.1619999999999999</v>
      </c>
    </row>
    <row r="5457" spans="38:41">
      <c r="AL5457" s="279">
        <v>7</v>
      </c>
      <c r="AM5457" s="279">
        <v>2003</v>
      </c>
      <c r="AN5457" s="281">
        <v>37805</v>
      </c>
      <c r="AO5457" s="279">
        <v>5.1689999999999996</v>
      </c>
    </row>
    <row r="5458" spans="38:41">
      <c r="AL5458" s="279">
        <v>7</v>
      </c>
      <c r="AM5458" s="279">
        <v>2003</v>
      </c>
      <c r="AN5458" s="281">
        <v>37804</v>
      </c>
      <c r="AO5458" s="279">
        <v>5.0919999999999996</v>
      </c>
    </row>
    <row r="5459" spans="38:41">
      <c r="AL5459" s="279">
        <v>7</v>
      </c>
      <c r="AM5459" s="279">
        <v>2003</v>
      </c>
      <c r="AN5459" s="281">
        <v>37803</v>
      </c>
      <c r="AO5459" s="279">
        <v>5.0970000000000004</v>
      </c>
    </row>
    <row r="5460" spans="38:41">
      <c r="AL5460" s="279">
        <v>6</v>
      </c>
      <c r="AM5460" s="279">
        <v>2003</v>
      </c>
      <c r="AN5460" s="281">
        <v>37802</v>
      </c>
      <c r="AO5460" s="279">
        <v>5.0910000000000002</v>
      </c>
    </row>
    <row r="5461" spans="38:41">
      <c r="AL5461" s="279">
        <v>6</v>
      </c>
      <c r="AM5461" s="279">
        <v>2003</v>
      </c>
      <c r="AN5461" s="281">
        <v>37799</v>
      </c>
      <c r="AO5461" s="279">
        <v>5.1289999999999996</v>
      </c>
    </row>
    <row r="5462" spans="38:41">
      <c r="AL5462" s="279">
        <v>6</v>
      </c>
      <c r="AM5462" s="279">
        <v>2003</v>
      </c>
      <c r="AN5462" s="281">
        <v>37798</v>
      </c>
      <c r="AO5462" s="279">
        <v>5.0979999999999999</v>
      </c>
    </row>
    <row r="5463" spans="38:41">
      <c r="AL5463" s="279">
        <v>6</v>
      </c>
      <c r="AM5463" s="279">
        <v>2003</v>
      </c>
      <c r="AN5463" s="281">
        <v>37797</v>
      </c>
      <c r="AO5463" s="279">
        <v>5.0430000000000001</v>
      </c>
    </row>
    <row r="5464" spans="38:41">
      <c r="AL5464" s="279">
        <v>6</v>
      </c>
      <c r="AM5464" s="279">
        <v>2003</v>
      </c>
      <c r="AN5464" s="281">
        <v>37796</v>
      </c>
      <c r="AO5464" s="279">
        <v>4.9429999999999996</v>
      </c>
    </row>
    <row r="5465" spans="38:41">
      <c r="AL5465" s="279">
        <v>6</v>
      </c>
      <c r="AM5465" s="279">
        <v>2003</v>
      </c>
      <c r="AN5465" s="281">
        <v>37795</v>
      </c>
      <c r="AO5465" s="279">
        <v>4.9649999999999999</v>
      </c>
    </row>
    <row r="5466" spans="38:41">
      <c r="AL5466" s="279">
        <v>6</v>
      </c>
      <c r="AM5466" s="279">
        <v>2003</v>
      </c>
      <c r="AN5466" s="281">
        <v>37792</v>
      </c>
      <c r="AO5466" s="279">
        <v>5.0090000000000003</v>
      </c>
    </row>
    <row r="5467" spans="38:41">
      <c r="AL5467" s="279">
        <v>6</v>
      </c>
      <c r="AM5467" s="279">
        <v>2003</v>
      </c>
      <c r="AN5467" s="281">
        <v>37791</v>
      </c>
      <c r="AO5467" s="279">
        <v>4.968</v>
      </c>
    </row>
    <row r="5468" spans="38:41">
      <c r="AL5468" s="279">
        <v>6</v>
      </c>
      <c r="AM5468" s="279">
        <v>2003</v>
      </c>
      <c r="AN5468" s="281">
        <v>37790</v>
      </c>
      <c r="AO5468" s="279">
        <v>4.9509999999999996</v>
      </c>
    </row>
    <row r="5469" spans="38:41">
      <c r="AL5469" s="279">
        <v>6</v>
      </c>
      <c r="AM5469" s="279">
        <v>2003</v>
      </c>
      <c r="AN5469" s="281">
        <v>37789</v>
      </c>
      <c r="AO5469" s="279">
        <v>4.9139999999999997</v>
      </c>
    </row>
    <row r="5470" spans="38:41">
      <c r="AL5470" s="279">
        <v>6</v>
      </c>
      <c r="AM5470" s="279">
        <v>2003</v>
      </c>
      <c r="AN5470" s="281">
        <v>37788</v>
      </c>
      <c r="AO5470" s="279">
        <v>4.8209999999999997</v>
      </c>
    </row>
    <row r="5471" spans="38:41">
      <c r="AL5471" s="279">
        <v>6</v>
      </c>
      <c r="AM5471" s="279">
        <v>2003</v>
      </c>
      <c r="AN5471" s="281">
        <v>37785</v>
      </c>
      <c r="AO5471" s="279">
        <v>4.7439999999999998</v>
      </c>
    </row>
    <row r="5472" spans="38:41">
      <c r="AL5472" s="279">
        <v>6</v>
      </c>
      <c r="AM5472" s="279">
        <v>2003</v>
      </c>
      <c r="AN5472" s="281">
        <v>37784</v>
      </c>
      <c r="AO5472" s="279">
        <v>4.8239999999999998</v>
      </c>
    </row>
    <row r="5473" spans="38:41">
      <c r="AL5473" s="279">
        <v>6</v>
      </c>
      <c r="AM5473" s="279">
        <v>2003</v>
      </c>
      <c r="AN5473" s="281">
        <v>37783</v>
      </c>
      <c r="AO5473" s="279">
        <v>4.8680000000000003</v>
      </c>
    </row>
    <row r="5474" spans="38:41">
      <c r="AL5474" s="279">
        <v>6</v>
      </c>
      <c r="AM5474" s="279">
        <v>2003</v>
      </c>
      <c r="AN5474" s="281">
        <v>37782</v>
      </c>
      <c r="AO5474" s="279">
        <v>4.8440000000000003</v>
      </c>
    </row>
    <row r="5475" spans="38:41">
      <c r="AL5475" s="279">
        <v>6</v>
      </c>
      <c r="AM5475" s="279">
        <v>2003</v>
      </c>
      <c r="AN5475" s="281">
        <v>37781</v>
      </c>
      <c r="AO5475" s="279">
        <v>4.91</v>
      </c>
    </row>
    <row r="5476" spans="38:41">
      <c r="AL5476" s="279">
        <v>6</v>
      </c>
      <c r="AM5476" s="279">
        <v>2003</v>
      </c>
      <c r="AN5476" s="281">
        <v>37778</v>
      </c>
      <c r="AO5476" s="279">
        <v>4.9660000000000002</v>
      </c>
    </row>
    <row r="5477" spans="38:41">
      <c r="AL5477" s="279">
        <v>6</v>
      </c>
      <c r="AM5477" s="279">
        <v>2003</v>
      </c>
      <c r="AN5477" s="281">
        <v>37777</v>
      </c>
      <c r="AO5477" s="279">
        <v>4.992</v>
      </c>
    </row>
    <row r="5478" spans="38:41">
      <c r="AL5478" s="279">
        <v>6</v>
      </c>
      <c r="AM5478" s="279">
        <v>2003</v>
      </c>
      <c r="AN5478" s="281">
        <v>37776</v>
      </c>
      <c r="AO5478" s="279">
        <v>4.9960000000000004</v>
      </c>
    </row>
    <row r="5479" spans="38:41">
      <c r="AL5479" s="279">
        <v>6</v>
      </c>
      <c r="AM5479" s="279">
        <v>2003</v>
      </c>
      <c r="AN5479" s="281">
        <v>37775</v>
      </c>
      <c r="AO5479" s="279">
        <v>4.9939999999999998</v>
      </c>
    </row>
    <row r="5480" spans="38:41">
      <c r="AL5480" s="279">
        <v>6</v>
      </c>
      <c r="AM5480" s="279">
        <v>2003</v>
      </c>
      <c r="AN5480" s="281">
        <v>37774</v>
      </c>
      <c r="AO5480" s="279">
        <v>5.0599999999999996</v>
      </c>
    </row>
    <row r="5481" spans="38:41">
      <c r="AL5481" s="279">
        <v>5</v>
      </c>
      <c r="AM5481" s="279">
        <v>2003</v>
      </c>
      <c r="AN5481" s="281">
        <v>37771</v>
      </c>
      <c r="AO5481" s="279">
        <v>5.0119999999999996</v>
      </c>
    </row>
    <row r="5482" spans="38:41">
      <c r="AL5482" s="279">
        <v>5</v>
      </c>
      <c r="AM5482" s="279">
        <v>2003</v>
      </c>
      <c r="AN5482" s="281">
        <v>37770</v>
      </c>
      <c r="AO5482" s="279">
        <v>5.0209999999999999</v>
      </c>
    </row>
    <row r="5483" spans="38:41">
      <c r="AL5483" s="279">
        <v>5</v>
      </c>
      <c r="AM5483" s="279">
        <v>2003</v>
      </c>
      <c r="AN5483" s="281">
        <v>37769</v>
      </c>
      <c r="AO5483" s="279">
        <v>5.1219999999999999</v>
      </c>
    </row>
    <row r="5484" spans="38:41">
      <c r="AL5484" s="279">
        <v>5</v>
      </c>
      <c r="AM5484" s="279">
        <v>2003</v>
      </c>
      <c r="AN5484" s="281">
        <v>37768</v>
      </c>
      <c r="AO5484" s="279">
        <v>5.0919999999999996</v>
      </c>
    </row>
    <row r="5485" spans="38:41">
      <c r="AL5485" s="279">
        <v>5</v>
      </c>
      <c r="AM5485" s="279">
        <v>2003</v>
      </c>
      <c r="AN5485" s="281">
        <v>37767</v>
      </c>
      <c r="AO5485" s="279">
        <v>5.024</v>
      </c>
    </row>
    <row r="5486" spans="38:41">
      <c r="AL5486" s="279">
        <v>5</v>
      </c>
      <c r="AM5486" s="279">
        <v>2003</v>
      </c>
      <c r="AN5486" s="281">
        <v>37764</v>
      </c>
      <c r="AO5486" s="279">
        <v>5.048</v>
      </c>
    </row>
    <row r="5487" spans="38:41">
      <c r="AL5487" s="279">
        <v>5</v>
      </c>
      <c r="AM5487" s="279">
        <v>2003</v>
      </c>
      <c r="AN5487" s="281">
        <v>37763</v>
      </c>
      <c r="AO5487" s="279">
        <v>5.0670000000000002</v>
      </c>
    </row>
    <row r="5488" spans="38:41">
      <c r="AL5488" s="279">
        <v>5</v>
      </c>
      <c r="AM5488" s="279">
        <v>2003</v>
      </c>
      <c r="AN5488" s="281">
        <v>37762</v>
      </c>
      <c r="AO5488" s="279">
        <v>5.1340000000000003</v>
      </c>
    </row>
    <row r="5489" spans="38:41">
      <c r="AL5489" s="279">
        <v>5</v>
      </c>
      <c r="AM5489" s="279">
        <v>2003</v>
      </c>
      <c r="AN5489" s="281">
        <v>37761</v>
      </c>
      <c r="AO5489" s="279">
        <v>5.1609999999999996</v>
      </c>
    </row>
    <row r="5490" spans="38:41">
      <c r="AL5490" s="279">
        <v>5</v>
      </c>
      <c r="AM5490" s="279">
        <v>2003</v>
      </c>
      <c r="AN5490" s="281">
        <v>37760</v>
      </c>
      <c r="AO5490" s="279">
        <v>5.2409999999999997</v>
      </c>
    </row>
    <row r="5491" spans="38:41">
      <c r="AL5491" s="279">
        <v>5</v>
      </c>
      <c r="AM5491" s="279">
        <v>2003</v>
      </c>
      <c r="AN5491" s="281">
        <v>37757</v>
      </c>
      <c r="AO5491" s="279">
        <v>5.2389999999999999</v>
      </c>
    </row>
    <row r="5492" spans="38:41">
      <c r="AL5492" s="279">
        <v>5</v>
      </c>
      <c r="AM5492" s="279">
        <v>2003</v>
      </c>
      <c r="AN5492" s="281">
        <v>37756</v>
      </c>
      <c r="AO5492" s="279">
        <v>5.2770000000000001</v>
      </c>
    </row>
    <row r="5493" spans="38:41">
      <c r="AL5493" s="279">
        <v>5</v>
      </c>
      <c r="AM5493" s="279">
        <v>2003</v>
      </c>
      <c r="AN5493" s="281">
        <v>37755</v>
      </c>
      <c r="AO5493" s="279">
        <v>5.2880000000000003</v>
      </c>
    </row>
    <row r="5494" spans="38:41">
      <c r="AL5494" s="279">
        <v>5</v>
      </c>
      <c r="AM5494" s="279">
        <v>2003</v>
      </c>
      <c r="AN5494" s="281">
        <v>37754</v>
      </c>
      <c r="AO5494" s="279">
        <v>5.3540000000000001</v>
      </c>
    </row>
    <row r="5495" spans="38:41">
      <c r="AL5495" s="279">
        <v>5</v>
      </c>
      <c r="AM5495" s="279">
        <v>2003</v>
      </c>
      <c r="AN5495" s="281">
        <v>37753</v>
      </c>
      <c r="AO5495" s="279">
        <v>5.3719999999999999</v>
      </c>
    </row>
    <row r="5496" spans="38:41">
      <c r="AL5496" s="279">
        <v>5</v>
      </c>
      <c r="AM5496" s="279">
        <v>2003</v>
      </c>
      <c r="AN5496" s="281">
        <v>37750</v>
      </c>
      <c r="AO5496" s="279">
        <v>5.3689999999999998</v>
      </c>
    </row>
    <row r="5497" spans="38:41">
      <c r="AL5497" s="279">
        <v>5</v>
      </c>
      <c r="AM5497" s="279">
        <v>2003</v>
      </c>
      <c r="AN5497" s="281">
        <v>37749</v>
      </c>
      <c r="AO5497" s="279">
        <v>5.3680000000000003</v>
      </c>
    </row>
    <row r="5498" spans="38:41">
      <c r="AL5498" s="279">
        <v>5</v>
      </c>
      <c r="AM5498" s="279">
        <v>2003</v>
      </c>
      <c r="AN5498" s="281">
        <v>37748</v>
      </c>
      <c r="AO5498" s="279">
        <v>5.3520000000000003</v>
      </c>
    </row>
    <row r="5499" spans="38:41">
      <c r="AL5499" s="279">
        <v>5</v>
      </c>
      <c r="AM5499" s="279">
        <v>2003</v>
      </c>
      <c r="AN5499" s="281">
        <v>37747</v>
      </c>
      <c r="AO5499" s="279">
        <v>5.3949999999999996</v>
      </c>
    </row>
    <row r="5500" spans="38:41">
      <c r="AL5500" s="279">
        <v>5</v>
      </c>
      <c r="AM5500" s="279">
        <v>2003</v>
      </c>
      <c r="AN5500" s="281">
        <v>37746</v>
      </c>
      <c r="AO5500" s="279">
        <v>5.4320000000000004</v>
      </c>
    </row>
    <row r="5501" spans="38:41">
      <c r="AL5501" s="279">
        <v>5</v>
      </c>
      <c r="AM5501" s="279">
        <v>2003</v>
      </c>
      <c r="AN5501" s="281">
        <v>37743</v>
      </c>
      <c r="AO5501" s="279">
        <v>5.43</v>
      </c>
    </row>
    <row r="5502" spans="38:41">
      <c r="AL5502" s="279">
        <v>5</v>
      </c>
      <c r="AM5502" s="279">
        <v>2003</v>
      </c>
      <c r="AN5502" s="281">
        <v>37742</v>
      </c>
      <c r="AO5502" s="279">
        <v>5.4080000000000004</v>
      </c>
    </row>
    <row r="5503" spans="38:41">
      <c r="AL5503" s="279">
        <v>4</v>
      </c>
      <c r="AM5503" s="279">
        <v>2003</v>
      </c>
      <c r="AN5503" s="281">
        <v>37741</v>
      </c>
      <c r="AO5503" s="279">
        <v>5.4180000000000001</v>
      </c>
    </row>
    <row r="5504" spans="38:41">
      <c r="AL5504" s="279">
        <v>4</v>
      </c>
      <c r="AM5504" s="279">
        <v>2003</v>
      </c>
      <c r="AN5504" s="281">
        <v>37740</v>
      </c>
      <c r="AO5504" s="279">
        <v>5.4459999999999997</v>
      </c>
    </row>
    <row r="5505" spans="38:41">
      <c r="AL5505" s="279">
        <v>4</v>
      </c>
      <c r="AM5505" s="279">
        <v>2003</v>
      </c>
      <c r="AN5505" s="281">
        <v>37739</v>
      </c>
      <c r="AO5505" s="279">
        <v>5.4349999999999996</v>
      </c>
    </row>
    <row r="5506" spans="38:41">
      <c r="AL5506" s="279">
        <v>4</v>
      </c>
      <c r="AM5506" s="279">
        <v>2003</v>
      </c>
      <c r="AN5506" s="281">
        <v>37736</v>
      </c>
      <c r="AO5506" s="279">
        <v>5.4539999999999997</v>
      </c>
    </row>
    <row r="5507" spans="38:41">
      <c r="AL5507" s="279">
        <v>4</v>
      </c>
      <c r="AM5507" s="279">
        <v>2003</v>
      </c>
      <c r="AN5507" s="281">
        <v>37735</v>
      </c>
      <c r="AO5507" s="279">
        <v>5.4980000000000002</v>
      </c>
    </row>
    <row r="5508" spans="38:41">
      <c r="AL5508" s="279">
        <v>4</v>
      </c>
      <c r="AM5508" s="279">
        <v>2003</v>
      </c>
      <c r="AN5508" s="281">
        <v>37734</v>
      </c>
      <c r="AO5508" s="279">
        <v>5.54</v>
      </c>
    </row>
    <row r="5509" spans="38:41">
      <c r="AL5509" s="279">
        <v>4</v>
      </c>
      <c r="AM5509" s="279">
        <v>2003</v>
      </c>
      <c r="AN5509" s="281">
        <v>37733</v>
      </c>
      <c r="AO5509" s="279">
        <v>5.524</v>
      </c>
    </row>
    <row r="5510" spans="38:41">
      <c r="AL5510" s="279">
        <v>4</v>
      </c>
      <c r="AM5510" s="279">
        <v>2003</v>
      </c>
      <c r="AN5510" s="281">
        <v>37732</v>
      </c>
      <c r="AO5510" s="279">
        <v>5.52</v>
      </c>
    </row>
    <row r="5511" spans="38:41">
      <c r="AL5511" s="279">
        <v>4</v>
      </c>
      <c r="AM5511" s="279">
        <v>2003</v>
      </c>
      <c r="AN5511" s="281">
        <v>37729</v>
      </c>
      <c r="AO5511" s="279">
        <v>5.5339999999999998</v>
      </c>
    </row>
    <row r="5512" spans="38:41">
      <c r="AL5512" s="279">
        <v>4</v>
      </c>
      <c r="AM5512" s="279">
        <v>2003</v>
      </c>
      <c r="AN5512" s="281">
        <v>37728</v>
      </c>
      <c r="AO5512" s="279">
        <v>5.5339999999999998</v>
      </c>
    </row>
    <row r="5513" spans="38:41">
      <c r="AL5513" s="279">
        <v>4</v>
      </c>
      <c r="AM5513" s="279">
        <v>2003</v>
      </c>
      <c r="AN5513" s="281">
        <v>37727</v>
      </c>
      <c r="AO5513" s="279">
        <v>5.5339999999999998</v>
      </c>
    </row>
    <row r="5514" spans="38:41">
      <c r="AL5514" s="279">
        <v>4</v>
      </c>
      <c r="AM5514" s="279">
        <v>2003</v>
      </c>
      <c r="AN5514" s="281">
        <v>37726</v>
      </c>
      <c r="AO5514" s="279">
        <v>5.5460000000000003</v>
      </c>
    </row>
    <row r="5515" spans="38:41">
      <c r="AL5515" s="279">
        <v>4</v>
      </c>
      <c r="AM5515" s="279">
        <v>2003</v>
      </c>
      <c r="AN5515" s="281">
        <v>37725</v>
      </c>
      <c r="AO5515" s="279">
        <v>5.5620000000000003</v>
      </c>
    </row>
    <row r="5516" spans="38:41">
      <c r="AL5516" s="279">
        <v>4</v>
      </c>
      <c r="AM5516" s="279">
        <v>2003</v>
      </c>
      <c r="AN5516" s="281">
        <v>37722</v>
      </c>
      <c r="AO5516" s="279">
        <v>5.532</v>
      </c>
    </row>
    <row r="5517" spans="38:41">
      <c r="AL5517" s="279">
        <v>4</v>
      </c>
      <c r="AM5517" s="279">
        <v>2003</v>
      </c>
      <c r="AN5517" s="281">
        <v>37721</v>
      </c>
      <c r="AO5517" s="279">
        <v>5.5259999999999998</v>
      </c>
    </row>
    <row r="5518" spans="38:41">
      <c r="AL5518" s="279">
        <v>4</v>
      </c>
      <c r="AM5518" s="279">
        <v>2003</v>
      </c>
      <c r="AN5518" s="281">
        <v>37720</v>
      </c>
      <c r="AO5518" s="279">
        <v>5.5430000000000001</v>
      </c>
    </row>
    <row r="5519" spans="38:41">
      <c r="AL5519" s="279">
        <v>4</v>
      </c>
      <c r="AM5519" s="279">
        <v>2003</v>
      </c>
      <c r="AN5519" s="281">
        <v>37719</v>
      </c>
      <c r="AO5519" s="279">
        <v>5.57</v>
      </c>
    </row>
    <row r="5520" spans="38:41">
      <c r="AL5520" s="279">
        <v>4</v>
      </c>
      <c r="AM5520" s="279">
        <v>2003</v>
      </c>
      <c r="AN5520" s="281">
        <v>37718</v>
      </c>
      <c r="AO5520" s="279">
        <v>5.6219999999999999</v>
      </c>
    </row>
    <row r="5521" spans="38:41">
      <c r="AL5521" s="279">
        <v>4</v>
      </c>
      <c r="AM5521" s="279">
        <v>2003</v>
      </c>
      <c r="AN5521" s="281">
        <v>37715</v>
      </c>
      <c r="AO5521" s="279">
        <v>5.6219999999999999</v>
      </c>
    </row>
    <row r="5522" spans="38:41">
      <c r="AL5522" s="279">
        <v>4</v>
      </c>
      <c r="AM5522" s="279">
        <v>2003</v>
      </c>
      <c r="AN5522" s="281">
        <v>37714</v>
      </c>
      <c r="AO5522" s="279">
        <v>5.6120000000000001</v>
      </c>
    </row>
    <row r="5523" spans="38:41">
      <c r="AL5523" s="279">
        <v>4</v>
      </c>
      <c r="AM5523" s="279">
        <v>2003</v>
      </c>
      <c r="AN5523" s="281">
        <v>37713</v>
      </c>
      <c r="AO5523" s="279">
        <v>5.6210000000000004</v>
      </c>
    </row>
    <row r="5524" spans="38:41">
      <c r="AL5524" s="279">
        <v>4</v>
      </c>
      <c r="AM5524" s="279">
        <v>2003</v>
      </c>
      <c r="AN5524" s="281">
        <v>37712</v>
      </c>
      <c r="AO5524" s="279">
        <v>5.5739999999999998</v>
      </c>
    </row>
    <row r="5525" spans="38:41">
      <c r="AL5525" s="279">
        <v>3</v>
      </c>
      <c r="AM5525" s="279">
        <v>2003</v>
      </c>
      <c r="AN5525" s="281">
        <v>37711</v>
      </c>
      <c r="AO5525" s="279">
        <v>5.5540000000000003</v>
      </c>
    </row>
    <row r="5526" spans="38:41">
      <c r="AL5526" s="279">
        <v>3</v>
      </c>
      <c r="AM5526" s="279">
        <v>2003</v>
      </c>
      <c r="AN5526" s="281">
        <v>37708</v>
      </c>
      <c r="AO5526" s="279">
        <v>5.5739999999999998</v>
      </c>
    </row>
    <row r="5527" spans="38:41">
      <c r="AL5527" s="279">
        <v>3</v>
      </c>
      <c r="AM5527" s="279">
        <v>2003</v>
      </c>
      <c r="AN5527" s="281">
        <v>37707</v>
      </c>
      <c r="AO5527" s="279">
        <v>5.6070000000000002</v>
      </c>
    </row>
    <row r="5528" spans="38:41">
      <c r="AL5528" s="279">
        <v>3</v>
      </c>
      <c r="AM5528" s="279">
        <v>2003</v>
      </c>
      <c r="AN5528" s="281">
        <v>37706</v>
      </c>
      <c r="AO5528" s="279">
        <v>5.585</v>
      </c>
    </row>
    <row r="5529" spans="38:41">
      <c r="AL5529" s="279">
        <v>3</v>
      </c>
      <c r="AM5529" s="279">
        <v>2003</v>
      </c>
      <c r="AN5529" s="281">
        <v>37705</v>
      </c>
      <c r="AO5529" s="279">
        <v>5.59</v>
      </c>
    </row>
    <row r="5530" spans="38:41">
      <c r="AL5530" s="279">
        <v>3</v>
      </c>
      <c r="AM5530" s="279">
        <v>2003</v>
      </c>
      <c r="AN5530" s="281">
        <v>37704</v>
      </c>
      <c r="AO5530" s="279">
        <v>5.5869999999999997</v>
      </c>
    </row>
    <row r="5531" spans="38:41">
      <c r="AL5531" s="279">
        <v>3</v>
      </c>
      <c r="AM5531" s="279">
        <v>2003</v>
      </c>
      <c r="AN5531" s="281">
        <v>37701</v>
      </c>
      <c r="AO5531" s="279">
        <v>5.66</v>
      </c>
    </row>
    <row r="5532" spans="38:41">
      <c r="AL5532" s="279">
        <v>3</v>
      </c>
      <c r="AM5532" s="279">
        <v>2003</v>
      </c>
      <c r="AN5532" s="281">
        <v>37700</v>
      </c>
      <c r="AO5532" s="279">
        <v>5.5990000000000002</v>
      </c>
    </row>
    <row r="5533" spans="38:41">
      <c r="AL5533" s="279">
        <v>3</v>
      </c>
      <c r="AM5533" s="279">
        <v>2003</v>
      </c>
      <c r="AN5533" s="281">
        <v>37699</v>
      </c>
      <c r="AO5533" s="279">
        <v>5.5780000000000003</v>
      </c>
    </row>
    <row r="5534" spans="38:41">
      <c r="AL5534" s="279">
        <v>3</v>
      </c>
      <c r="AM5534" s="279">
        <v>2003</v>
      </c>
      <c r="AN5534" s="281">
        <v>37698</v>
      </c>
      <c r="AO5534" s="279">
        <v>5.5279999999999996</v>
      </c>
    </row>
    <row r="5535" spans="38:41">
      <c r="AL5535" s="279">
        <v>3</v>
      </c>
      <c r="AM5535" s="279">
        <v>2003</v>
      </c>
      <c r="AN5535" s="281">
        <v>37697</v>
      </c>
      <c r="AO5535" s="279">
        <v>5.51</v>
      </c>
    </row>
    <row r="5536" spans="38:41">
      <c r="AL5536" s="279">
        <v>3</v>
      </c>
      <c r="AM5536" s="279">
        <v>2003</v>
      </c>
      <c r="AN5536" s="281">
        <v>37694</v>
      </c>
      <c r="AO5536" s="279">
        <v>5.431</v>
      </c>
    </row>
    <row r="5537" spans="38:41">
      <c r="AL5537" s="279">
        <v>3</v>
      </c>
      <c r="AM5537" s="279">
        <v>2003</v>
      </c>
      <c r="AN5537" s="281">
        <v>37693</v>
      </c>
      <c r="AO5537" s="279">
        <v>5.4450000000000003</v>
      </c>
    </row>
    <row r="5538" spans="38:41">
      <c r="AL5538" s="279">
        <v>3</v>
      </c>
      <c r="AM5538" s="279">
        <v>2003</v>
      </c>
      <c r="AN5538" s="281">
        <v>37692</v>
      </c>
      <c r="AO5538" s="279">
        <v>5.3440000000000003</v>
      </c>
    </row>
    <row r="5539" spans="38:41">
      <c r="AL5539" s="279">
        <v>3</v>
      </c>
      <c r="AM5539" s="279">
        <v>2003</v>
      </c>
      <c r="AN5539" s="281">
        <v>37691</v>
      </c>
      <c r="AO5539" s="279">
        <v>5.35</v>
      </c>
    </row>
    <row r="5540" spans="38:41">
      <c r="AL5540" s="279">
        <v>3</v>
      </c>
      <c r="AM5540" s="279">
        <v>2003</v>
      </c>
      <c r="AN5540" s="281">
        <v>37690</v>
      </c>
      <c r="AO5540" s="279">
        <v>5.3579999999999997</v>
      </c>
    </row>
    <row r="5541" spans="38:41">
      <c r="AL5541" s="279">
        <v>3</v>
      </c>
      <c r="AM5541" s="279">
        <v>2003</v>
      </c>
      <c r="AN5541" s="281">
        <v>37687</v>
      </c>
      <c r="AO5541" s="279">
        <v>5.3869999999999996</v>
      </c>
    </row>
    <row r="5542" spans="38:41">
      <c r="AL5542" s="279">
        <v>3</v>
      </c>
      <c r="AM5542" s="279">
        <v>2003</v>
      </c>
      <c r="AN5542" s="281">
        <v>37686</v>
      </c>
      <c r="AO5542" s="279">
        <v>5.3979999999999997</v>
      </c>
    </row>
    <row r="5543" spans="38:41">
      <c r="AL5543" s="279">
        <v>3</v>
      </c>
      <c r="AM5543" s="279">
        <v>2003</v>
      </c>
      <c r="AN5543" s="281">
        <v>37685</v>
      </c>
      <c r="AO5543" s="279">
        <v>5.3920000000000003</v>
      </c>
    </row>
    <row r="5544" spans="38:41">
      <c r="AL5544" s="279">
        <v>3</v>
      </c>
      <c r="AM5544" s="279">
        <v>2003</v>
      </c>
      <c r="AN5544" s="281">
        <v>37684</v>
      </c>
      <c r="AO5544" s="279">
        <v>5.4340000000000002</v>
      </c>
    </row>
    <row r="5545" spans="38:41">
      <c r="AL5545" s="279">
        <v>3</v>
      </c>
      <c r="AM5545" s="279">
        <v>2003</v>
      </c>
      <c r="AN5545" s="281">
        <v>37683</v>
      </c>
      <c r="AO5545" s="279">
        <v>5.4390000000000001</v>
      </c>
    </row>
    <row r="5546" spans="38:41">
      <c r="AL5546" s="279">
        <v>2</v>
      </c>
      <c r="AM5546" s="279">
        <v>2003</v>
      </c>
      <c r="AN5546" s="281">
        <v>37680</v>
      </c>
      <c r="AO5546" s="279">
        <v>5.4450000000000003</v>
      </c>
    </row>
    <row r="5547" spans="38:41">
      <c r="AL5547" s="279">
        <v>2</v>
      </c>
      <c r="AM5547" s="279">
        <v>2003</v>
      </c>
      <c r="AN5547" s="281">
        <v>37679</v>
      </c>
      <c r="AO5547" s="279">
        <v>5.45</v>
      </c>
    </row>
    <row r="5548" spans="38:41">
      <c r="AL5548" s="279">
        <v>2</v>
      </c>
      <c r="AM5548" s="279">
        <v>2003</v>
      </c>
      <c r="AN5548" s="281">
        <v>37678</v>
      </c>
      <c r="AO5548" s="279">
        <v>5.4589999999999996</v>
      </c>
    </row>
    <row r="5549" spans="38:41">
      <c r="AL5549" s="279">
        <v>2</v>
      </c>
      <c r="AM5549" s="279">
        <v>2003</v>
      </c>
      <c r="AN5549" s="281">
        <v>37677</v>
      </c>
      <c r="AO5549" s="279">
        <v>5.492</v>
      </c>
    </row>
    <row r="5550" spans="38:41">
      <c r="AL5550" s="279">
        <v>2</v>
      </c>
      <c r="AM5550" s="279">
        <v>2003</v>
      </c>
      <c r="AN5550" s="281">
        <v>37676</v>
      </c>
      <c r="AO5550" s="279">
        <v>5.5049999999999999</v>
      </c>
    </row>
    <row r="5551" spans="38:41">
      <c r="AL5551" s="279">
        <v>2</v>
      </c>
      <c r="AM5551" s="279">
        <v>2003</v>
      </c>
      <c r="AN5551" s="281">
        <v>37673</v>
      </c>
      <c r="AO5551" s="279">
        <v>5.51</v>
      </c>
    </row>
    <row r="5552" spans="38:41">
      <c r="AL5552" s="279">
        <v>2</v>
      </c>
      <c r="AM5552" s="279">
        <v>2003</v>
      </c>
      <c r="AN5552" s="281">
        <v>37672</v>
      </c>
      <c r="AO5552" s="279">
        <v>5.4889999999999999</v>
      </c>
    </row>
    <row r="5553" spans="38:41">
      <c r="AL5553" s="279">
        <v>2</v>
      </c>
      <c r="AM5553" s="279">
        <v>2003</v>
      </c>
      <c r="AN5553" s="281">
        <v>37671</v>
      </c>
      <c r="AO5553" s="279">
        <v>5.5030000000000001</v>
      </c>
    </row>
    <row r="5554" spans="38:41">
      <c r="AL5554" s="279">
        <v>2</v>
      </c>
      <c r="AM5554" s="279">
        <v>2003</v>
      </c>
      <c r="AN5554" s="281">
        <v>37670</v>
      </c>
      <c r="AO5554" s="279">
        <v>5.5229999999999997</v>
      </c>
    </row>
    <row r="5555" spans="38:41">
      <c r="AL5555" s="279">
        <v>2</v>
      </c>
      <c r="AM5555" s="279">
        <v>2003</v>
      </c>
      <c r="AN5555" s="281">
        <v>37669</v>
      </c>
      <c r="AO5555" s="279">
        <v>5.53</v>
      </c>
    </row>
    <row r="5556" spans="38:41">
      <c r="AL5556" s="279">
        <v>2</v>
      </c>
      <c r="AM5556" s="279">
        <v>2003</v>
      </c>
      <c r="AN5556" s="281">
        <v>37666</v>
      </c>
      <c r="AO5556" s="279">
        <v>5.5220000000000002</v>
      </c>
    </row>
    <row r="5557" spans="38:41">
      <c r="AL5557" s="279">
        <v>2</v>
      </c>
      <c r="AM5557" s="279">
        <v>2003</v>
      </c>
      <c r="AN5557" s="281">
        <v>37665</v>
      </c>
      <c r="AO5557" s="279">
        <v>5.4889999999999999</v>
      </c>
    </row>
    <row r="5558" spans="38:41">
      <c r="AL5558" s="279">
        <v>2</v>
      </c>
      <c r="AM5558" s="279">
        <v>2003</v>
      </c>
      <c r="AN5558" s="281">
        <v>37664</v>
      </c>
      <c r="AO5558" s="279">
        <v>5.5170000000000003</v>
      </c>
    </row>
    <row r="5559" spans="38:41">
      <c r="AL5559" s="279">
        <v>2</v>
      </c>
      <c r="AM5559" s="279">
        <v>2003</v>
      </c>
      <c r="AN5559" s="281">
        <v>37663</v>
      </c>
      <c r="AO5559" s="279">
        <v>5.524</v>
      </c>
    </row>
    <row r="5560" spans="38:41">
      <c r="AL5560" s="279">
        <v>2</v>
      </c>
      <c r="AM5560" s="279">
        <v>2003</v>
      </c>
      <c r="AN5560" s="281">
        <v>37662</v>
      </c>
      <c r="AO5560" s="279">
        <v>5.5369999999999999</v>
      </c>
    </row>
    <row r="5561" spans="38:41">
      <c r="AL5561" s="279">
        <v>2</v>
      </c>
      <c r="AM5561" s="279">
        <v>2003</v>
      </c>
      <c r="AN5561" s="281">
        <v>37659</v>
      </c>
      <c r="AO5561" s="279">
        <v>5.5060000000000002</v>
      </c>
    </row>
    <row r="5562" spans="38:41">
      <c r="AL5562" s="279">
        <v>2</v>
      </c>
      <c r="AM5562" s="279">
        <v>2003</v>
      </c>
      <c r="AN5562" s="281">
        <v>37658</v>
      </c>
      <c r="AO5562" s="279">
        <v>5.4960000000000004</v>
      </c>
    </row>
    <row r="5563" spans="38:41">
      <c r="AL5563" s="279">
        <v>2</v>
      </c>
      <c r="AM5563" s="279">
        <v>2003</v>
      </c>
      <c r="AN5563" s="281">
        <v>37657</v>
      </c>
      <c r="AO5563" s="279">
        <v>5.5250000000000004</v>
      </c>
    </row>
    <row r="5564" spans="38:41">
      <c r="AL5564" s="279">
        <v>2</v>
      </c>
      <c r="AM5564" s="279">
        <v>2003</v>
      </c>
      <c r="AN5564" s="281">
        <v>37656</v>
      </c>
      <c r="AO5564" s="279">
        <v>5.484</v>
      </c>
    </row>
    <row r="5565" spans="38:41">
      <c r="AL5565" s="279">
        <v>2</v>
      </c>
      <c r="AM5565" s="279">
        <v>2003</v>
      </c>
      <c r="AN5565" s="281">
        <v>37655</v>
      </c>
      <c r="AO5565" s="279">
        <v>5.4930000000000003</v>
      </c>
    </row>
    <row r="5566" spans="38:41">
      <c r="AL5566" s="279">
        <v>1</v>
      </c>
      <c r="AM5566" s="279">
        <v>2003</v>
      </c>
      <c r="AN5566" s="281">
        <v>37652</v>
      </c>
      <c r="AO5566" s="279">
        <v>5.468</v>
      </c>
    </row>
    <row r="5567" spans="38:41">
      <c r="AL5567" s="279">
        <v>1</v>
      </c>
      <c r="AM5567" s="279">
        <v>2003</v>
      </c>
      <c r="AN5567" s="281">
        <v>37651</v>
      </c>
      <c r="AO5567" s="279">
        <v>5.5030000000000001</v>
      </c>
    </row>
    <row r="5568" spans="38:41">
      <c r="AL5568" s="279">
        <v>1</v>
      </c>
      <c r="AM5568" s="279">
        <v>2003</v>
      </c>
      <c r="AN5568" s="281">
        <v>37650</v>
      </c>
      <c r="AO5568" s="279">
        <v>5.4930000000000003</v>
      </c>
    </row>
    <row r="5569" spans="38:41">
      <c r="AL5569" s="279">
        <v>1</v>
      </c>
      <c r="AM5569" s="279">
        <v>2003</v>
      </c>
      <c r="AN5569" s="281">
        <v>37649</v>
      </c>
      <c r="AO5569" s="279">
        <v>5.4539999999999997</v>
      </c>
    </row>
    <row r="5570" spans="38:41">
      <c r="AL5570" s="279">
        <v>1</v>
      </c>
      <c r="AM5570" s="279">
        <v>2003</v>
      </c>
      <c r="AN5570" s="281">
        <v>37648</v>
      </c>
      <c r="AO5570" s="279">
        <v>5.4420000000000002</v>
      </c>
    </row>
    <row r="5571" spans="38:41">
      <c r="AL5571" s="279">
        <v>1</v>
      </c>
      <c r="AM5571" s="279">
        <v>2003</v>
      </c>
      <c r="AN5571" s="281">
        <v>37645</v>
      </c>
      <c r="AO5571" s="279">
        <v>5.44</v>
      </c>
    </row>
    <row r="5572" spans="38:41">
      <c r="AL5572" s="279">
        <v>1</v>
      </c>
      <c r="AM5572" s="279">
        <v>2003</v>
      </c>
      <c r="AN5572" s="281">
        <v>37644</v>
      </c>
      <c r="AO5572" s="279">
        <v>5.4409999999999998</v>
      </c>
    </row>
    <row r="5573" spans="38:41">
      <c r="AL5573" s="279">
        <v>1</v>
      </c>
      <c r="AM5573" s="279">
        <v>2003</v>
      </c>
      <c r="AN5573" s="281">
        <v>37643</v>
      </c>
      <c r="AO5573" s="279">
        <v>5.4349999999999996</v>
      </c>
    </row>
    <row r="5574" spans="38:41">
      <c r="AL5574" s="279">
        <v>1</v>
      </c>
      <c r="AM5574" s="279">
        <v>2003</v>
      </c>
      <c r="AN5574" s="281">
        <v>37642</v>
      </c>
      <c r="AO5574" s="279">
        <v>5.4359999999999999</v>
      </c>
    </row>
    <row r="5575" spans="38:41">
      <c r="AL5575" s="279">
        <v>1</v>
      </c>
      <c r="AM5575" s="279">
        <v>2003</v>
      </c>
      <c r="AN5575" s="281">
        <v>37641</v>
      </c>
      <c r="AO5575" s="279">
        <v>5.4580000000000002</v>
      </c>
    </row>
    <row r="5576" spans="38:41">
      <c r="AL5576" s="279">
        <v>1</v>
      </c>
      <c r="AM5576" s="279">
        <v>2003</v>
      </c>
      <c r="AN5576" s="281">
        <v>37638</v>
      </c>
      <c r="AO5576" s="279">
        <v>5.4669999999999996</v>
      </c>
    </row>
    <row r="5577" spans="38:41">
      <c r="AL5577" s="279">
        <v>1</v>
      </c>
      <c r="AM5577" s="279">
        <v>2003</v>
      </c>
      <c r="AN5577" s="281">
        <v>37637</v>
      </c>
      <c r="AO5577" s="279">
        <v>5.4909999999999997</v>
      </c>
    </row>
    <row r="5578" spans="38:41">
      <c r="AL5578" s="279">
        <v>1</v>
      </c>
      <c r="AM5578" s="279">
        <v>2003</v>
      </c>
      <c r="AN5578" s="281">
        <v>37636</v>
      </c>
      <c r="AO5578" s="279">
        <v>5.4930000000000003</v>
      </c>
    </row>
    <row r="5579" spans="38:41">
      <c r="AL5579" s="279">
        <v>1</v>
      </c>
      <c r="AM5579" s="279">
        <v>2003</v>
      </c>
      <c r="AN5579" s="281">
        <v>37635</v>
      </c>
      <c r="AO5579" s="279">
        <v>5.5039999999999996</v>
      </c>
    </row>
    <row r="5580" spans="38:41">
      <c r="AL5580" s="279">
        <v>1</v>
      </c>
      <c r="AM5580" s="279">
        <v>2003</v>
      </c>
      <c r="AN5580" s="281">
        <v>37634</v>
      </c>
      <c r="AO5580" s="279">
        <v>5.5090000000000003</v>
      </c>
    </row>
    <row r="5581" spans="38:41">
      <c r="AL5581" s="279">
        <v>1</v>
      </c>
      <c r="AM5581" s="279">
        <v>2003</v>
      </c>
      <c r="AN5581" s="281">
        <v>37631</v>
      </c>
      <c r="AO5581" s="279">
        <v>5.4969999999999999</v>
      </c>
    </row>
    <row r="5582" spans="38:41">
      <c r="AL5582" s="279">
        <v>1</v>
      </c>
      <c r="AM5582" s="279">
        <v>2003</v>
      </c>
      <c r="AN5582" s="281">
        <v>37630</v>
      </c>
      <c r="AO5582" s="279">
        <v>5.5110000000000001</v>
      </c>
    </row>
    <row r="5583" spans="38:41">
      <c r="AL5583" s="279">
        <v>1</v>
      </c>
      <c r="AM5583" s="279">
        <v>2003</v>
      </c>
      <c r="AN5583" s="281">
        <v>37629</v>
      </c>
      <c r="AO5583" s="279">
        <v>5.4530000000000003</v>
      </c>
    </row>
    <row r="5584" spans="38:41">
      <c r="AL5584" s="279">
        <v>1</v>
      </c>
      <c r="AM5584" s="279">
        <v>2003</v>
      </c>
      <c r="AN5584" s="281">
        <v>37628</v>
      </c>
      <c r="AO5584" s="279">
        <v>5.4459999999999997</v>
      </c>
    </row>
    <row r="5585" spans="38:41">
      <c r="AL5585" s="279">
        <v>1</v>
      </c>
      <c r="AM5585" s="279">
        <v>2003</v>
      </c>
      <c r="AN5585" s="281">
        <v>37627</v>
      </c>
      <c r="AO5585" s="279">
        <v>5.484</v>
      </c>
    </row>
    <row r="5586" spans="38:41">
      <c r="AL5586" s="279">
        <v>1</v>
      </c>
      <c r="AM5586" s="279">
        <v>2003</v>
      </c>
      <c r="AN5586" s="281">
        <v>37624</v>
      </c>
      <c r="AO5586" s="279">
        <v>5.4669999999999996</v>
      </c>
    </row>
    <row r="5587" spans="38:41">
      <c r="AL5587" s="279">
        <v>1</v>
      </c>
      <c r="AM5587" s="279">
        <v>2003</v>
      </c>
      <c r="AN5587" s="281">
        <v>37623</v>
      </c>
      <c r="AO5587" s="279">
        <v>5.4489999999999998</v>
      </c>
    </row>
    <row r="5588" spans="38:41">
      <c r="AL5588" s="279">
        <v>12</v>
      </c>
      <c r="AM5588" s="279">
        <v>2002</v>
      </c>
      <c r="AN5588" s="281">
        <v>37621</v>
      </c>
      <c r="AO5588" s="279">
        <v>5.3630000000000004</v>
      </c>
    </row>
    <row r="5589" spans="38:41">
      <c r="AL5589" s="279">
        <v>12</v>
      </c>
      <c r="AM5589" s="279">
        <v>2002</v>
      </c>
      <c r="AN5589" s="281">
        <v>37620</v>
      </c>
      <c r="AO5589" s="279">
        <v>5.3650000000000002</v>
      </c>
    </row>
    <row r="5590" spans="38:41">
      <c r="AL5590" s="279">
        <v>12</v>
      </c>
      <c r="AM5590" s="279">
        <v>2002</v>
      </c>
      <c r="AN5590" s="281">
        <v>37617</v>
      </c>
      <c r="AO5590" s="279">
        <v>5.375</v>
      </c>
    </row>
    <row r="5591" spans="38:41">
      <c r="AL5591" s="279">
        <v>12</v>
      </c>
      <c r="AM5591" s="279">
        <v>2002</v>
      </c>
      <c r="AN5591" s="281">
        <v>37616</v>
      </c>
      <c r="AO5591" s="279">
        <v>5.4169999999999998</v>
      </c>
    </row>
    <row r="5592" spans="38:41">
      <c r="AL5592" s="279">
        <v>12</v>
      </c>
      <c r="AM5592" s="279">
        <v>2002</v>
      </c>
      <c r="AN5592" s="281">
        <v>37615</v>
      </c>
      <c r="AO5592" s="279">
        <v>5.4180000000000001</v>
      </c>
    </row>
    <row r="5593" spans="38:41">
      <c r="AL5593" s="279">
        <v>12</v>
      </c>
      <c r="AM5593" s="279">
        <v>2002</v>
      </c>
      <c r="AN5593" s="281">
        <v>37614</v>
      </c>
      <c r="AO5593" s="279">
        <v>5.415</v>
      </c>
    </row>
    <row r="5594" spans="38:41">
      <c r="AL5594" s="279">
        <v>12</v>
      </c>
      <c r="AM5594" s="279">
        <v>2002</v>
      </c>
      <c r="AN5594" s="281">
        <v>37613</v>
      </c>
      <c r="AO5594" s="279">
        <v>5.4359999999999999</v>
      </c>
    </row>
    <row r="5595" spans="38:41">
      <c r="AL5595" s="279">
        <v>12</v>
      </c>
      <c r="AM5595" s="279">
        <v>2002</v>
      </c>
      <c r="AN5595" s="281">
        <v>37610</v>
      </c>
      <c r="AO5595" s="279">
        <v>5.4180000000000001</v>
      </c>
    </row>
    <row r="5596" spans="38:41">
      <c r="AL5596" s="279">
        <v>12</v>
      </c>
      <c r="AM5596" s="279">
        <v>2002</v>
      </c>
      <c r="AN5596" s="281">
        <v>37609</v>
      </c>
      <c r="AO5596" s="279">
        <v>5.4050000000000002</v>
      </c>
    </row>
    <row r="5597" spans="38:41">
      <c r="AL5597" s="279">
        <v>12</v>
      </c>
      <c r="AM5597" s="279">
        <v>2002</v>
      </c>
      <c r="AN5597" s="281">
        <v>37608</v>
      </c>
      <c r="AO5597" s="279">
        <v>5.4320000000000004</v>
      </c>
    </row>
    <row r="5598" spans="38:41">
      <c r="AL5598" s="279">
        <v>12</v>
      </c>
      <c r="AM5598" s="279">
        <v>2002</v>
      </c>
      <c r="AN5598" s="281">
        <v>37607</v>
      </c>
      <c r="AO5598" s="279">
        <v>5.4669999999999996</v>
      </c>
    </row>
    <row r="5599" spans="38:41">
      <c r="AL5599" s="279">
        <v>12</v>
      </c>
      <c r="AM5599" s="279">
        <v>2002</v>
      </c>
      <c r="AN5599" s="281">
        <v>37606</v>
      </c>
      <c r="AO5599" s="279">
        <v>5.4880000000000004</v>
      </c>
    </row>
    <row r="5600" spans="38:41">
      <c r="AL5600" s="279">
        <v>12</v>
      </c>
      <c r="AM5600" s="279">
        <v>2002</v>
      </c>
      <c r="AN5600" s="281">
        <v>37603</v>
      </c>
      <c r="AO5600" s="279">
        <v>5.4770000000000003</v>
      </c>
    </row>
    <row r="5601" spans="38:41">
      <c r="AL5601" s="279">
        <v>12</v>
      </c>
      <c r="AM5601" s="279">
        <v>2002</v>
      </c>
      <c r="AN5601" s="281">
        <v>37602</v>
      </c>
      <c r="AO5601" s="279">
        <v>5.4720000000000004</v>
      </c>
    </row>
    <row r="5602" spans="38:41">
      <c r="AL5602" s="279">
        <v>12</v>
      </c>
      <c r="AM5602" s="279">
        <v>2002</v>
      </c>
      <c r="AN5602" s="281">
        <v>37601</v>
      </c>
      <c r="AO5602" s="279">
        <v>5.4640000000000004</v>
      </c>
    </row>
    <row r="5603" spans="38:41">
      <c r="AL5603" s="279">
        <v>12</v>
      </c>
      <c r="AM5603" s="279">
        <v>2002</v>
      </c>
      <c r="AN5603" s="281">
        <v>37600</v>
      </c>
      <c r="AO5603" s="279">
        <v>5.4820000000000002</v>
      </c>
    </row>
    <row r="5604" spans="38:41">
      <c r="AL5604" s="279">
        <v>12</v>
      </c>
      <c r="AM5604" s="279">
        <v>2002</v>
      </c>
      <c r="AN5604" s="281">
        <v>37599</v>
      </c>
      <c r="AO5604" s="279">
        <v>5.476</v>
      </c>
    </row>
    <row r="5605" spans="38:41">
      <c r="AL5605" s="279">
        <v>12</v>
      </c>
      <c r="AM5605" s="279">
        <v>2002</v>
      </c>
      <c r="AN5605" s="281">
        <v>37596</v>
      </c>
      <c r="AO5605" s="279">
        <v>5.5170000000000003</v>
      </c>
    </row>
    <row r="5606" spans="38:41">
      <c r="AL5606" s="279">
        <v>12</v>
      </c>
      <c r="AM5606" s="279">
        <v>2002</v>
      </c>
      <c r="AN5606" s="281">
        <v>37595</v>
      </c>
      <c r="AO5606" s="279">
        <v>5.5149999999999997</v>
      </c>
    </row>
    <row r="5607" spans="38:41">
      <c r="AL5607" s="279">
        <v>12</v>
      </c>
      <c r="AM5607" s="279">
        <v>2002</v>
      </c>
      <c r="AN5607" s="281">
        <v>37594</v>
      </c>
      <c r="AO5607" s="279">
        <v>5.5039999999999996</v>
      </c>
    </row>
    <row r="5608" spans="38:41">
      <c r="AL5608" s="279">
        <v>12</v>
      </c>
      <c r="AM5608" s="279">
        <v>2002</v>
      </c>
      <c r="AN5608" s="281">
        <v>37593</v>
      </c>
      <c r="AO5608" s="279">
        <v>5.5490000000000004</v>
      </c>
    </row>
    <row r="5609" spans="38:41">
      <c r="AL5609" s="279">
        <v>12</v>
      </c>
      <c r="AM5609" s="279">
        <v>2002</v>
      </c>
      <c r="AN5609" s="281">
        <v>37592</v>
      </c>
      <c r="AO5609" s="279">
        <v>5.5679999999999996</v>
      </c>
    </row>
    <row r="5610" spans="38:41">
      <c r="AL5610" s="279">
        <v>11</v>
      </c>
      <c r="AM5610" s="279">
        <v>2002</v>
      </c>
      <c r="AN5610" s="281">
        <v>37589</v>
      </c>
      <c r="AO5610" s="279">
        <v>5.54</v>
      </c>
    </row>
    <row r="5611" spans="38:41">
      <c r="AL5611" s="279">
        <v>11</v>
      </c>
      <c r="AM5611" s="279">
        <v>2002</v>
      </c>
      <c r="AN5611" s="281">
        <v>37588</v>
      </c>
      <c r="AO5611" s="279">
        <v>5.57</v>
      </c>
    </row>
    <row r="5612" spans="38:41">
      <c r="AL5612" s="279">
        <v>11</v>
      </c>
      <c r="AM5612" s="279">
        <v>2002</v>
      </c>
      <c r="AN5612" s="281">
        <v>37587</v>
      </c>
      <c r="AO5612" s="279">
        <v>5.5789999999999997</v>
      </c>
    </row>
    <row r="5613" spans="38:41">
      <c r="AL5613" s="279">
        <v>11</v>
      </c>
      <c r="AM5613" s="279">
        <v>2002</v>
      </c>
      <c r="AN5613" s="281">
        <v>37586</v>
      </c>
      <c r="AO5613" s="279">
        <v>5.508</v>
      </c>
    </row>
    <row r="5614" spans="38:41">
      <c r="AL5614" s="279">
        <v>11</v>
      </c>
      <c r="AM5614" s="279">
        <v>2002</v>
      </c>
      <c r="AN5614" s="281">
        <v>37585</v>
      </c>
      <c r="AO5614" s="279">
        <v>5.5579999999999998</v>
      </c>
    </row>
    <row r="5615" spans="38:41">
      <c r="AL5615" s="279">
        <v>11</v>
      </c>
      <c r="AM5615" s="279">
        <v>2002</v>
      </c>
      <c r="AN5615" s="281">
        <v>37582</v>
      </c>
      <c r="AO5615" s="279">
        <v>5.5789999999999997</v>
      </c>
    </row>
    <row r="5616" spans="38:41">
      <c r="AL5616" s="279">
        <v>11</v>
      </c>
      <c r="AM5616" s="279">
        <v>2002</v>
      </c>
      <c r="AN5616" s="281">
        <v>37581</v>
      </c>
      <c r="AO5616" s="279">
        <v>5.5759999999999996</v>
      </c>
    </row>
    <row r="5617" spans="38:41">
      <c r="AL5617" s="279">
        <v>11</v>
      </c>
      <c r="AM5617" s="279">
        <v>2002</v>
      </c>
      <c r="AN5617" s="281">
        <v>37580</v>
      </c>
      <c r="AO5617" s="279">
        <v>5.508</v>
      </c>
    </row>
    <row r="5618" spans="38:41">
      <c r="AL5618" s="279">
        <v>11</v>
      </c>
      <c r="AM5618" s="279">
        <v>2002</v>
      </c>
      <c r="AN5618" s="281">
        <v>37579</v>
      </c>
      <c r="AO5618" s="279">
        <v>5.4870000000000001</v>
      </c>
    </row>
    <row r="5619" spans="38:41">
      <c r="AL5619" s="279">
        <v>11</v>
      </c>
      <c r="AM5619" s="279">
        <v>2002</v>
      </c>
      <c r="AN5619" s="281">
        <v>37578</v>
      </c>
      <c r="AO5619" s="279">
        <v>5.5119999999999996</v>
      </c>
    </row>
    <row r="5620" spans="38:41">
      <c r="AL5620" s="279">
        <v>11</v>
      </c>
      <c r="AM5620" s="279">
        <v>2002</v>
      </c>
      <c r="AN5620" s="281">
        <v>37575</v>
      </c>
      <c r="AO5620" s="279">
        <v>5.5449999999999999</v>
      </c>
    </row>
    <row r="5621" spans="38:41">
      <c r="AL5621" s="279">
        <v>11</v>
      </c>
      <c r="AM5621" s="279">
        <v>2002</v>
      </c>
      <c r="AN5621" s="281">
        <v>37574</v>
      </c>
      <c r="AO5621" s="279">
        <v>5.5880000000000001</v>
      </c>
    </row>
    <row r="5622" spans="38:41">
      <c r="AL5622" s="279">
        <v>11</v>
      </c>
      <c r="AM5622" s="279">
        <v>2002</v>
      </c>
      <c r="AN5622" s="281">
        <v>37573</v>
      </c>
      <c r="AO5622" s="279">
        <v>5.5170000000000003</v>
      </c>
    </row>
    <row r="5623" spans="38:41">
      <c r="AL5623" s="279">
        <v>11</v>
      </c>
      <c r="AM5623" s="279">
        <v>2002</v>
      </c>
      <c r="AN5623" s="281">
        <v>37572</v>
      </c>
      <c r="AO5623" s="279">
        <v>5.5149999999999997</v>
      </c>
    </row>
    <row r="5624" spans="38:41">
      <c r="AL5624" s="279">
        <v>11</v>
      </c>
      <c r="AM5624" s="279">
        <v>2002</v>
      </c>
      <c r="AN5624" s="281">
        <v>37571</v>
      </c>
      <c r="AO5624" s="279">
        <v>5.48</v>
      </c>
    </row>
    <row r="5625" spans="38:41">
      <c r="AL5625" s="279">
        <v>11</v>
      </c>
      <c r="AM5625" s="279">
        <v>2002</v>
      </c>
      <c r="AN5625" s="281">
        <v>37568</v>
      </c>
      <c r="AO5625" s="279">
        <v>5.51</v>
      </c>
    </row>
    <row r="5626" spans="38:41">
      <c r="AL5626" s="279">
        <v>11</v>
      </c>
      <c r="AM5626" s="279">
        <v>2002</v>
      </c>
      <c r="AN5626" s="281">
        <v>37567</v>
      </c>
      <c r="AO5626" s="279">
        <v>5.5510000000000002</v>
      </c>
    </row>
    <row r="5627" spans="38:41">
      <c r="AL5627" s="279">
        <v>11</v>
      </c>
      <c r="AM5627" s="279">
        <v>2002</v>
      </c>
      <c r="AN5627" s="281">
        <v>37566</v>
      </c>
      <c r="AO5627" s="279">
        <v>5.649</v>
      </c>
    </row>
    <row r="5628" spans="38:41">
      <c r="AL5628" s="279">
        <v>11</v>
      </c>
      <c r="AM5628" s="279">
        <v>2002</v>
      </c>
      <c r="AN5628" s="281">
        <v>37565</v>
      </c>
      <c r="AO5628" s="279">
        <v>5.6580000000000004</v>
      </c>
    </row>
    <row r="5629" spans="38:41">
      <c r="AL5629" s="279">
        <v>11</v>
      </c>
      <c r="AM5629" s="279">
        <v>2002</v>
      </c>
      <c r="AN5629" s="281">
        <v>37564</v>
      </c>
      <c r="AO5629" s="279">
        <v>5.593</v>
      </c>
    </row>
    <row r="5630" spans="38:41">
      <c r="AL5630" s="279">
        <v>11</v>
      </c>
      <c r="AM5630" s="279">
        <v>2002</v>
      </c>
      <c r="AN5630" s="281">
        <v>37561</v>
      </c>
      <c r="AO5630" s="279">
        <v>5.5739999999999998</v>
      </c>
    </row>
    <row r="5631" spans="38:41">
      <c r="AL5631" s="279">
        <v>10</v>
      </c>
      <c r="AM5631" s="279">
        <v>2002</v>
      </c>
      <c r="AN5631" s="281">
        <v>37560</v>
      </c>
      <c r="AO5631" s="279">
        <v>5.56</v>
      </c>
    </row>
    <row r="5632" spans="38:41">
      <c r="AL5632" s="279">
        <v>10</v>
      </c>
      <c r="AM5632" s="279">
        <v>2002</v>
      </c>
      <c r="AN5632" s="281">
        <v>37559</v>
      </c>
      <c r="AO5632" s="279">
        <v>5.64</v>
      </c>
    </row>
    <row r="5633" spans="38:41">
      <c r="AL5633" s="279">
        <v>10</v>
      </c>
      <c r="AM5633" s="279">
        <v>2002</v>
      </c>
      <c r="AN5633" s="281">
        <v>37558</v>
      </c>
      <c r="AO5633" s="279">
        <v>5.665</v>
      </c>
    </row>
    <row r="5634" spans="38:41">
      <c r="AL5634" s="279">
        <v>10</v>
      </c>
      <c r="AM5634" s="279">
        <v>2002</v>
      </c>
      <c r="AN5634" s="281">
        <v>37557</v>
      </c>
      <c r="AO5634" s="279">
        <v>5.718</v>
      </c>
    </row>
    <row r="5635" spans="38:41">
      <c r="AL5635" s="279">
        <v>10</v>
      </c>
      <c r="AM5635" s="279">
        <v>2002</v>
      </c>
      <c r="AN5635" s="281">
        <v>37554</v>
      </c>
      <c r="AO5635" s="279">
        <v>5.7039999999999997</v>
      </c>
    </row>
    <row r="5636" spans="38:41">
      <c r="AL5636" s="279">
        <v>10</v>
      </c>
      <c r="AM5636" s="279">
        <v>2002</v>
      </c>
      <c r="AN5636" s="281">
        <v>37553</v>
      </c>
      <c r="AO5636" s="279">
        <v>5.6959999999999997</v>
      </c>
    </row>
    <row r="5637" spans="38:41">
      <c r="AL5637" s="279">
        <v>10</v>
      </c>
      <c r="AM5637" s="279">
        <v>2002</v>
      </c>
      <c r="AN5637" s="281">
        <v>37552</v>
      </c>
      <c r="AO5637" s="279">
        <v>5.726</v>
      </c>
    </row>
    <row r="5638" spans="38:41">
      <c r="AL5638" s="279">
        <v>10</v>
      </c>
      <c r="AM5638" s="279">
        <v>2002</v>
      </c>
      <c r="AN5638" s="281">
        <v>37551</v>
      </c>
      <c r="AO5638" s="279">
        <v>5.7270000000000003</v>
      </c>
    </row>
    <row r="5639" spans="38:41">
      <c r="AL5639" s="279">
        <v>10</v>
      </c>
      <c r="AM5639" s="279">
        <v>2002</v>
      </c>
      <c r="AN5639" s="281">
        <v>37550</v>
      </c>
      <c r="AO5639" s="279">
        <v>5.7439999999999998</v>
      </c>
    </row>
    <row r="5640" spans="38:41">
      <c r="AL5640" s="279">
        <v>10</v>
      </c>
      <c r="AM5640" s="279">
        <v>2002</v>
      </c>
      <c r="AN5640" s="281">
        <v>37547</v>
      </c>
      <c r="AO5640" s="279">
        <v>5.681</v>
      </c>
    </row>
    <row r="5641" spans="38:41">
      <c r="AL5641" s="279">
        <v>10</v>
      </c>
      <c r="AM5641" s="279">
        <v>2002</v>
      </c>
      <c r="AN5641" s="281">
        <v>37546</v>
      </c>
      <c r="AO5641" s="279">
        <v>5.7089999999999996</v>
      </c>
    </row>
    <row r="5642" spans="38:41">
      <c r="AL5642" s="279">
        <v>10</v>
      </c>
      <c r="AM5642" s="279">
        <v>2002</v>
      </c>
      <c r="AN5642" s="281">
        <v>37545</v>
      </c>
      <c r="AO5642" s="279">
        <v>5.673</v>
      </c>
    </row>
    <row r="5643" spans="38:41">
      <c r="AL5643" s="279">
        <v>10</v>
      </c>
      <c r="AM5643" s="279">
        <v>2002</v>
      </c>
      <c r="AN5643" s="281">
        <v>37544</v>
      </c>
      <c r="AO5643" s="279">
        <v>5.6630000000000003</v>
      </c>
    </row>
    <row r="5644" spans="38:41">
      <c r="AL5644" s="279">
        <v>10</v>
      </c>
      <c r="AM5644" s="279">
        <v>2002</v>
      </c>
      <c r="AN5644" s="281">
        <v>37543</v>
      </c>
      <c r="AO5644" s="279">
        <v>5.5590000000000002</v>
      </c>
    </row>
    <row r="5645" spans="38:41">
      <c r="AL5645" s="279">
        <v>10</v>
      </c>
      <c r="AM5645" s="279">
        <v>2002</v>
      </c>
      <c r="AN5645" s="281">
        <v>37540</v>
      </c>
      <c r="AO5645" s="279">
        <v>5.5629999999999997</v>
      </c>
    </row>
    <row r="5646" spans="38:41">
      <c r="AL5646" s="279">
        <v>10</v>
      </c>
      <c r="AM5646" s="279">
        <v>2002</v>
      </c>
      <c r="AN5646" s="281">
        <v>37539</v>
      </c>
      <c r="AO5646" s="279">
        <v>5.52</v>
      </c>
    </row>
    <row r="5647" spans="38:41">
      <c r="AL5647" s="279">
        <v>10</v>
      </c>
      <c r="AM5647" s="279">
        <v>2002</v>
      </c>
      <c r="AN5647" s="281">
        <v>37538</v>
      </c>
      <c r="AO5647" s="279">
        <v>5.4960000000000004</v>
      </c>
    </row>
    <row r="5648" spans="38:41">
      <c r="AL5648" s="279">
        <v>10</v>
      </c>
      <c r="AM5648" s="279">
        <v>2002</v>
      </c>
      <c r="AN5648" s="281">
        <v>37537</v>
      </c>
      <c r="AO5648" s="279">
        <v>5.4989999999999997</v>
      </c>
    </row>
    <row r="5649" spans="38:41">
      <c r="AL5649" s="279">
        <v>10</v>
      </c>
      <c r="AM5649" s="279">
        <v>2002</v>
      </c>
      <c r="AN5649" s="281">
        <v>37536</v>
      </c>
      <c r="AO5649" s="279">
        <v>5.4870000000000001</v>
      </c>
    </row>
    <row r="5650" spans="38:41">
      <c r="AL5650" s="279">
        <v>10</v>
      </c>
      <c r="AM5650" s="279">
        <v>2002</v>
      </c>
      <c r="AN5650" s="281">
        <v>37533</v>
      </c>
      <c r="AO5650" s="279">
        <v>5.4960000000000004</v>
      </c>
    </row>
    <row r="5651" spans="38:41">
      <c r="AL5651" s="279">
        <v>10</v>
      </c>
      <c r="AM5651" s="279">
        <v>2002</v>
      </c>
      <c r="AN5651" s="281">
        <v>37532</v>
      </c>
      <c r="AO5651" s="279">
        <v>5.4610000000000003</v>
      </c>
    </row>
    <row r="5652" spans="38:41">
      <c r="AL5652" s="279">
        <v>10</v>
      </c>
      <c r="AM5652" s="279">
        <v>2002</v>
      </c>
      <c r="AN5652" s="281">
        <v>37531</v>
      </c>
      <c r="AO5652" s="279">
        <v>5.4589999999999996</v>
      </c>
    </row>
    <row r="5653" spans="38:41">
      <c r="AL5653" s="279">
        <v>10</v>
      </c>
      <c r="AM5653" s="279">
        <v>2002</v>
      </c>
      <c r="AN5653" s="281">
        <v>37530</v>
      </c>
      <c r="AO5653" s="279">
        <v>5.4989999999999997</v>
      </c>
    </row>
    <row r="5654" spans="38:41">
      <c r="AL5654" s="279">
        <v>9</v>
      </c>
      <c r="AM5654" s="279">
        <v>2002</v>
      </c>
      <c r="AN5654" s="281">
        <v>37529</v>
      </c>
      <c r="AO5654" s="279">
        <v>5.4470000000000001</v>
      </c>
    </row>
    <row r="5655" spans="38:41">
      <c r="AL5655" s="279">
        <v>9</v>
      </c>
      <c r="AM5655" s="279">
        <v>2002</v>
      </c>
      <c r="AN5655" s="281">
        <v>37526</v>
      </c>
      <c r="AO5655" s="279">
        <v>5.4349999999999996</v>
      </c>
    </row>
    <row r="5656" spans="38:41">
      <c r="AL5656" s="279">
        <v>9</v>
      </c>
      <c r="AM5656" s="279">
        <v>2002</v>
      </c>
      <c r="AN5656" s="281">
        <v>37525</v>
      </c>
      <c r="AO5656" s="279">
        <v>5.4420000000000002</v>
      </c>
    </row>
    <row r="5657" spans="38:41">
      <c r="AL5657" s="279">
        <v>9</v>
      </c>
      <c r="AM5657" s="279">
        <v>2002</v>
      </c>
      <c r="AN5657" s="281">
        <v>37524</v>
      </c>
      <c r="AO5657" s="279">
        <v>5.4249999999999998</v>
      </c>
    </row>
    <row r="5658" spans="38:41">
      <c r="AL5658" s="279">
        <v>9</v>
      </c>
      <c r="AM5658" s="279">
        <v>2002</v>
      </c>
      <c r="AN5658" s="281">
        <v>37523</v>
      </c>
      <c r="AO5658" s="279">
        <v>5.3650000000000002</v>
      </c>
    </row>
    <row r="5659" spans="38:41">
      <c r="AL5659" s="279">
        <v>9</v>
      </c>
      <c r="AM5659" s="279">
        <v>2002</v>
      </c>
      <c r="AN5659" s="281">
        <v>37522</v>
      </c>
      <c r="AO5659" s="279">
        <v>5.3490000000000002</v>
      </c>
    </row>
    <row r="5660" spans="38:41">
      <c r="AL5660" s="279">
        <v>9</v>
      </c>
      <c r="AM5660" s="279">
        <v>2002</v>
      </c>
      <c r="AN5660" s="281">
        <v>37519</v>
      </c>
      <c r="AO5660" s="279">
        <v>5.375</v>
      </c>
    </row>
    <row r="5661" spans="38:41">
      <c r="AL5661" s="279">
        <v>9</v>
      </c>
      <c r="AM5661" s="279">
        <v>2002</v>
      </c>
      <c r="AN5661" s="281">
        <v>37518</v>
      </c>
      <c r="AO5661" s="279">
        <v>5.3609999999999998</v>
      </c>
    </row>
    <row r="5662" spans="38:41">
      <c r="AL5662" s="279">
        <v>9</v>
      </c>
      <c r="AM5662" s="279">
        <v>2002</v>
      </c>
      <c r="AN5662" s="281">
        <v>37517</v>
      </c>
      <c r="AO5662" s="279">
        <v>5.39</v>
      </c>
    </row>
    <row r="5663" spans="38:41">
      <c r="AL5663" s="279">
        <v>9</v>
      </c>
      <c r="AM5663" s="279">
        <v>2002</v>
      </c>
      <c r="AN5663" s="281">
        <v>37516</v>
      </c>
      <c r="AO5663" s="279">
        <v>5.3550000000000004</v>
      </c>
    </row>
    <row r="5664" spans="38:41">
      <c r="AL5664" s="279">
        <v>9</v>
      </c>
      <c r="AM5664" s="279">
        <v>2002</v>
      </c>
      <c r="AN5664" s="281">
        <v>37515</v>
      </c>
      <c r="AO5664" s="279">
        <v>5.3719999999999999</v>
      </c>
    </row>
    <row r="5665" spans="38:41">
      <c r="AL5665" s="279">
        <v>9</v>
      </c>
      <c r="AM5665" s="279">
        <v>2002</v>
      </c>
      <c r="AN5665" s="281">
        <v>37512</v>
      </c>
      <c r="AO5665" s="279">
        <v>5.3659999999999997</v>
      </c>
    </row>
    <row r="5666" spans="38:41">
      <c r="AL5666" s="279">
        <v>9</v>
      </c>
      <c r="AM5666" s="279">
        <v>2002</v>
      </c>
      <c r="AN5666" s="281">
        <v>37511</v>
      </c>
      <c r="AO5666" s="279">
        <v>5.4020000000000001</v>
      </c>
    </row>
    <row r="5667" spans="38:41">
      <c r="AL5667" s="279">
        <v>9</v>
      </c>
      <c r="AM5667" s="279">
        <v>2002</v>
      </c>
      <c r="AN5667" s="281">
        <v>37510</v>
      </c>
      <c r="AO5667" s="279">
        <v>5.4329999999999998</v>
      </c>
    </row>
    <row r="5668" spans="38:41">
      <c r="AL5668" s="279">
        <v>9</v>
      </c>
      <c r="AM5668" s="279">
        <v>2002</v>
      </c>
      <c r="AN5668" s="281">
        <v>37509</v>
      </c>
      <c r="AO5668" s="279">
        <v>5.4130000000000003</v>
      </c>
    </row>
    <row r="5669" spans="38:41">
      <c r="AL5669" s="279">
        <v>9</v>
      </c>
      <c r="AM5669" s="279">
        <v>2002</v>
      </c>
      <c r="AN5669" s="281">
        <v>37508</v>
      </c>
      <c r="AO5669" s="279">
        <v>5.4249999999999998</v>
      </c>
    </row>
    <row r="5670" spans="38:41">
      <c r="AL5670" s="279">
        <v>9</v>
      </c>
      <c r="AM5670" s="279">
        <v>2002</v>
      </c>
      <c r="AN5670" s="281">
        <v>37505</v>
      </c>
      <c r="AO5670" s="279">
        <v>5.4349999999999996</v>
      </c>
    </row>
    <row r="5671" spans="38:41">
      <c r="AL5671" s="279">
        <v>9</v>
      </c>
      <c r="AM5671" s="279">
        <v>2002</v>
      </c>
      <c r="AN5671" s="281">
        <v>37504</v>
      </c>
      <c r="AO5671" s="279">
        <v>5.3890000000000002</v>
      </c>
    </row>
    <row r="5672" spans="38:41">
      <c r="AL5672" s="279">
        <v>9</v>
      </c>
      <c r="AM5672" s="279">
        <v>2002</v>
      </c>
      <c r="AN5672" s="281">
        <v>37503</v>
      </c>
      <c r="AO5672" s="279">
        <v>5.4080000000000004</v>
      </c>
    </row>
    <row r="5673" spans="38:41">
      <c r="AL5673" s="279">
        <v>9</v>
      </c>
      <c r="AM5673" s="279">
        <v>2002</v>
      </c>
      <c r="AN5673" s="281">
        <v>37502</v>
      </c>
      <c r="AO5673" s="279">
        <v>5.4089999999999998</v>
      </c>
    </row>
    <row r="5674" spans="38:41">
      <c r="AL5674" s="279">
        <v>9</v>
      </c>
      <c r="AM5674" s="279">
        <v>2002</v>
      </c>
      <c r="AN5674" s="281">
        <v>37501</v>
      </c>
      <c r="AO5674" s="279">
        <v>5.4859999999999998</v>
      </c>
    </row>
    <row r="5675" spans="38:41">
      <c r="AL5675" s="279">
        <v>8</v>
      </c>
      <c r="AM5675" s="279">
        <v>2002</v>
      </c>
      <c r="AN5675" s="281">
        <v>37498</v>
      </c>
      <c r="AO5675" s="279">
        <v>5.5140000000000002</v>
      </c>
    </row>
    <row r="5676" spans="38:41">
      <c r="AL5676" s="279">
        <v>8</v>
      </c>
      <c r="AM5676" s="279">
        <v>2002</v>
      </c>
      <c r="AN5676" s="281">
        <v>37497</v>
      </c>
      <c r="AO5676" s="279">
        <v>5.54</v>
      </c>
    </row>
    <row r="5677" spans="38:41">
      <c r="AL5677" s="279">
        <v>8</v>
      </c>
      <c r="AM5677" s="279">
        <v>2002</v>
      </c>
      <c r="AN5677" s="281">
        <v>37496</v>
      </c>
      <c r="AO5677" s="279">
        <v>5.5759999999999996</v>
      </c>
    </row>
    <row r="5678" spans="38:41">
      <c r="AL5678" s="279">
        <v>8</v>
      </c>
      <c r="AM5678" s="279">
        <v>2002</v>
      </c>
      <c r="AN5678" s="281">
        <v>37495</v>
      </c>
      <c r="AO5678" s="279">
        <v>5.5890000000000004</v>
      </c>
    </row>
    <row r="5679" spans="38:41">
      <c r="AL5679" s="279">
        <v>8</v>
      </c>
      <c r="AM5679" s="279">
        <v>2002</v>
      </c>
      <c r="AN5679" s="281">
        <v>37494</v>
      </c>
      <c r="AO5679" s="279">
        <v>5.54</v>
      </c>
    </row>
    <row r="5680" spans="38:41">
      <c r="AL5680" s="279">
        <v>8</v>
      </c>
      <c r="AM5680" s="279">
        <v>2002</v>
      </c>
      <c r="AN5680" s="281">
        <v>37491</v>
      </c>
      <c r="AO5680" s="279">
        <v>5.5670000000000002</v>
      </c>
    </row>
    <row r="5681" spans="38:41">
      <c r="AL5681" s="279">
        <v>8</v>
      </c>
      <c r="AM5681" s="279">
        <v>2002</v>
      </c>
      <c r="AN5681" s="281">
        <v>37490</v>
      </c>
      <c r="AO5681" s="279">
        <v>5.617</v>
      </c>
    </row>
    <row r="5682" spans="38:41">
      <c r="AL5682" s="279">
        <v>8</v>
      </c>
      <c r="AM5682" s="279">
        <v>2002</v>
      </c>
      <c r="AN5682" s="281">
        <v>37489</v>
      </c>
      <c r="AO5682" s="279">
        <v>5.5469999999999997</v>
      </c>
    </row>
    <row r="5683" spans="38:41">
      <c r="AL5683" s="279">
        <v>8</v>
      </c>
      <c r="AM5683" s="279">
        <v>2002</v>
      </c>
      <c r="AN5683" s="281">
        <v>37488</v>
      </c>
      <c r="AO5683" s="279">
        <v>5.5170000000000003</v>
      </c>
    </row>
    <row r="5684" spans="38:41">
      <c r="AL5684" s="279">
        <v>8</v>
      </c>
      <c r="AM5684" s="279">
        <v>2002</v>
      </c>
      <c r="AN5684" s="281">
        <v>37487</v>
      </c>
      <c r="AO5684" s="279">
        <v>5.601</v>
      </c>
    </row>
    <row r="5685" spans="38:41">
      <c r="AL5685" s="279">
        <v>8</v>
      </c>
      <c r="AM5685" s="279">
        <v>2002</v>
      </c>
      <c r="AN5685" s="281">
        <v>37484</v>
      </c>
      <c r="AO5685" s="279">
        <v>5.6420000000000003</v>
      </c>
    </row>
    <row r="5686" spans="38:41">
      <c r="AL5686" s="279">
        <v>8</v>
      </c>
      <c r="AM5686" s="279">
        <v>2002</v>
      </c>
      <c r="AN5686" s="281">
        <v>37483</v>
      </c>
      <c r="AO5686" s="279">
        <v>5.6130000000000004</v>
      </c>
    </row>
    <row r="5687" spans="38:41">
      <c r="AL5687" s="279">
        <v>8</v>
      </c>
      <c r="AM5687" s="279">
        <v>2002</v>
      </c>
      <c r="AN5687" s="281">
        <v>37482</v>
      </c>
      <c r="AO5687" s="279">
        <v>5.601</v>
      </c>
    </row>
    <row r="5688" spans="38:41">
      <c r="AL5688" s="279">
        <v>8</v>
      </c>
      <c r="AM5688" s="279">
        <v>2002</v>
      </c>
      <c r="AN5688" s="281">
        <v>37481</v>
      </c>
      <c r="AO5688" s="279">
        <v>5.56</v>
      </c>
    </row>
    <row r="5689" spans="38:41">
      <c r="AL5689" s="279">
        <v>8</v>
      </c>
      <c r="AM5689" s="279">
        <v>2002</v>
      </c>
      <c r="AN5689" s="281">
        <v>37480</v>
      </c>
      <c r="AO5689" s="279">
        <v>5.6130000000000004</v>
      </c>
    </row>
    <row r="5690" spans="38:41">
      <c r="AL5690" s="279">
        <v>8</v>
      </c>
      <c r="AM5690" s="279">
        <v>2002</v>
      </c>
      <c r="AN5690" s="281">
        <v>37477</v>
      </c>
      <c r="AO5690" s="279">
        <v>5.6470000000000002</v>
      </c>
    </row>
    <row r="5691" spans="38:41">
      <c r="AL5691" s="279">
        <v>8</v>
      </c>
      <c r="AM5691" s="279">
        <v>2002</v>
      </c>
      <c r="AN5691" s="281">
        <v>37476</v>
      </c>
      <c r="AO5691" s="279">
        <v>5.702</v>
      </c>
    </row>
    <row r="5692" spans="38:41">
      <c r="AL5692" s="279">
        <v>8</v>
      </c>
      <c r="AM5692" s="279">
        <v>2002</v>
      </c>
      <c r="AN5692" s="281">
        <v>37475</v>
      </c>
      <c r="AO5692" s="279">
        <v>5.702</v>
      </c>
    </row>
    <row r="5693" spans="38:41">
      <c r="AL5693" s="279">
        <v>8</v>
      </c>
      <c r="AM5693" s="279">
        <v>2002</v>
      </c>
      <c r="AN5693" s="281">
        <v>37474</v>
      </c>
      <c r="AO5693" s="279">
        <v>5.702</v>
      </c>
    </row>
    <row r="5694" spans="38:41">
      <c r="AL5694" s="279">
        <v>8</v>
      </c>
      <c r="AM5694" s="279">
        <v>2002</v>
      </c>
      <c r="AN5694" s="281">
        <v>37473</v>
      </c>
      <c r="AO5694" s="279">
        <v>5.6779999999999999</v>
      </c>
    </row>
    <row r="5695" spans="38:41">
      <c r="AL5695" s="279">
        <v>8</v>
      </c>
      <c r="AM5695" s="279">
        <v>2002</v>
      </c>
      <c r="AN5695" s="281">
        <v>37470</v>
      </c>
      <c r="AO5695" s="279">
        <v>5.6929999999999996</v>
      </c>
    </row>
    <row r="5696" spans="38:41">
      <c r="AL5696" s="279">
        <v>8</v>
      </c>
      <c r="AM5696" s="279">
        <v>2002</v>
      </c>
      <c r="AN5696" s="281">
        <v>37469</v>
      </c>
      <c r="AO5696" s="279">
        <v>5.7</v>
      </c>
    </row>
    <row r="5697" spans="38:41">
      <c r="AL5697" s="279">
        <v>7</v>
      </c>
      <c r="AM5697" s="279">
        <v>2002</v>
      </c>
      <c r="AN5697" s="281">
        <v>37468</v>
      </c>
      <c r="AO5697" s="279">
        <v>5.7270000000000003</v>
      </c>
    </row>
    <row r="5698" spans="38:41">
      <c r="AL5698" s="279">
        <v>7</v>
      </c>
      <c r="AM5698" s="279">
        <v>2002</v>
      </c>
      <c r="AN5698" s="281">
        <v>37467</v>
      </c>
      <c r="AO5698" s="279">
        <v>5.7880000000000003</v>
      </c>
    </row>
    <row r="5699" spans="38:41">
      <c r="AL5699" s="279">
        <v>7</v>
      </c>
      <c r="AM5699" s="279">
        <v>2002</v>
      </c>
      <c r="AN5699" s="281">
        <v>37466</v>
      </c>
      <c r="AO5699" s="279">
        <v>5.8029999999999999</v>
      </c>
    </row>
    <row r="5700" spans="38:41">
      <c r="AL5700" s="279">
        <v>7</v>
      </c>
      <c r="AM5700" s="279">
        <v>2002</v>
      </c>
      <c r="AN5700" s="281">
        <v>37463</v>
      </c>
      <c r="AO5700" s="279">
        <v>5.7359999999999998</v>
      </c>
    </row>
    <row r="5701" spans="38:41">
      <c r="AL5701" s="279">
        <v>7</v>
      </c>
      <c r="AM5701" s="279">
        <v>2002</v>
      </c>
      <c r="AN5701" s="281">
        <v>37462</v>
      </c>
      <c r="AO5701" s="279">
        <v>5.6779999999999999</v>
      </c>
    </row>
    <row r="5702" spans="38:41">
      <c r="AL5702" s="279">
        <v>7</v>
      </c>
      <c r="AM5702" s="279">
        <v>2002</v>
      </c>
      <c r="AN5702" s="281">
        <v>37461</v>
      </c>
      <c r="AO5702" s="279">
        <v>5.74</v>
      </c>
    </row>
    <row r="5703" spans="38:41">
      <c r="AL5703" s="279">
        <v>7</v>
      </c>
      <c r="AM5703" s="279">
        <v>2002</v>
      </c>
      <c r="AN5703" s="281">
        <v>37460</v>
      </c>
      <c r="AO5703" s="279">
        <v>5.6559999999999997</v>
      </c>
    </row>
    <row r="5704" spans="38:41">
      <c r="AL5704" s="279">
        <v>7</v>
      </c>
      <c r="AM5704" s="279">
        <v>2002</v>
      </c>
      <c r="AN5704" s="281">
        <v>37459</v>
      </c>
      <c r="AO5704" s="279">
        <v>5.6420000000000003</v>
      </c>
    </row>
    <row r="5705" spans="38:41">
      <c r="AL5705" s="279">
        <v>7</v>
      </c>
      <c r="AM5705" s="279">
        <v>2002</v>
      </c>
      <c r="AN5705" s="281">
        <v>37456</v>
      </c>
      <c r="AO5705" s="279">
        <v>5.6870000000000003</v>
      </c>
    </row>
    <row r="5706" spans="38:41">
      <c r="AL5706" s="279">
        <v>7</v>
      </c>
      <c r="AM5706" s="279">
        <v>2002</v>
      </c>
      <c r="AN5706" s="281">
        <v>37455</v>
      </c>
      <c r="AO5706" s="279">
        <v>5.76</v>
      </c>
    </row>
    <row r="5707" spans="38:41">
      <c r="AL5707" s="279">
        <v>7</v>
      </c>
      <c r="AM5707" s="279">
        <v>2002</v>
      </c>
      <c r="AN5707" s="281">
        <v>37454</v>
      </c>
      <c r="AO5707" s="279">
        <v>5.7859999999999996</v>
      </c>
    </row>
    <row r="5708" spans="38:41">
      <c r="AL5708" s="279">
        <v>7</v>
      </c>
      <c r="AM5708" s="279">
        <v>2002</v>
      </c>
      <c r="AN5708" s="281">
        <v>37453</v>
      </c>
      <c r="AO5708" s="279">
        <v>5.7960000000000003</v>
      </c>
    </row>
    <row r="5709" spans="38:41">
      <c r="AL5709" s="279">
        <v>7</v>
      </c>
      <c r="AM5709" s="279">
        <v>2002</v>
      </c>
      <c r="AN5709" s="281">
        <v>37452</v>
      </c>
      <c r="AO5709" s="279">
        <v>5.77</v>
      </c>
    </row>
    <row r="5710" spans="38:41">
      <c r="AL5710" s="279">
        <v>7</v>
      </c>
      <c r="AM5710" s="279">
        <v>2002</v>
      </c>
      <c r="AN5710" s="281">
        <v>37449</v>
      </c>
      <c r="AO5710" s="279">
        <v>5.726</v>
      </c>
    </row>
    <row r="5711" spans="38:41">
      <c r="AL5711" s="279">
        <v>7</v>
      </c>
      <c r="AM5711" s="279">
        <v>2002</v>
      </c>
      <c r="AN5711" s="281">
        <v>37448</v>
      </c>
      <c r="AO5711" s="279">
        <v>5.7770000000000001</v>
      </c>
    </row>
    <row r="5712" spans="38:41">
      <c r="AL5712" s="279">
        <v>7</v>
      </c>
      <c r="AM5712" s="279">
        <v>2002</v>
      </c>
      <c r="AN5712" s="281">
        <v>37447</v>
      </c>
      <c r="AO5712" s="279">
        <v>5.7619999999999996</v>
      </c>
    </row>
    <row r="5713" spans="38:41">
      <c r="AL5713" s="279">
        <v>7</v>
      </c>
      <c r="AM5713" s="279">
        <v>2002</v>
      </c>
      <c r="AN5713" s="281">
        <v>37446</v>
      </c>
      <c r="AO5713" s="279">
        <v>5.7939999999999996</v>
      </c>
    </row>
    <row r="5714" spans="38:41">
      <c r="AL5714" s="279">
        <v>7</v>
      </c>
      <c r="AM5714" s="279">
        <v>2002</v>
      </c>
      <c r="AN5714" s="281">
        <v>37445</v>
      </c>
      <c r="AO5714" s="279">
        <v>5.8120000000000003</v>
      </c>
    </row>
    <row r="5715" spans="38:41">
      <c r="AL5715" s="279">
        <v>7</v>
      </c>
      <c r="AM5715" s="279">
        <v>2002</v>
      </c>
      <c r="AN5715" s="281">
        <v>37442</v>
      </c>
      <c r="AO5715" s="279">
        <v>5.8220000000000001</v>
      </c>
    </row>
    <row r="5716" spans="38:41">
      <c r="AL5716" s="279">
        <v>7</v>
      </c>
      <c r="AM5716" s="279">
        <v>2002</v>
      </c>
      <c r="AN5716" s="281">
        <v>37441</v>
      </c>
      <c r="AO5716" s="279">
        <v>5.7510000000000003</v>
      </c>
    </row>
    <row r="5717" spans="38:41">
      <c r="AL5717" s="279">
        <v>7</v>
      </c>
      <c r="AM5717" s="279">
        <v>2002</v>
      </c>
      <c r="AN5717" s="281">
        <v>37440</v>
      </c>
      <c r="AO5717" s="279">
        <v>5.7510000000000003</v>
      </c>
    </row>
    <row r="5718" spans="38:41">
      <c r="AL5718" s="279">
        <v>7</v>
      </c>
      <c r="AM5718" s="279">
        <v>2002</v>
      </c>
      <c r="AN5718" s="281">
        <v>37439</v>
      </c>
      <c r="AO5718" s="279">
        <v>5.7439999999999998</v>
      </c>
    </row>
    <row r="5719" spans="38:41">
      <c r="AL5719" s="279">
        <v>7</v>
      </c>
      <c r="AM5719" s="279">
        <v>2002</v>
      </c>
      <c r="AN5719" s="281">
        <v>37438</v>
      </c>
      <c r="AO5719" s="279">
        <v>5.8330000000000002</v>
      </c>
    </row>
    <row r="5720" spans="38:41">
      <c r="AL5720" s="279">
        <v>6</v>
      </c>
      <c r="AM5720" s="279">
        <v>2002</v>
      </c>
      <c r="AN5720" s="281">
        <v>37435</v>
      </c>
      <c r="AO5720" s="279">
        <v>5.8120000000000003</v>
      </c>
    </row>
    <row r="5721" spans="38:41">
      <c r="AL5721" s="279">
        <v>6</v>
      </c>
      <c r="AM5721" s="279">
        <v>2002</v>
      </c>
      <c r="AN5721" s="281">
        <v>37434</v>
      </c>
      <c r="AO5721" s="279">
        <v>5.7880000000000003</v>
      </c>
    </row>
    <row r="5722" spans="38:41">
      <c r="AL5722" s="279">
        <v>6</v>
      </c>
      <c r="AM5722" s="279">
        <v>2002</v>
      </c>
      <c r="AN5722" s="281">
        <v>37433</v>
      </c>
      <c r="AO5722" s="279">
        <v>5.7439999999999998</v>
      </c>
    </row>
    <row r="5723" spans="38:41">
      <c r="AL5723" s="279">
        <v>6</v>
      </c>
      <c r="AM5723" s="279">
        <v>2002</v>
      </c>
      <c r="AN5723" s="281">
        <v>37432</v>
      </c>
      <c r="AO5723" s="279">
        <v>5.726</v>
      </c>
    </row>
    <row r="5724" spans="38:41">
      <c r="AL5724" s="279">
        <v>6</v>
      </c>
      <c r="AM5724" s="279">
        <v>2002</v>
      </c>
      <c r="AN5724" s="281">
        <v>37431</v>
      </c>
      <c r="AO5724" s="279">
        <v>5.7089999999999996</v>
      </c>
    </row>
    <row r="5725" spans="38:41">
      <c r="AL5725" s="279">
        <v>6</v>
      </c>
      <c r="AM5725" s="279">
        <v>2002</v>
      </c>
      <c r="AN5725" s="281">
        <v>37428</v>
      </c>
      <c r="AO5725" s="279">
        <v>5.6779999999999999</v>
      </c>
    </row>
    <row r="5726" spans="38:41">
      <c r="AL5726" s="279">
        <v>6</v>
      </c>
      <c r="AM5726" s="279">
        <v>2002</v>
      </c>
      <c r="AN5726" s="281">
        <v>37427</v>
      </c>
      <c r="AO5726" s="279">
        <v>5.7080000000000002</v>
      </c>
    </row>
    <row r="5727" spans="38:41">
      <c r="AL5727" s="279">
        <v>6</v>
      </c>
      <c r="AM5727" s="279">
        <v>2002</v>
      </c>
      <c r="AN5727" s="281">
        <v>37426</v>
      </c>
      <c r="AO5727" s="279">
        <v>5.6680000000000001</v>
      </c>
    </row>
    <row r="5728" spans="38:41">
      <c r="AL5728" s="279">
        <v>6</v>
      </c>
      <c r="AM5728" s="279">
        <v>2002</v>
      </c>
      <c r="AN5728" s="281">
        <v>37425</v>
      </c>
      <c r="AO5728" s="279">
        <v>5.7110000000000003</v>
      </c>
    </row>
    <row r="5729" spans="38:41">
      <c r="AL5729" s="279">
        <v>6</v>
      </c>
      <c r="AM5729" s="279">
        <v>2002</v>
      </c>
      <c r="AN5729" s="281">
        <v>37424</v>
      </c>
      <c r="AO5729" s="279">
        <v>5.6970000000000001</v>
      </c>
    </row>
    <row r="5730" spans="38:41">
      <c r="AL5730" s="279">
        <v>6</v>
      </c>
      <c r="AM5730" s="279">
        <v>2002</v>
      </c>
      <c r="AN5730" s="281">
        <v>37421</v>
      </c>
      <c r="AO5730" s="279">
        <v>5.6710000000000003</v>
      </c>
    </row>
    <row r="5731" spans="38:41">
      <c r="AL5731" s="279">
        <v>6</v>
      </c>
      <c r="AM5731" s="279">
        <v>2002</v>
      </c>
      <c r="AN5731" s="281">
        <v>37420</v>
      </c>
      <c r="AO5731" s="279">
        <v>5.7309999999999999</v>
      </c>
    </row>
    <row r="5732" spans="38:41">
      <c r="AL5732" s="279">
        <v>6</v>
      </c>
      <c r="AM5732" s="279">
        <v>2002</v>
      </c>
      <c r="AN5732" s="281">
        <v>37419</v>
      </c>
      <c r="AO5732" s="279">
        <v>5.7670000000000003</v>
      </c>
    </row>
    <row r="5733" spans="38:41">
      <c r="AL5733" s="279">
        <v>6</v>
      </c>
      <c r="AM5733" s="279">
        <v>2002</v>
      </c>
      <c r="AN5733" s="281">
        <v>37418</v>
      </c>
      <c r="AO5733" s="279">
        <v>5.7789999999999999</v>
      </c>
    </row>
    <row r="5734" spans="38:41">
      <c r="AL5734" s="279">
        <v>6</v>
      </c>
      <c r="AM5734" s="279">
        <v>2002</v>
      </c>
      <c r="AN5734" s="281">
        <v>37417</v>
      </c>
      <c r="AO5734" s="279">
        <v>5.8010000000000002</v>
      </c>
    </row>
    <row r="5735" spans="38:41">
      <c r="AL5735" s="279">
        <v>6</v>
      </c>
      <c r="AM5735" s="279">
        <v>2002</v>
      </c>
      <c r="AN5735" s="281">
        <v>37414</v>
      </c>
      <c r="AO5735" s="279">
        <v>5.8159999999999998</v>
      </c>
    </row>
    <row r="5736" spans="38:41">
      <c r="AL5736" s="279">
        <v>6</v>
      </c>
      <c r="AM5736" s="279">
        <v>2002</v>
      </c>
      <c r="AN5736" s="281">
        <v>37413</v>
      </c>
      <c r="AO5736" s="279">
        <v>5.8109999999999999</v>
      </c>
    </row>
    <row r="5737" spans="38:41">
      <c r="AL5737" s="279">
        <v>6</v>
      </c>
      <c r="AM5737" s="279">
        <v>2002</v>
      </c>
      <c r="AN5737" s="281">
        <v>37412</v>
      </c>
      <c r="AO5737" s="279">
        <v>5.835</v>
      </c>
    </row>
    <row r="5738" spans="38:41">
      <c r="AL5738" s="279">
        <v>6</v>
      </c>
      <c r="AM5738" s="279">
        <v>2002</v>
      </c>
      <c r="AN5738" s="281">
        <v>37411</v>
      </c>
      <c r="AO5738" s="279">
        <v>5.8129999999999997</v>
      </c>
    </row>
    <row r="5739" spans="38:41">
      <c r="AL5739" s="279">
        <v>6</v>
      </c>
      <c r="AM5739" s="279">
        <v>2002</v>
      </c>
      <c r="AN5739" s="281">
        <v>37410</v>
      </c>
      <c r="AO5739" s="279">
        <v>5.78</v>
      </c>
    </row>
    <row r="5740" spans="38:41">
      <c r="AL5740" s="279">
        <v>5</v>
      </c>
      <c r="AM5740" s="279">
        <v>2002</v>
      </c>
      <c r="AN5740" s="281">
        <v>37407</v>
      </c>
      <c r="AO5740" s="279">
        <v>5.79</v>
      </c>
    </row>
    <row r="5741" spans="38:41">
      <c r="AL5741" s="279">
        <v>5</v>
      </c>
      <c r="AM5741" s="279">
        <v>2002</v>
      </c>
      <c r="AN5741" s="281">
        <v>37406</v>
      </c>
      <c r="AO5741" s="279">
        <v>5.7690000000000001</v>
      </c>
    </row>
    <row r="5742" spans="38:41">
      <c r="AL5742" s="279">
        <v>5</v>
      </c>
      <c r="AM5742" s="279">
        <v>2002</v>
      </c>
      <c r="AN5742" s="281">
        <v>37405</v>
      </c>
      <c r="AO5742" s="279">
        <v>5.78</v>
      </c>
    </row>
    <row r="5743" spans="38:41">
      <c r="AL5743" s="279">
        <v>5</v>
      </c>
      <c r="AM5743" s="279">
        <v>2002</v>
      </c>
      <c r="AN5743" s="281">
        <v>37404</v>
      </c>
      <c r="AO5743" s="279">
        <v>5.8310000000000004</v>
      </c>
    </row>
    <row r="5744" spans="38:41">
      <c r="AL5744" s="279">
        <v>5</v>
      </c>
      <c r="AM5744" s="279">
        <v>2002</v>
      </c>
      <c r="AN5744" s="281">
        <v>37403</v>
      </c>
      <c r="AO5744" s="279">
        <v>5.8470000000000004</v>
      </c>
    </row>
    <row r="5745" spans="38:41">
      <c r="AL5745" s="279">
        <v>5</v>
      </c>
      <c r="AM5745" s="279">
        <v>2002</v>
      </c>
      <c r="AN5745" s="281">
        <v>37400</v>
      </c>
      <c r="AO5745" s="279">
        <v>5.843</v>
      </c>
    </row>
    <row r="5746" spans="38:41">
      <c r="AL5746" s="279">
        <v>5</v>
      </c>
      <c r="AM5746" s="279">
        <v>2002</v>
      </c>
      <c r="AN5746" s="281">
        <v>37399</v>
      </c>
      <c r="AO5746" s="279">
        <v>5.8739999999999997</v>
      </c>
    </row>
    <row r="5747" spans="38:41">
      <c r="AL5747" s="279">
        <v>5</v>
      </c>
      <c r="AM5747" s="279">
        <v>2002</v>
      </c>
      <c r="AN5747" s="281">
        <v>37398</v>
      </c>
      <c r="AO5747" s="279">
        <v>5.8879999999999999</v>
      </c>
    </row>
    <row r="5748" spans="38:41">
      <c r="AL5748" s="279">
        <v>5</v>
      </c>
      <c r="AM5748" s="279">
        <v>2002</v>
      </c>
      <c r="AN5748" s="281">
        <v>37397</v>
      </c>
      <c r="AO5748" s="279">
        <v>5.9029999999999996</v>
      </c>
    </row>
    <row r="5749" spans="38:41">
      <c r="AL5749" s="279">
        <v>5</v>
      </c>
      <c r="AM5749" s="279">
        <v>2002</v>
      </c>
      <c r="AN5749" s="281">
        <v>37396</v>
      </c>
      <c r="AO5749" s="279">
        <v>5.9539999999999997</v>
      </c>
    </row>
    <row r="5750" spans="38:41">
      <c r="AL5750" s="279">
        <v>5</v>
      </c>
      <c r="AM5750" s="279">
        <v>2002</v>
      </c>
      <c r="AN5750" s="281">
        <v>37393</v>
      </c>
      <c r="AO5750" s="279">
        <v>5.9749999999999996</v>
      </c>
    </row>
    <row r="5751" spans="38:41">
      <c r="AL5751" s="279">
        <v>5</v>
      </c>
      <c r="AM5751" s="279">
        <v>2002</v>
      </c>
      <c r="AN5751" s="281">
        <v>37392</v>
      </c>
      <c r="AO5751" s="279">
        <v>5.944</v>
      </c>
    </row>
    <row r="5752" spans="38:41">
      <c r="AL5752" s="279">
        <v>5</v>
      </c>
      <c r="AM5752" s="279">
        <v>2002</v>
      </c>
      <c r="AN5752" s="281">
        <v>37391</v>
      </c>
      <c r="AO5752" s="279">
        <v>5.9829999999999997</v>
      </c>
    </row>
    <row r="5753" spans="38:41">
      <c r="AL5753" s="279">
        <v>5</v>
      </c>
      <c r="AM5753" s="279">
        <v>2002</v>
      </c>
      <c r="AN5753" s="281">
        <v>37390</v>
      </c>
      <c r="AO5753" s="279">
        <v>5.9749999999999996</v>
      </c>
    </row>
    <row r="5754" spans="38:41">
      <c r="AL5754" s="279">
        <v>5</v>
      </c>
      <c r="AM5754" s="279">
        <v>2002</v>
      </c>
      <c r="AN5754" s="281">
        <v>37389</v>
      </c>
      <c r="AO5754" s="279">
        <v>5.9379999999999997</v>
      </c>
    </row>
    <row r="5755" spans="38:41">
      <c r="AL5755" s="279">
        <v>5</v>
      </c>
      <c r="AM5755" s="279">
        <v>2002</v>
      </c>
      <c r="AN5755" s="281">
        <v>37386</v>
      </c>
      <c r="AO5755" s="279">
        <v>5.8840000000000003</v>
      </c>
    </row>
    <row r="5756" spans="38:41">
      <c r="AL5756" s="279">
        <v>5</v>
      </c>
      <c r="AM5756" s="279">
        <v>2002</v>
      </c>
      <c r="AN5756" s="281">
        <v>37385</v>
      </c>
      <c r="AO5756" s="279">
        <v>5.8840000000000003</v>
      </c>
    </row>
    <row r="5757" spans="38:41">
      <c r="AL5757" s="279">
        <v>5</v>
      </c>
      <c r="AM5757" s="279">
        <v>2002</v>
      </c>
      <c r="AN5757" s="281">
        <v>37384</v>
      </c>
      <c r="AO5757" s="279">
        <v>5.9139999999999997</v>
      </c>
    </row>
    <row r="5758" spans="38:41">
      <c r="AL5758" s="279">
        <v>5</v>
      </c>
      <c r="AM5758" s="279">
        <v>2002</v>
      </c>
      <c r="AN5758" s="281">
        <v>37383</v>
      </c>
      <c r="AO5758" s="279">
        <v>5.8369999999999997</v>
      </c>
    </row>
    <row r="5759" spans="38:41">
      <c r="AL5759" s="279">
        <v>5</v>
      </c>
      <c r="AM5759" s="279">
        <v>2002</v>
      </c>
      <c r="AN5759" s="281">
        <v>37382</v>
      </c>
      <c r="AO5759" s="279">
        <v>5.8369999999999997</v>
      </c>
    </row>
    <row r="5760" spans="38:41">
      <c r="AL5760" s="279">
        <v>5</v>
      </c>
      <c r="AM5760" s="279">
        <v>2002</v>
      </c>
      <c r="AN5760" s="281">
        <v>37379</v>
      </c>
      <c r="AO5760" s="279">
        <v>5.85</v>
      </c>
    </row>
    <row r="5761" spans="38:41">
      <c r="AL5761" s="279">
        <v>5</v>
      </c>
      <c r="AM5761" s="279">
        <v>2002</v>
      </c>
      <c r="AN5761" s="281">
        <v>37378</v>
      </c>
      <c r="AO5761" s="279">
        <v>5.891</v>
      </c>
    </row>
    <row r="5762" spans="38:41">
      <c r="AL5762" s="279">
        <v>5</v>
      </c>
      <c r="AM5762" s="279">
        <v>2002</v>
      </c>
      <c r="AN5762" s="281">
        <v>37377</v>
      </c>
      <c r="AO5762" s="279">
        <v>5.8680000000000003</v>
      </c>
    </row>
    <row r="5763" spans="38:41">
      <c r="AL5763" s="279">
        <v>4</v>
      </c>
      <c r="AM5763" s="279">
        <v>2002</v>
      </c>
      <c r="AN5763" s="281">
        <v>37376</v>
      </c>
      <c r="AO5763" s="279">
        <v>5.8949999999999996</v>
      </c>
    </row>
    <row r="5764" spans="38:41">
      <c r="AL5764" s="279">
        <v>4</v>
      </c>
      <c r="AM5764" s="279">
        <v>2002</v>
      </c>
      <c r="AN5764" s="281">
        <v>37375</v>
      </c>
      <c r="AO5764" s="279">
        <v>5.91</v>
      </c>
    </row>
    <row r="5765" spans="38:41">
      <c r="AL5765" s="279">
        <v>4</v>
      </c>
      <c r="AM5765" s="279">
        <v>2002</v>
      </c>
      <c r="AN5765" s="281">
        <v>37372</v>
      </c>
      <c r="AO5765" s="279">
        <v>5.899</v>
      </c>
    </row>
    <row r="5766" spans="38:41">
      <c r="AL5766" s="279">
        <v>4</v>
      </c>
      <c r="AM5766" s="279">
        <v>2002</v>
      </c>
      <c r="AN5766" s="281">
        <v>37371</v>
      </c>
      <c r="AO5766" s="279">
        <v>5.91</v>
      </c>
    </row>
    <row r="5767" spans="38:41">
      <c r="AL5767" s="279">
        <v>4</v>
      </c>
      <c r="AM5767" s="279">
        <v>2002</v>
      </c>
      <c r="AN5767" s="281">
        <v>37370</v>
      </c>
      <c r="AO5767" s="279">
        <v>5.9169999999999998</v>
      </c>
    </row>
    <row r="5768" spans="38:41">
      <c r="AL5768" s="279">
        <v>4</v>
      </c>
      <c r="AM5768" s="279">
        <v>2002</v>
      </c>
      <c r="AN5768" s="281">
        <v>37369</v>
      </c>
      <c r="AO5768" s="279">
        <v>5.94</v>
      </c>
    </row>
    <row r="5769" spans="38:41">
      <c r="AL5769" s="279">
        <v>4</v>
      </c>
      <c r="AM5769" s="279">
        <v>2002</v>
      </c>
      <c r="AN5769" s="281">
        <v>37368</v>
      </c>
      <c r="AO5769" s="279">
        <v>5.952</v>
      </c>
    </row>
    <row r="5770" spans="38:41">
      <c r="AL5770" s="279">
        <v>4</v>
      </c>
      <c r="AM5770" s="279">
        <v>2002</v>
      </c>
      <c r="AN5770" s="281">
        <v>37365</v>
      </c>
      <c r="AO5770" s="279">
        <v>5.9420000000000002</v>
      </c>
    </row>
    <row r="5771" spans="38:41">
      <c r="AL5771" s="279">
        <v>4</v>
      </c>
      <c r="AM5771" s="279">
        <v>2002</v>
      </c>
      <c r="AN5771" s="281">
        <v>37364</v>
      </c>
      <c r="AO5771" s="279">
        <v>5.93</v>
      </c>
    </row>
    <row r="5772" spans="38:41">
      <c r="AL5772" s="279">
        <v>4</v>
      </c>
      <c r="AM5772" s="279">
        <v>2002</v>
      </c>
      <c r="AN5772" s="281">
        <v>37363</v>
      </c>
      <c r="AO5772" s="279">
        <v>5.9379999999999997</v>
      </c>
    </row>
    <row r="5773" spans="38:41">
      <c r="AL5773" s="279">
        <v>4</v>
      </c>
      <c r="AM5773" s="279">
        <v>2002</v>
      </c>
      <c r="AN5773" s="281">
        <v>37362</v>
      </c>
      <c r="AO5773" s="279">
        <v>5.8760000000000003</v>
      </c>
    </row>
    <row r="5774" spans="38:41">
      <c r="AL5774" s="279">
        <v>4</v>
      </c>
      <c r="AM5774" s="279">
        <v>2002</v>
      </c>
      <c r="AN5774" s="281">
        <v>37361</v>
      </c>
      <c r="AO5774" s="279">
        <v>5.8440000000000003</v>
      </c>
    </row>
    <row r="5775" spans="38:41">
      <c r="AL5775" s="279">
        <v>4</v>
      </c>
      <c r="AM5775" s="279">
        <v>2002</v>
      </c>
      <c r="AN5775" s="281">
        <v>37358</v>
      </c>
      <c r="AO5775" s="279">
        <v>5.87</v>
      </c>
    </row>
    <row r="5776" spans="38:41">
      <c r="AL5776" s="279">
        <v>4</v>
      </c>
      <c r="AM5776" s="279">
        <v>2002</v>
      </c>
      <c r="AN5776" s="281">
        <v>37357</v>
      </c>
      <c r="AO5776" s="279">
        <v>5.8940000000000001</v>
      </c>
    </row>
    <row r="5777" spans="38:41">
      <c r="AL5777" s="279">
        <v>4</v>
      </c>
      <c r="AM5777" s="279">
        <v>2002</v>
      </c>
      <c r="AN5777" s="281">
        <v>37356</v>
      </c>
      <c r="AO5777" s="279">
        <v>5.9249999999999998</v>
      </c>
    </row>
    <row r="5778" spans="38:41">
      <c r="AL5778" s="279">
        <v>4</v>
      </c>
      <c r="AM5778" s="279">
        <v>2002</v>
      </c>
      <c r="AN5778" s="281">
        <v>37355</v>
      </c>
      <c r="AO5778" s="279">
        <v>5.9089999999999998</v>
      </c>
    </row>
    <row r="5779" spans="38:41">
      <c r="AL5779" s="279">
        <v>4</v>
      </c>
      <c r="AM5779" s="279">
        <v>2002</v>
      </c>
      <c r="AN5779" s="281">
        <v>37354</v>
      </c>
      <c r="AO5779" s="279">
        <v>5.9340000000000002</v>
      </c>
    </row>
    <row r="5780" spans="38:41">
      <c r="AL5780" s="279">
        <v>4</v>
      </c>
      <c r="AM5780" s="279">
        <v>2002</v>
      </c>
      <c r="AN5780" s="281">
        <v>37351</v>
      </c>
      <c r="AO5780" s="279">
        <v>5.8769999999999998</v>
      </c>
    </row>
    <row r="5781" spans="38:41">
      <c r="AL5781" s="279">
        <v>4</v>
      </c>
      <c r="AM5781" s="279">
        <v>2002</v>
      </c>
      <c r="AN5781" s="281">
        <v>37350</v>
      </c>
      <c r="AO5781" s="279">
        <v>5.9020000000000001</v>
      </c>
    </row>
    <row r="5782" spans="38:41">
      <c r="AL5782" s="279">
        <v>4</v>
      </c>
      <c r="AM5782" s="279">
        <v>2002</v>
      </c>
      <c r="AN5782" s="281">
        <v>37349</v>
      </c>
      <c r="AO5782" s="279">
        <v>5.9359999999999999</v>
      </c>
    </row>
    <row r="5783" spans="38:41">
      <c r="AL5783" s="279">
        <v>4</v>
      </c>
      <c r="AM5783" s="279">
        <v>2002</v>
      </c>
      <c r="AN5783" s="281">
        <v>37348</v>
      </c>
      <c r="AO5783" s="279">
        <v>5.9429999999999996</v>
      </c>
    </row>
    <row r="5784" spans="38:41">
      <c r="AL5784" s="279">
        <v>4</v>
      </c>
      <c r="AM5784" s="279">
        <v>2002</v>
      </c>
      <c r="AN5784" s="281">
        <v>37347</v>
      </c>
      <c r="AO5784" s="279">
        <v>5.9820000000000002</v>
      </c>
    </row>
    <row r="5785" spans="38:41">
      <c r="AL5785" s="279">
        <v>3</v>
      </c>
      <c r="AM5785" s="279">
        <v>2002</v>
      </c>
      <c r="AN5785" s="281">
        <v>37344</v>
      </c>
      <c r="AO5785" s="279">
        <v>5.9770000000000003</v>
      </c>
    </row>
    <row r="5786" spans="38:41">
      <c r="AL5786" s="279">
        <v>3</v>
      </c>
      <c r="AM5786" s="279">
        <v>2002</v>
      </c>
      <c r="AN5786" s="281">
        <v>37343</v>
      </c>
      <c r="AO5786" s="279">
        <v>5.9779999999999998</v>
      </c>
    </row>
    <row r="5787" spans="38:41">
      <c r="AL5787" s="279">
        <v>3</v>
      </c>
      <c r="AM5787" s="279">
        <v>2002</v>
      </c>
      <c r="AN5787" s="281">
        <v>37342</v>
      </c>
      <c r="AO5787" s="279">
        <v>5.9820000000000002</v>
      </c>
    </row>
    <row r="5788" spans="38:41">
      <c r="AL5788" s="279">
        <v>3</v>
      </c>
      <c r="AM5788" s="279">
        <v>2002</v>
      </c>
      <c r="AN5788" s="281">
        <v>37341</v>
      </c>
      <c r="AO5788" s="279">
        <v>5.9619999999999997</v>
      </c>
    </row>
    <row r="5789" spans="38:41">
      <c r="AL5789" s="279">
        <v>3</v>
      </c>
      <c r="AM5789" s="279">
        <v>2002</v>
      </c>
      <c r="AN5789" s="281">
        <v>37340</v>
      </c>
      <c r="AO5789" s="279">
        <v>5.9969999999999999</v>
      </c>
    </row>
    <row r="5790" spans="38:41">
      <c r="AL5790" s="279">
        <v>3</v>
      </c>
      <c r="AM5790" s="279">
        <v>2002</v>
      </c>
      <c r="AN5790" s="281">
        <v>37337</v>
      </c>
      <c r="AO5790" s="279">
        <v>5.968</v>
      </c>
    </row>
    <row r="5791" spans="38:41">
      <c r="AL5791" s="279">
        <v>3</v>
      </c>
      <c r="AM5791" s="279">
        <v>2002</v>
      </c>
      <c r="AN5791" s="281">
        <v>37336</v>
      </c>
      <c r="AO5791" s="279">
        <v>5.96</v>
      </c>
    </row>
    <row r="5792" spans="38:41">
      <c r="AL5792" s="279">
        <v>3</v>
      </c>
      <c r="AM5792" s="279">
        <v>2002</v>
      </c>
      <c r="AN5792" s="281">
        <v>37335</v>
      </c>
      <c r="AO5792" s="279">
        <v>5.9550000000000001</v>
      </c>
    </row>
    <row r="5793" spans="38:41">
      <c r="AL5793" s="279">
        <v>3</v>
      </c>
      <c r="AM5793" s="279">
        <v>2002</v>
      </c>
      <c r="AN5793" s="281">
        <v>37334</v>
      </c>
      <c r="AO5793" s="279">
        <v>5.8869999999999996</v>
      </c>
    </row>
    <row r="5794" spans="38:41">
      <c r="AL5794" s="279">
        <v>3</v>
      </c>
      <c r="AM5794" s="279">
        <v>2002</v>
      </c>
      <c r="AN5794" s="281">
        <v>37333</v>
      </c>
      <c r="AO5794" s="279">
        <v>5.9059999999999997</v>
      </c>
    </row>
    <row r="5795" spans="38:41">
      <c r="AL5795" s="279">
        <v>3</v>
      </c>
      <c r="AM5795" s="279">
        <v>2002</v>
      </c>
      <c r="AN5795" s="281">
        <v>37330</v>
      </c>
      <c r="AO5795" s="279">
        <v>5.9359999999999999</v>
      </c>
    </row>
    <row r="5796" spans="38:41">
      <c r="AL5796" s="279">
        <v>3</v>
      </c>
      <c r="AM5796" s="279">
        <v>2002</v>
      </c>
      <c r="AN5796" s="281">
        <v>37329</v>
      </c>
      <c r="AO5796" s="279">
        <v>5.9829999999999997</v>
      </c>
    </row>
    <row r="5797" spans="38:41">
      <c r="AL5797" s="279">
        <v>3</v>
      </c>
      <c r="AM5797" s="279">
        <v>2002</v>
      </c>
      <c r="AN5797" s="281">
        <v>37328</v>
      </c>
      <c r="AO5797" s="279">
        <v>5.9</v>
      </c>
    </row>
    <row r="5798" spans="38:41">
      <c r="AL5798" s="279">
        <v>3</v>
      </c>
      <c r="AM5798" s="279">
        <v>2002</v>
      </c>
      <c r="AN5798" s="281">
        <v>37327</v>
      </c>
      <c r="AO5798" s="279">
        <v>5.8879999999999999</v>
      </c>
    </row>
    <row r="5799" spans="38:41">
      <c r="AL5799" s="279">
        <v>3</v>
      </c>
      <c r="AM5799" s="279">
        <v>2002</v>
      </c>
      <c r="AN5799" s="281">
        <v>37326</v>
      </c>
      <c r="AO5799" s="279">
        <v>5.8869999999999996</v>
      </c>
    </row>
    <row r="5800" spans="38:41">
      <c r="AL5800" s="279">
        <v>3</v>
      </c>
      <c r="AM5800" s="279">
        <v>2002</v>
      </c>
      <c r="AN5800" s="281">
        <v>37323</v>
      </c>
      <c r="AO5800" s="279">
        <v>5.9109999999999996</v>
      </c>
    </row>
    <row r="5801" spans="38:41">
      <c r="AL5801" s="279">
        <v>3</v>
      </c>
      <c r="AM5801" s="279">
        <v>2002</v>
      </c>
      <c r="AN5801" s="281">
        <v>37322</v>
      </c>
      <c r="AO5801" s="279">
        <v>5.8769999999999998</v>
      </c>
    </row>
    <row r="5802" spans="38:41">
      <c r="AL5802" s="279">
        <v>3</v>
      </c>
      <c r="AM5802" s="279">
        <v>2002</v>
      </c>
      <c r="AN5802" s="281">
        <v>37321</v>
      </c>
      <c r="AO5802" s="279">
        <v>5.8250000000000002</v>
      </c>
    </row>
    <row r="5803" spans="38:41">
      <c r="AL5803" s="279">
        <v>3</v>
      </c>
      <c r="AM5803" s="279">
        <v>2002</v>
      </c>
      <c r="AN5803" s="281">
        <v>37320</v>
      </c>
      <c r="AO5803" s="279">
        <v>5.8049999999999997</v>
      </c>
    </row>
    <row r="5804" spans="38:41">
      <c r="AL5804" s="279">
        <v>3</v>
      </c>
      <c r="AM5804" s="279">
        <v>2002</v>
      </c>
      <c r="AN5804" s="281">
        <v>37319</v>
      </c>
      <c r="AO5804" s="279">
        <v>5.8079999999999998</v>
      </c>
    </row>
    <row r="5805" spans="38:41">
      <c r="AL5805" s="279">
        <v>3</v>
      </c>
      <c r="AM5805" s="279">
        <v>2002</v>
      </c>
      <c r="AN5805" s="281">
        <v>37316</v>
      </c>
      <c r="AO5805" s="279">
        <v>5.782</v>
      </c>
    </row>
    <row r="5806" spans="38:41">
      <c r="AL5806" s="279">
        <v>2</v>
      </c>
      <c r="AM5806" s="279">
        <v>2002</v>
      </c>
      <c r="AN5806" s="281">
        <v>37315</v>
      </c>
      <c r="AO5806" s="279">
        <v>5.7169999999999996</v>
      </c>
    </row>
    <row r="5807" spans="38:41">
      <c r="AL5807" s="279">
        <v>2</v>
      </c>
      <c r="AM5807" s="279">
        <v>2002</v>
      </c>
      <c r="AN5807" s="281">
        <v>37314</v>
      </c>
      <c r="AO5807" s="279">
        <v>5.6859999999999999</v>
      </c>
    </row>
    <row r="5808" spans="38:41">
      <c r="AL5808" s="279">
        <v>2</v>
      </c>
      <c r="AM5808" s="279">
        <v>2002</v>
      </c>
      <c r="AN5808" s="281">
        <v>37313</v>
      </c>
      <c r="AO5808" s="279">
        <v>5.7240000000000002</v>
      </c>
    </row>
    <row r="5809" spans="38:41">
      <c r="AL5809" s="279">
        <v>2</v>
      </c>
      <c r="AM5809" s="279">
        <v>2002</v>
      </c>
      <c r="AN5809" s="281">
        <v>37312</v>
      </c>
      <c r="AO5809" s="279">
        <v>5.6609999999999996</v>
      </c>
    </row>
    <row r="5810" spans="38:41">
      <c r="AL5810" s="279">
        <v>2</v>
      </c>
      <c r="AM5810" s="279">
        <v>2002</v>
      </c>
      <c r="AN5810" s="281">
        <v>37309</v>
      </c>
      <c r="AO5810" s="279">
        <v>5.63</v>
      </c>
    </row>
    <row r="5811" spans="38:41">
      <c r="AL5811" s="279">
        <v>2</v>
      </c>
      <c r="AM5811" s="279">
        <v>2002</v>
      </c>
      <c r="AN5811" s="281">
        <v>37308</v>
      </c>
      <c r="AO5811" s="279">
        <v>5.6639999999999997</v>
      </c>
    </row>
    <row r="5812" spans="38:41">
      <c r="AL5812" s="279">
        <v>2</v>
      </c>
      <c r="AM5812" s="279">
        <v>2002</v>
      </c>
      <c r="AN5812" s="281">
        <v>37307</v>
      </c>
      <c r="AO5812" s="279">
        <v>5.6820000000000004</v>
      </c>
    </row>
    <row r="5813" spans="38:41">
      <c r="AL5813" s="279">
        <v>2</v>
      </c>
      <c r="AM5813" s="279">
        <v>2002</v>
      </c>
      <c r="AN5813" s="281">
        <v>37306</v>
      </c>
      <c r="AO5813" s="279">
        <v>5.6909999999999998</v>
      </c>
    </row>
    <row r="5814" spans="38:41">
      <c r="AL5814" s="279">
        <v>2</v>
      </c>
      <c r="AM5814" s="279">
        <v>2002</v>
      </c>
      <c r="AN5814" s="281">
        <v>37305</v>
      </c>
      <c r="AO5814" s="279">
        <v>5.6790000000000003</v>
      </c>
    </row>
    <row r="5815" spans="38:41">
      <c r="AL5815" s="279">
        <v>2</v>
      </c>
      <c r="AM5815" s="279">
        <v>2002</v>
      </c>
      <c r="AN5815" s="281">
        <v>37302</v>
      </c>
      <c r="AO5815" s="279">
        <v>5.6559999999999997</v>
      </c>
    </row>
    <row r="5816" spans="38:41">
      <c r="AL5816" s="279">
        <v>2</v>
      </c>
      <c r="AM5816" s="279">
        <v>2002</v>
      </c>
      <c r="AN5816" s="281">
        <v>37301</v>
      </c>
      <c r="AO5816" s="279">
        <v>5.6909999999999998</v>
      </c>
    </row>
    <row r="5817" spans="38:41">
      <c r="AL5817" s="279">
        <v>2</v>
      </c>
      <c r="AM5817" s="279">
        <v>2002</v>
      </c>
      <c r="AN5817" s="281">
        <v>37300</v>
      </c>
      <c r="AO5817" s="279">
        <v>5.7060000000000004</v>
      </c>
    </row>
    <row r="5818" spans="38:41">
      <c r="AL5818" s="279">
        <v>2</v>
      </c>
      <c r="AM5818" s="279">
        <v>2002</v>
      </c>
      <c r="AN5818" s="281">
        <v>37299</v>
      </c>
      <c r="AO5818" s="279">
        <v>5.6890000000000001</v>
      </c>
    </row>
    <row r="5819" spans="38:41">
      <c r="AL5819" s="279">
        <v>2</v>
      </c>
      <c r="AM5819" s="279">
        <v>2002</v>
      </c>
      <c r="AN5819" s="281">
        <v>37298</v>
      </c>
      <c r="AO5819" s="279">
        <v>5.6529999999999996</v>
      </c>
    </row>
    <row r="5820" spans="38:41">
      <c r="AL5820" s="279">
        <v>2</v>
      </c>
      <c r="AM5820" s="279">
        <v>2002</v>
      </c>
      <c r="AN5820" s="281">
        <v>37295</v>
      </c>
      <c r="AO5820" s="279">
        <v>5.63</v>
      </c>
    </row>
    <row r="5821" spans="38:41">
      <c r="AL5821" s="279">
        <v>2</v>
      </c>
      <c r="AM5821" s="279">
        <v>2002</v>
      </c>
      <c r="AN5821" s="281">
        <v>37294</v>
      </c>
      <c r="AO5821" s="279">
        <v>5.6369999999999996</v>
      </c>
    </row>
    <row r="5822" spans="38:41">
      <c r="AL5822" s="279">
        <v>2</v>
      </c>
      <c r="AM5822" s="279">
        <v>2002</v>
      </c>
      <c r="AN5822" s="281">
        <v>37293</v>
      </c>
      <c r="AO5822" s="279">
        <v>5.6230000000000002</v>
      </c>
    </row>
    <row r="5823" spans="38:41">
      <c r="AL5823" s="279">
        <v>2</v>
      </c>
      <c r="AM5823" s="279">
        <v>2002</v>
      </c>
      <c r="AN5823" s="281">
        <v>37292</v>
      </c>
      <c r="AO5823" s="279">
        <v>5.6020000000000003</v>
      </c>
    </row>
    <row r="5824" spans="38:41">
      <c r="AL5824" s="279">
        <v>2</v>
      </c>
      <c r="AM5824" s="279">
        <v>2002</v>
      </c>
      <c r="AN5824" s="281">
        <v>37291</v>
      </c>
      <c r="AO5824" s="279">
        <v>5.6070000000000002</v>
      </c>
    </row>
    <row r="5825" spans="38:41">
      <c r="AL5825" s="279">
        <v>2</v>
      </c>
      <c r="AM5825" s="279">
        <v>2002</v>
      </c>
      <c r="AN5825" s="281">
        <v>37288</v>
      </c>
      <c r="AO5825" s="279">
        <v>5.6669999999999998</v>
      </c>
    </row>
    <row r="5826" spans="38:41">
      <c r="AL5826" s="279">
        <v>1</v>
      </c>
      <c r="AM5826" s="279">
        <v>2002</v>
      </c>
      <c r="AN5826" s="281">
        <v>37287</v>
      </c>
      <c r="AO5826" s="279">
        <v>5.6840000000000002</v>
      </c>
    </row>
    <row r="5827" spans="38:41">
      <c r="AL5827" s="279">
        <v>1</v>
      </c>
      <c r="AM5827" s="279">
        <v>2002</v>
      </c>
      <c r="AN5827" s="281">
        <v>37286</v>
      </c>
      <c r="AO5827" s="279">
        <v>5.6840000000000002</v>
      </c>
    </row>
    <row r="5828" spans="38:41">
      <c r="AL5828" s="279">
        <v>1</v>
      </c>
      <c r="AM5828" s="279">
        <v>2002</v>
      </c>
      <c r="AN5828" s="281">
        <v>37285</v>
      </c>
      <c r="AO5828" s="279">
        <v>5.6449999999999996</v>
      </c>
    </row>
    <row r="5829" spans="38:41">
      <c r="AL5829" s="279">
        <v>1</v>
      </c>
      <c r="AM5829" s="279">
        <v>2002</v>
      </c>
      <c r="AN5829" s="281">
        <v>37284</v>
      </c>
      <c r="AO5829" s="279">
        <v>5.6909999999999998</v>
      </c>
    </row>
    <row r="5830" spans="38:41">
      <c r="AL5830" s="279">
        <v>1</v>
      </c>
      <c r="AM5830" s="279">
        <v>2002</v>
      </c>
      <c r="AN5830" s="281">
        <v>37281</v>
      </c>
      <c r="AO5830" s="279">
        <v>5.7220000000000004</v>
      </c>
    </row>
    <row r="5831" spans="38:41">
      <c r="AL5831" s="279">
        <v>1</v>
      </c>
      <c r="AM5831" s="279">
        <v>2002</v>
      </c>
      <c r="AN5831" s="281">
        <v>37280</v>
      </c>
      <c r="AO5831" s="279">
        <v>5.6989999999999998</v>
      </c>
    </row>
    <row r="5832" spans="38:41">
      <c r="AL5832" s="279">
        <v>1</v>
      </c>
      <c r="AM5832" s="279">
        <v>2002</v>
      </c>
      <c r="AN5832" s="281">
        <v>37279</v>
      </c>
      <c r="AO5832" s="279">
        <v>5.681</v>
      </c>
    </row>
    <row r="5833" spans="38:41">
      <c r="AL5833" s="279">
        <v>1</v>
      </c>
      <c r="AM5833" s="279">
        <v>2002</v>
      </c>
      <c r="AN5833" s="281">
        <v>37278</v>
      </c>
      <c r="AO5833" s="279">
        <v>5.6269999999999998</v>
      </c>
    </row>
    <row r="5834" spans="38:41">
      <c r="AL5834" s="279">
        <v>1</v>
      </c>
      <c r="AM5834" s="279">
        <v>2002</v>
      </c>
      <c r="AN5834" s="281">
        <v>37277</v>
      </c>
      <c r="AO5834" s="279">
        <v>5.62</v>
      </c>
    </row>
    <row r="5835" spans="38:41">
      <c r="AL5835" s="279">
        <v>1</v>
      </c>
      <c r="AM5835" s="279">
        <v>2002</v>
      </c>
      <c r="AN5835" s="281">
        <v>37274</v>
      </c>
      <c r="AO5835" s="279">
        <v>5.6059999999999999</v>
      </c>
    </row>
    <row r="5836" spans="38:41">
      <c r="AL5836" s="279">
        <v>1</v>
      </c>
      <c r="AM5836" s="279">
        <v>2002</v>
      </c>
      <c r="AN5836" s="281">
        <v>37273</v>
      </c>
      <c r="AO5836" s="279">
        <v>5.6589999999999998</v>
      </c>
    </row>
    <row r="5837" spans="38:41">
      <c r="AL5837" s="279">
        <v>1</v>
      </c>
      <c r="AM5837" s="279">
        <v>2002</v>
      </c>
      <c r="AN5837" s="281">
        <v>37272</v>
      </c>
      <c r="AO5837" s="279">
        <v>5.5839999999999996</v>
      </c>
    </row>
    <row r="5838" spans="38:41">
      <c r="AL5838" s="279">
        <v>1</v>
      </c>
      <c r="AM5838" s="279">
        <v>2002</v>
      </c>
      <c r="AN5838" s="281">
        <v>37271</v>
      </c>
      <c r="AO5838" s="279">
        <v>5.5620000000000003</v>
      </c>
    </row>
    <row r="5839" spans="38:41">
      <c r="AL5839" s="279">
        <v>1</v>
      </c>
      <c r="AM5839" s="279">
        <v>2002</v>
      </c>
      <c r="AN5839" s="281">
        <v>37270</v>
      </c>
      <c r="AO5839" s="279">
        <v>5.5419999999999998</v>
      </c>
    </row>
    <row r="5840" spans="38:41">
      <c r="AL5840" s="279">
        <v>1</v>
      </c>
      <c r="AM5840" s="279">
        <v>2002</v>
      </c>
      <c r="AN5840" s="281">
        <v>37267</v>
      </c>
      <c r="AO5840" s="279">
        <v>5.5270000000000001</v>
      </c>
    </row>
    <row r="5841" spans="38:41">
      <c r="AL5841" s="279">
        <v>1</v>
      </c>
      <c r="AM5841" s="279">
        <v>2002</v>
      </c>
      <c r="AN5841" s="281">
        <v>37266</v>
      </c>
      <c r="AO5841" s="279">
        <v>5.585</v>
      </c>
    </row>
    <row r="5842" spans="38:41">
      <c r="AL5842" s="279">
        <v>1</v>
      </c>
      <c r="AM5842" s="279">
        <v>2002</v>
      </c>
      <c r="AN5842" s="281">
        <v>37265</v>
      </c>
      <c r="AO5842" s="279">
        <v>5.6020000000000003</v>
      </c>
    </row>
    <row r="5843" spans="38:41">
      <c r="AL5843" s="279">
        <v>1</v>
      </c>
      <c r="AM5843" s="279">
        <v>2002</v>
      </c>
      <c r="AN5843" s="281">
        <v>37264</v>
      </c>
      <c r="AO5843" s="279">
        <v>5.641</v>
      </c>
    </row>
    <row r="5844" spans="38:41">
      <c r="AL5844" s="279">
        <v>1</v>
      </c>
      <c r="AM5844" s="279">
        <v>2002</v>
      </c>
      <c r="AN5844" s="281">
        <v>37263</v>
      </c>
      <c r="AO5844" s="279">
        <v>5.6340000000000003</v>
      </c>
    </row>
    <row r="5845" spans="38:41">
      <c r="AL5845" s="279">
        <v>1</v>
      </c>
      <c r="AM5845" s="279">
        <v>2002</v>
      </c>
      <c r="AN5845" s="281">
        <v>37260</v>
      </c>
      <c r="AO5845" s="279">
        <v>5.6840000000000002</v>
      </c>
    </row>
    <row r="5846" spans="38:41">
      <c r="AL5846" s="279">
        <v>1</v>
      </c>
      <c r="AM5846" s="279">
        <v>2002</v>
      </c>
      <c r="AN5846" s="281">
        <v>37259</v>
      </c>
      <c r="AO5846" s="279">
        <v>5.6660000000000004</v>
      </c>
    </row>
    <row r="5847" spans="38:41">
      <c r="AL5847" s="279">
        <v>1</v>
      </c>
      <c r="AM5847" s="279">
        <v>2002</v>
      </c>
      <c r="AN5847" s="281">
        <v>37258</v>
      </c>
      <c r="AO5847" s="279">
        <v>5.7009999999999996</v>
      </c>
    </row>
    <row r="5848" spans="38:41">
      <c r="AL5848" s="279">
        <v>1</v>
      </c>
      <c r="AM5848" s="279">
        <v>2002</v>
      </c>
      <c r="AN5848" s="281">
        <v>37257</v>
      </c>
      <c r="AO5848" s="279">
        <v>5.657</v>
      </c>
    </row>
    <row r="5849" spans="38:41">
      <c r="AL5849" s="279">
        <v>12</v>
      </c>
      <c r="AM5849" s="279">
        <v>2001</v>
      </c>
      <c r="AN5849" s="281">
        <v>37256</v>
      </c>
      <c r="AO5849" s="279">
        <v>5.65</v>
      </c>
    </row>
    <row r="5850" spans="38:41">
      <c r="AL5850" s="279">
        <v>12</v>
      </c>
      <c r="AM5850" s="279">
        <v>2001</v>
      </c>
      <c r="AN5850" s="281">
        <v>37253</v>
      </c>
      <c r="AO5850" s="279">
        <v>5.7149999999999999</v>
      </c>
    </row>
    <row r="5851" spans="38:41">
      <c r="AL5851" s="279">
        <v>12</v>
      </c>
      <c r="AM5851" s="279">
        <v>2001</v>
      </c>
      <c r="AN5851" s="281">
        <v>37252</v>
      </c>
      <c r="AO5851" s="279">
        <v>5.69</v>
      </c>
    </row>
    <row r="5852" spans="38:41">
      <c r="AL5852" s="279">
        <v>12</v>
      </c>
      <c r="AM5852" s="279">
        <v>2001</v>
      </c>
      <c r="AN5852" s="281">
        <v>37251</v>
      </c>
      <c r="AO5852" s="279">
        <v>5.6920000000000002</v>
      </c>
    </row>
    <row r="5853" spans="38:41">
      <c r="AL5853" s="279">
        <v>12</v>
      </c>
      <c r="AM5853" s="279">
        <v>2001</v>
      </c>
      <c r="AN5853" s="281">
        <v>37250</v>
      </c>
      <c r="AO5853" s="279">
        <v>5.6920000000000002</v>
      </c>
    </row>
    <row r="5854" spans="38:41">
      <c r="AL5854" s="279">
        <v>12</v>
      </c>
      <c r="AM5854" s="279">
        <v>2001</v>
      </c>
      <c r="AN5854" s="281">
        <v>37249</v>
      </c>
      <c r="AO5854" s="279">
        <v>5.69</v>
      </c>
    </row>
    <row r="5855" spans="38:41">
      <c r="AL5855" s="279">
        <v>12</v>
      </c>
      <c r="AM5855" s="279">
        <v>2001</v>
      </c>
      <c r="AN5855" s="281">
        <v>37246</v>
      </c>
      <c r="AO5855" s="279">
        <v>5.649</v>
      </c>
    </row>
    <row r="5856" spans="38:41">
      <c r="AL5856" s="279">
        <v>12</v>
      </c>
      <c r="AM5856" s="279">
        <v>2001</v>
      </c>
      <c r="AN5856" s="281">
        <v>37245</v>
      </c>
      <c r="AO5856" s="279">
        <v>5.6379999999999999</v>
      </c>
    </row>
    <row r="5857" spans="38:41">
      <c r="AL5857" s="279">
        <v>12</v>
      </c>
      <c r="AM5857" s="279">
        <v>2001</v>
      </c>
      <c r="AN5857" s="281">
        <v>37244</v>
      </c>
      <c r="AO5857" s="279">
        <v>5.6449999999999996</v>
      </c>
    </row>
    <row r="5858" spans="38:41">
      <c r="AL5858" s="279">
        <v>12</v>
      </c>
      <c r="AM5858" s="279">
        <v>2001</v>
      </c>
      <c r="AN5858" s="281">
        <v>37243</v>
      </c>
      <c r="AO5858" s="279">
        <v>5.7130000000000001</v>
      </c>
    </row>
    <row r="5859" spans="38:41">
      <c r="AL5859" s="279">
        <v>12</v>
      </c>
      <c r="AM5859" s="279">
        <v>2001</v>
      </c>
      <c r="AN5859" s="281">
        <v>37242</v>
      </c>
      <c r="AO5859" s="279">
        <v>5.75</v>
      </c>
    </row>
    <row r="5860" spans="38:41">
      <c r="AL5860" s="279">
        <v>12</v>
      </c>
      <c r="AM5860" s="279">
        <v>2001</v>
      </c>
      <c r="AN5860" s="281">
        <v>37239</v>
      </c>
      <c r="AO5860" s="279">
        <v>5.7389999999999999</v>
      </c>
    </row>
    <row r="5861" spans="38:41">
      <c r="AL5861" s="279">
        <v>12</v>
      </c>
      <c r="AM5861" s="279">
        <v>2001</v>
      </c>
      <c r="AN5861" s="281">
        <v>37238</v>
      </c>
      <c r="AO5861" s="279">
        <v>5.7039999999999997</v>
      </c>
    </row>
    <row r="5862" spans="38:41">
      <c r="AL5862" s="279">
        <v>12</v>
      </c>
      <c r="AM5862" s="279">
        <v>2001</v>
      </c>
      <c r="AN5862" s="281">
        <v>37237</v>
      </c>
      <c r="AO5862" s="279">
        <v>5.6559999999999997</v>
      </c>
    </row>
    <row r="5863" spans="38:41">
      <c r="AL5863" s="279">
        <v>12</v>
      </c>
      <c r="AM5863" s="279">
        <v>2001</v>
      </c>
      <c r="AN5863" s="281">
        <v>37236</v>
      </c>
      <c r="AO5863" s="279">
        <v>5.6849999999999996</v>
      </c>
    </row>
    <row r="5864" spans="38:41">
      <c r="AL5864" s="279">
        <v>12</v>
      </c>
      <c r="AM5864" s="279">
        <v>2001</v>
      </c>
      <c r="AN5864" s="281">
        <v>37235</v>
      </c>
      <c r="AO5864" s="279">
        <v>5.726</v>
      </c>
    </row>
    <row r="5865" spans="38:41">
      <c r="AL5865" s="279">
        <v>12</v>
      </c>
      <c r="AM5865" s="279">
        <v>2001</v>
      </c>
      <c r="AN5865" s="281">
        <v>37232</v>
      </c>
      <c r="AO5865" s="279">
        <v>5.7629999999999999</v>
      </c>
    </row>
    <row r="5866" spans="38:41">
      <c r="AL5866" s="279">
        <v>12</v>
      </c>
      <c r="AM5866" s="279">
        <v>2001</v>
      </c>
      <c r="AN5866" s="281">
        <v>37231</v>
      </c>
      <c r="AO5866" s="279">
        <v>5.6849999999999996</v>
      </c>
    </row>
    <row r="5867" spans="38:41">
      <c r="AL5867" s="279">
        <v>12</v>
      </c>
      <c r="AM5867" s="279">
        <v>2001</v>
      </c>
      <c r="AN5867" s="281">
        <v>37230</v>
      </c>
      <c r="AO5867" s="279">
        <v>5.6379999999999999</v>
      </c>
    </row>
    <row r="5868" spans="38:41">
      <c r="AL5868" s="279">
        <v>12</v>
      </c>
      <c r="AM5868" s="279">
        <v>2001</v>
      </c>
      <c r="AN5868" s="281">
        <v>37229</v>
      </c>
      <c r="AO5868" s="279">
        <v>5.48</v>
      </c>
    </row>
    <row r="5869" spans="38:41">
      <c r="AL5869" s="279">
        <v>12</v>
      </c>
      <c r="AM5869" s="279">
        <v>2001</v>
      </c>
      <c r="AN5869" s="281">
        <v>37228</v>
      </c>
      <c r="AO5869" s="279">
        <v>5.4690000000000003</v>
      </c>
    </row>
    <row r="5870" spans="38:41">
      <c r="AL5870" s="279">
        <v>11</v>
      </c>
      <c r="AM5870" s="279">
        <v>2001</v>
      </c>
      <c r="AN5870" s="281">
        <v>37225</v>
      </c>
      <c r="AO5870" s="279">
        <v>5.51</v>
      </c>
    </row>
    <row r="5871" spans="38:41">
      <c r="AL5871" s="279">
        <v>11</v>
      </c>
      <c r="AM5871" s="279">
        <v>2001</v>
      </c>
      <c r="AN5871" s="281">
        <v>37224</v>
      </c>
      <c r="AO5871" s="279">
        <v>5.5030000000000001</v>
      </c>
    </row>
    <row r="5872" spans="38:41">
      <c r="AL5872" s="279">
        <v>11</v>
      </c>
      <c r="AM5872" s="279">
        <v>2001</v>
      </c>
      <c r="AN5872" s="281">
        <v>37223</v>
      </c>
      <c r="AO5872" s="279">
        <v>5.585</v>
      </c>
    </row>
    <row r="5873" spans="38:41">
      <c r="AL5873" s="279">
        <v>11</v>
      </c>
      <c r="AM5873" s="279">
        <v>2001</v>
      </c>
      <c r="AN5873" s="281">
        <v>37222</v>
      </c>
      <c r="AO5873" s="279">
        <v>5.6189999999999998</v>
      </c>
    </row>
    <row r="5874" spans="38:41">
      <c r="AL5874" s="279">
        <v>11</v>
      </c>
      <c r="AM5874" s="279">
        <v>2001</v>
      </c>
      <c r="AN5874" s="281">
        <v>37221</v>
      </c>
      <c r="AO5874" s="279">
        <v>5.665</v>
      </c>
    </row>
    <row r="5875" spans="38:41">
      <c r="AL5875" s="279">
        <v>11</v>
      </c>
      <c r="AM5875" s="279">
        <v>2001</v>
      </c>
      <c r="AN5875" s="281">
        <v>37218</v>
      </c>
      <c r="AO5875" s="279">
        <v>5.71</v>
      </c>
    </row>
    <row r="5876" spans="38:41">
      <c r="AL5876" s="279">
        <v>11</v>
      </c>
      <c r="AM5876" s="279">
        <v>2001</v>
      </c>
      <c r="AN5876" s="281">
        <v>37217</v>
      </c>
      <c r="AO5876" s="279">
        <v>5.7210000000000001</v>
      </c>
    </row>
    <row r="5877" spans="38:41">
      <c r="AL5877" s="279">
        <v>11</v>
      </c>
      <c r="AM5877" s="279">
        <v>2001</v>
      </c>
      <c r="AN5877" s="281">
        <v>37216</v>
      </c>
      <c r="AO5877" s="279">
        <v>5.7169999999999996</v>
      </c>
    </row>
    <row r="5878" spans="38:41">
      <c r="AL5878" s="279">
        <v>11</v>
      </c>
      <c r="AM5878" s="279">
        <v>2001</v>
      </c>
      <c r="AN5878" s="281">
        <v>37215</v>
      </c>
      <c r="AO5878" s="279">
        <v>5.6619999999999999</v>
      </c>
    </row>
    <row r="5879" spans="38:41">
      <c r="AL5879" s="279">
        <v>11</v>
      </c>
      <c r="AM5879" s="279">
        <v>2001</v>
      </c>
      <c r="AN5879" s="281">
        <v>37214</v>
      </c>
      <c r="AO5879" s="279">
        <v>5.6130000000000004</v>
      </c>
    </row>
    <row r="5880" spans="38:41">
      <c r="AL5880" s="279">
        <v>11</v>
      </c>
      <c r="AM5880" s="279">
        <v>2001</v>
      </c>
      <c r="AN5880" s="281">
        <v>37211</v>
      </c>
      <c r="AO5880" s="279">
        <v>5.6289999999999996</v>
      </c>
    </row>
    <row r="5881" spans="38:41">
      <c r="AL5881" s="279">
        <v>11</v>
      </c>
      <c r="AM5881" s="279">
        <v>2001</v>
      </c>
      <c r="AN5881" s="281">
        <v>37210</v>
      </c>
      <c r="AO5881" s="279">
        <v>5.5780000000000003</v>
      </c>
    </row>
    <row r="5882" spans="38:41">
      <c r="AL5882" s="279">
        <v>11</v>
      </c>
      <c r="AM5882" s="279">
        <v>2001</v>
      </c>
      <c r="AN5882" s="281">
        <v>37209</v>
      </c>
      <c r="AO5882" s="279">
        <v>5.452</v>
      </c>
    </row>
    <row r="5883" spans="38:41">
      <c r="AL5883" s="279">
        <v>11</v>
      </c>
      <c r="AM5883" s="279">
        <v>2001</v>
      </c>
      <c r="AN5883" s="281">
        <v>37208</v>
      </c>
      <c r="AO5883" s="279">
        <v>5.3330000000000002</v>
      </c>
    </row>
    <row r="5884" spans="38:41">
      <c r="AL5884" s="279">
        <v>11</v>
      </c>
      <c r="AM5884" s="279">
        <v>2001</v>
      </c>
      <c r="AN5884" s="281">
        <v>37207</v>
      </c>
      <c r="AO5884" s="279">
        <v>5.2969999999999997</v>
      </c>
    </row>
    <row r="5885" spans="38:41">
      <c r="AL5885" s="279">
        <v>11</v>
      </c>
      <c r="AM5885" s="279">
        <v>2001</v>
      </c>
      <c r="AN5885" s="281">
        <v>37204</v>
      </c>
      <c r="AO5885" s="279">
        <v>5.2969999999999997</v>
      </c>
    </row>
    <row r="5886" spans="38:41">
      <c r="AL5886" s="279">
        <v>11</v>
      </c>
      <c r="AM5886" s="279">
        <v>2001</v>
      </c>
      <c r="AN5886" s="281">
        <v>37203</v>
      </c>
      <c r="AO5886" s="279">
        <v>5.2960000000000003</v>
      </c>
    </row>
    <row r="5887" spans="38:41">
      <c r="AL5887" s="279">
        <v>11</v>
      </c>
      <c r="AM5887" s="279">
        <v>2001</v>
      </c>
      <c r="AN5887" s="281">
        <v>37202</v>
      </c>
      <c r="AO5887" s="279">
        <v>5.2789999999999999</v>
      </c>
    </row>
    <row r="5888" spans="38:41">
      <c r="AL5888" s="279">
        <v>11</v>
      </c>
      <c r="AM5888" s="279">
        <v>2001</v>
      </c>
      <c r="AN5888" s="281">
        <v>37201</v>
      </c>
      <c r="AO5888" s="279">
        <v>5.3170000000000002</v>
      </c>
    </row>
    <row r="5889" spans="38:41">
      <c r="AL5889" s="279">
        <v>11</v>
      </c>
      <c r="AM5889" s="279">
        <v>2001</v>
      </c>
      <c r="AN5889" s="281">
        <v>37200</v>
      </c>
      <c r="AO5889" s="279">
        <v>5.3330000000000002</v>
      </c>
    </row>
    <row r="5890" spans="38:41">
      <c r="AL5890" s="279">
        <v>11</v>
      </c>
      <c r="AM5890" s="279">
        <v>2001</v>
      </c>
      <c r="AN5890" s="281">
        <v>37197</v>
      </c>
      <c r="AO5890" s="279">
        <v>5.4139999999999997</v>
      </c>
    </row>
    <row r="5891" spans="38:41">
      <c r="AL5891" s="279">
        <v>11</v>
      </c>
      <c r="AM5891" s="279">
        <v>2001</v>
      </c>
      <c r="AN5891" s="281">
        <v>37196</v>
      </c>
      <c r="AO5891" s="279">
        <v>5.3170000000000002</v>
      </c>
    </row>
    <row r="5892" spans="38:41">
      <c r="AL5892" s="279">
        <v>10</v>
      </c>
      <c r="AM5892" s="279">
        <v>2001</v>
      </c>
      <c r="AN5892" s="281">
        <v>37195</v>
      </c>
      <c r="AO5892" s="279">
        <v>5.3120000000000003</v>
      </c>
    </row>
    <row r="5893" spans="38:41">
      <c r="AL5893" s="279">
        <v>10</v>
      </c>
      <c r="AM5893" s="279">
        <v>2001</v>
      </c>
      <c r="AN5893" s="281">
        <v>37194</v>
      </c>
      <c r="AO5893" s="279">
        <v>5.5609999999999999</v>
      </c>
    </row>
    <row r="5894" spans="38:41">
      <c r="AL5894" s="279">
        <v>10</v>
      </c>
      <c r="AM5894" s="279">
        <v>2001</v>
      </c>
      <c r="AN5894" s="281">
        <v>37193</v>
      </c>
      <c r="AO5894" s="279">
        <v>5.6449999999999996</v>
      </c>
    </row>
    <row r="5895" spans="38:41">
      <c r="AL5895" s="279">
        <v>10</v>
      </c>
      <c r="AM5895" s="279">
        <v>2001</v>
      </c>
      <c r="AN5895" s="281">
        <v>37190</v>
      </c>
      <c r="AO5895" s="279">
        <v>5.6740000000000004</v>
      </c>
    </row>
    <row r="5896" spans="38:41">
      <c r="AL5896" s="279">
        <v>10</v>
      </c>
      <c r="AM5896" s="279">
        <v>2001</v>
      </c>
      <c r="AN5896" s="281">
        <v>37189</v>
      </c>
      <c r="AO5896" s="279">
        <v>5.6859999999999999</v>
      </c>
    </row>
    <row r="5897" spans="38:41">
      <c r="AL5897" s="279">
        <v>10</v>
      </c>
      <c r="AM5897" s="279">
        <v>2001</v>
      </c>
      <c r="AN5897" s="281">
        <v>37188</v>
      </c>
      <c r="AO5897" s="279">
        <v>5.7210000000000001</v>
      </c>
    </row>
    <row r="5898" spans="38:41">
      <c r="AL5898" s="279">
        <v>10</v>
      </c>
      <c r="AM5898" s="279">
        <v>2001</v>
      </c>
      <c r="AN5898" s="281">
        <v>37187</v>
      </c>
      <c r="AO5898" s="279">
        <v>5.7569999999999997</v>
      </c>
    </row>
    <row r="5899" spans="38:41">
      <c r="AL5899" s="279">
        <v>10</v>
      </c>
      <c r="AM5899" s="279">
        <v>2001</v>
      </c>
      <c r="AN5899" s="281">
        <v>37186</v>
      </c>
      <c r="AO5899" s="279">
        <v>5.7640000000000002</v>
      </c>
    </row>
    <row r="5900" spans="38:41">
      <c r="AL5900" s="279">
        <v>10</v>
      </c>
      <c r="AM5900" s="279">
        <v>2001</v>
      </c>
      <c r="AN5900" s="281">
        <v>37183</v>
      </c>
      <c r="AO5900" s="279">
        <v>5.74</v>
      </c>
    </row>
    <row r="5901" spans="38:41">
      <c r="AL5901" s="279">
        <v>10</v>
      </c>
      <c r="AM5901" s="279">
        <v>2001</v>
      </c>
      <c r="AN5901" s="281">
        <v>37182</v>
      </c>
      <c r="AO5901" s="279">
        <v>5.702</v>
      </c>
    </row>
    <row r="5902" spans="38:41">
      <c r="AL5902" s="279">
        <v>10</v>
      </c>
      <c r="AM5902" s="279">
        <v>2001</v>
      </c>
      <c r="AN5902" s="281">
        <v>37181</v>
      </c>
      <c r="AO5902" s="279">
        <v>5.7190000000000003</v>
      </c>
    </row>
    <row r="5903" spans="38:41">
      <c r="AL5903" s="279">
        <v>10</v>
      </c>
      <c r="AM5903" s="279">
        <v>2001</v>
      </c>
      <c r="AN5903" s="281">
        <v>37180</v>
      </c>
      <c r="AO5903" s="279">
        <v>5.7549999999999999</v>
      </c>
    </row>
    <row r="5904" spans="38:41">
      <c r="AL5904" s="279">
        <v>10</v>
      </c>
      <c r="AM5904" s="279">
        <v>2001</v>
      </c>
      <c r="AN5904" s="281">
        <v>37179</v>
      </c>
      <c r="AO5904" s="279">
        <v>5.8120000000000003</v>
      </c>
    </row>
    <row r="5905" spans="38:41">
      <c r="AL5905" s="279">
        <v>10</v>
      </c>
      <c r="AM5905" s="279">
        <v>2001</v>
      </c>
      <c r="AN5905" s="281">
        <v>37176</v>
      </c>
      <c r="AO5905" s="279">
        <v>5.843</v>
      </c>
    </row>
    <row r="5906" spans="38:41">
      <c r="AL5906" s="279">
        <v>10</v>
      </c>
      <c r="AM5906" s="279">
        <v>2001</v>
      </c>
      <c r="AN5906" s="281">
        <v>37175</v>
      </c>
      <c r="AO5906" s="279">
        <v>5.8319999999999999</v>
      </c>
    </row>
    <row r="5907" spans="38:41">
      <c r="AL5907" s="279">
        <v>10</v>
      </c>
      <c r="AM5907" s="279">
        <v>2001</v>
      </c>
      <c r="AN5907" s="281">
        <v>37174</v>
      </c>
      <c r="AO5907" s="279">
        <v>5.7880000000000003</v>
      </c>
    </row>
    <row r="5908" spans="38:41">
      <c r="AL5908" s="279">
        <v>10</v>
      </c>
      <c r="AM5908" s="279">
        <v>2001</v>
      </c>
      <c r="AN5908" s="281">
        <v>37173</v>
      </c>
      <c r="AO5908" s="279">
        <v>5.7750000000000004</v>
      </c>
    </row>
    <row r="5909" spans="38:41">
      <c r="AL5909" s="279">
        <v>10</v>
      </c>
      <c r="AM5909" s="279">
        <v>2001</v>
      </c>
      <c r="AN5909" s="281">
        <v>37172</v>
      </c>
      <c r="AO5909" s="279">
        <v>5.72</v>
      </c>
    </row>
    <row r="5910" spans="38:41">
      <c r="AL5910" s="279">
        <v>10</v>
      </c>
      <c r="AM5910" s="279">
        <v>2001</v>
      </c>
      <c r="AN5910" s="281">
        <v>37169</v>
      </c>
      <c r="AO5910" s="279">
        <v>5.71</v>
      </c>
    </row>
    <row r="5911" spans="38:41">
      <c r="AL5911" s="279">
        <v>10</v>
      </c>
      <c r="AM5911" s="279">
        <v>2001</v>
      </c>
      <c r="AN5911" s="281">
        <v>37168</v>
      </c>
      <c r="AO5911" s="279">
        <v>5.7190000000000003</v>
      </c>
    </row>
    <row r="5912" spans="38:41">
      <c r="AL5912" s="279">
        <v>10</v>
      </c>
      <c r="AM5912" s="279">
        <v>2001</v>
      </c>
      <c r="AN5912" s="281">
        <v>37167</v>
      </c>
      <c r="AO5912" s="279">
        <v>5.7160000000000002</v>
      </c>
    </row>
    <row r="5913" spans="38:41">
      <c r="AL5913" s="279">
        <v>10</v>
      </c>
      <c r="AM5913" s="279">
        <v>2001</v>
      </c>
      <c r="AN5913" s="281">
        <v>37166</v>
      </c>
      <c r="AO5913" s="279">
        <v>5.726</v>
      </c>
    </row>
    <row r="5914" spans="38:41">
      <c r="AL5914" s="279">
        <v>10</v>
      </c>
      <c r="AM5914" s="279">
        <v>2001</v>
      </c>
      <c r="AN5914" s="281">
        <v>37165</v>
      </c>
      <c r="AO5914" s="279">
        <v>5.7839999999999998</v>
      </c>
    </row>
    <row r="5915" spans="38:41">
      <c r="AL5915" s="279">
        <v>9</v>
      </c>
      <c r="AM5915" s="279">
        <v>2001</v>
      </c>
      <c r="AN5915" s="281">
        <v>37162</v>
      </c>
      <c r="AO5915" s="279">
        <v>5.806</v>
      </c>
    </row>
    <row r="5916" spans="38:41">
      <c r="AL5916" s="279">
        <v>9</v>
      </c>
      <c r="AM5916" s="279">
        <v>2001</v>
      </c>
      <c r="AN5916" s="281">
        <v>37161</v>
      </c>
      <c r="AO5916" s="279">
        <v>5.7990000000000004</v>
      </c>
    </row>
    <row r="5917" spans="38:41">
      <c r="AL5917" s="279">
        <v>9</v>
      </c>
      <c r="AM5917" s="279">
        <v>2001</v>
      </c>
      <c r="AN5917" s="281">
        <v>37160</v>
      </c>
      <c r="AO5917" s="279">
        <v>5.867</v>
      </c>
    </row>
    <row r="5918" spans="38:41">
      <c r="AL5918" s="279">
        <v>9</v>
      </c>
      <c r="AM5918" s="279">
        <v>2001</v>
      </c>
      <c r="AN5918" s="281">
        <v>37159</v>
      </c>
      <c r="AO5918" s="279">
        <v>5.8949999999999996</v>
      </c>
    </row>
    <row r="5919" spans="38:41">
      <c r="AL5919" s="279">
        <v>9</v>
      </c>
      <c r="AM5919" s="279">
        <v>2001</v>
      </c>
      <c r="AN5919" s="281">
        <v>37158</v>
      </c>
      <c r="AO5919" s="279">
        <v>5.9059999999999997</v>
      </c>
    </row>
    <row r="5920" spans="38:41">
      <c r="AL5920" s="279">
        <v>9</v>
      </c>
      <c r="AM5920" s="279">
        <v>2001</v>
      </c>
      <c r="AN5920" s="281">
        <v>37155</v>
      </c>
      <c r="AO5920" s="279">
        <v>5.9139999999999997</v>
      </c>
    </row>
    <row r="5921" spans="38:41">
      <c r="AL5921" s="279">
        <v>9</v>
      </c>
      <c r="AM5921" s="279">
        <v>2001</v>
      </c>
      <c r="AN5921" s="281">
        <v>37154</v>
      </c>
      <c r="AO5921" s="279">
        <v>5.8929999999999998</v>
      </c>
    </row>
    <row r="5922" spans="38:41">
      <c r="AL5922" s="279">
        <v>9</v>
      </c>
      <c r="AM5922" s="279">
        <v>2001</v>
      </c>
      <c r="AN5922" s="281">
        <v>37153</v>
      </c>
      <c r="AO5922" s="279">
        <v>5.843</v>
      </c>
    </row>
    <row r="5923" spans="38:41">
      <c r="AL5923" s="279">
        <v>9</v>
      </c>
      <c r="AM5923" s="279">
        <v>2001</v>
      </c>
      <c r="AN5923" s="281">
        <v>37152</v>
      </c>
      <c r="AO5923" s="279">
        <v>5.806</v>
      </c>
    </row>
    <row r="5924" spans="38:41">
      <c r="AL5924" s="279">
        <v>9</v>
      </c>
      <c r="AM5924" s="279">
        <v>2001</v>
      </c>
      <c r="AN5924" s="281">
        <v>37151</v>
      </c>
      <c r="AO5924" s="279">
        <v>5.7080000000000002</v>
      </c>
    </row>
    <row r="5925" spans="38:41">
      <c r="AL5925" s="279">
        <v>9</v>
      </c>
      <c r="AM5925" s="279">
        <v>2001</v>
      </c>
      <c r="AN5925" s="281">
        <v>37148</v>
      </c>
      <c r="AO5925" s="279">
        <v>5.6520000000000001</v>
      </c>
    </row>
    <row r="5926" spans="38:41">
      <c r="AL5926" s="279">
        <v>9</v>
      </c>
      <c r="AM5926" s="279">
        <v>2001</v>
      </c>
      <c r="AN5926" s="281">
        <v>37147</v>
      </c>
      <c r="AO5926" s="279">
        <v>5.7279999999999998</v>
      </c>
    </row>
    <row r="5927" spans="38:41">
      <c r="AL5927" s="279">
        <v>9</v>
      </c>
      <c r="AM5927" s="279">
        <v>2001</v>
      </c>
      <c r="AN5927" s="281">
        <v>37146</v>
      </c>
      <c r="AO5927" s="279">
        <v>5.6769999999999996</v>
      </c>
    </row>
    <row r="5928" spans="38:41">
      <c r="AL5928" s="279">
        <v>9</v>
      </c>
      <c r="AM5928" s="279">
        <v>2001</v>
      </c>
      <c r="AN5928" s="281">
        <v>37145</v>
      </c>
      <c r="AO5928" s="279">
        <v>5.6719999999999997</v>
      </c>
    </row>
    <row r="5929" spans="38:41">
      <c r="AL5929" s="279">
        <v>9</v>
      </c>
      <c r="AM5929" s="279">
        <v>2001</v>
      </c>
      <c r="AN5929" s="281">
        <v>37144</v>
      </c>
      <c r="AO5929" s="279">
        <v>5.7290000000000001</v>
      </c>
    </row>
    <row r="5930" spans="38:41">
      <c r="AL5930" s="279">
        <v>9</v>
      </c>
      <c r="AM5930" s="279">
        <v>2001</v>
      </c>
      <c r="AN5930" s="281">
        <v>37141</v>
      </c>
      <c r="AO5930" s="279">
        <v>5.6970000000000001</v>
      </c>
    </row>
    <row r="5931" spans="38:41">
      <c r="AL5931" s="279">
        <v>9</v>
      </c>
      <c r="AM5931" s="279">
        <v>2001</v>
      </c>
      <c r="AN5931" s="281">
        <v>37140</v>
      </c>
      <c r="AO5931" s="279">
        <v>5.7370000000000001</v>
      </c>
    </row>
    <row r="5932" spans="38:41">
      <c r="AL5932" s="279">
        <v>9</v>
      </c>
      <c r="AM5932" s="279">
        <v>2001</v>
      </c>
      <c r="AN5932" s="281">
        <v>37139</v>
      </c>
      <c r="AO5932" s="279">
        <v>5.8129999999999997</v>
      </c>
    </row>
    <row r="5933" spans="38:41">
      <c r="AL5933" s="279">
        <v>9</v>
      </c>
      <c r="AM5933" s="279">
        <v>2001</v>
      </c>
      <c r="AN5933" s="281">
        <v>37138</v>
      </c>
      <c r="AO5933" s="279">
        <v>5.8079999999999998</v>
      </c>
    </row>
    <row r="5934" spans="38:41">
      <c r="AL5934" s="279">
        <v>9</v>
      </c>
      <c r="AM5934" s="279">
        <v>2001</v>
      </c>
      <c r="AN5934" s="281">
        <v>37137</v>
      </c>
      <c r="AO5934" s="279">
        <v>5.6980000000000004</v>
      </c>
    </row>
    <row r="5935" spans="38:41">
      <c r="AL5935" s="279">
        <v>8</v>
      </c>
      <c r="AM5935" s="279">
        <v>2001</v>
      </c>
      <c r="AN5935" s="281">
        <v>37134</v>
      </c>
      <c r="AO5935" s="279">
        <v>5.6970000000000001</v>
      </c>
    </row>
    <row r="5936" spans="38:41">
      <c r="AL5936" s="279">
        <v>8</v>
      </c>
      <c r="AM5936" s="279">
        <v>2001</v>
      </c>
      <c r="AN5936" s="281">
        <v>37133</v>
      </c>
      <c r="AO5936" s="279">
        <v>5.71</v>
      </c>
    </row>
    <row r="5937" spans="38:41">
      <c r="AL5937" s="279">
        <v>8</v>
      </c>
      <c r="AM5937" s="279">
        <v>2001</v>
      </c>
      <c r="AN5937" s="281">
        <v>37132</v>
      </c>
      <c r="AO5937" s="279">
        <v>5.6740000000000004</v>
      </c>
    </row>
    <row r="5938" spans="38:41">
      <c r="AL5938" s="279">
        <v>8</v>
      </c>
      <c r="AM5938" s="279">
        <v>2001</v>
      </c>
      <c r="AN5938" s="281">
        <v>37131</v>
      </c>
      <c r="AO5938" s="279">
        <v>5.7220000000000004</v>
      </c>
    </row>
    <row r="5939" spans="38:41">
      <c r="AL5939" s="279">
        <v>8</v>
      </c>
      <c r="AM5939" s="279">
        <v>2001</v>
      </c>
      <c r="AN5939" s="281">
        <v>37130</v>
      </c>
      <c r="AO5939" s="279">
        <v>5.7380000000000004</v>
      </c>
    </row>
    <row r="5940" spans="38:41">
      <c r="AL5940" s="279">
        <v>8</v>
      </c>
      <c r="AM5940" s="279">
        <v>2001</v>
      </c>
      <c r="AN5940" s="281">
        <v>37127</v>
      </c>
      <c r="AO5940" s="279">
        <v>5.7510000000000003</v>
      </c>
    </row>
    <row r="5941" spans="38:41">
      <c r="AL5941" s="279">
        <v>8</v>
      </c>
      <c r="AM5941" s="279">
        <v>2001</v>
      </c>
      <c r="AN5941" s="281">
        <v>37126</v>
      </c>
      <c r="AO5941" s="279">
        <v>5.7290000000000001</v>
      </c>
    </row>
    <row r="5942" spans="38:41">
      <c r="AL5942" s="279">
        <v>8</v>
      </c>
      <c r="AM5942" s="279">
        <v>2001</v>
      </c>
      <c r="AN5942" s="281">
        <v>37125</v>
      </c>
      <c r="AO5942" s="279">
        <v>5.7469999999999999</v>
      </c>
    </row>
    <row r="5943" spans="38:41">
      <c r="AL5943" s="279">
        <v>8</v>
      </c>
      <c r="AM5943" s="279">
        <v>2001</v>
      </c>
      <c r="AN5943" s="281">
        <v>37124</v>
      </c>
      <c r="AO5943" s="279">
        <v>5.758</v>
      </c>
    </row>
    <row r="5944" spans="38:41">
      <c r="AL5944" s="279">
        <v>8</v>
      </c>
      <c r="AM5944" s="279">
        <v>2001</v>
      </c>
      <c r="AN5944" s="281">
        <v>37123</v>
      </c>
      <c r="AO5944" s="279">
        <v>5.7750000000000004</v>
      </c>
    </row>
    <row r="5945" spans="38:41">
      <c r="AL5945" s="279">
        <v>8</v>
      </c>
      <c r="AM5945" s="279">
        <v>2001</v>
      </c>
      <c r="AN5945" s="281">
        <v>37120</v>
      </c>
      <c r="AO5945" s="279">
        <v>5.7460000000000004</v>
      </c>
    </row>
    <row r="5946" spans="38:41">
      <c r="AL5946" s="279">
        <v>8</v>
      </c>
      <c r="AM5946" s="279">
        <v>2001</v>
      </c>
      <c r="AN5946" s="281">
        <v>37119</v>
      </c>
      <c r="AO5946" s="279">
        <v>5.7910000000000004</v>
      </c>
    </row>
    <row r="5947" spans="38:41">
      <c r="AL5947" s="279">
        <v>8</v>
      </c>
      <c r="AM5947" s="279">
        <v>2001</v>
      </c>
      <c r="AN5947" s="281">
        <v>37118</v>
      </c>
      <c r="AO5947" s="279">
        <v>5.8129999999999997</v>
      </c>
    </row>
    <row r="5948" spans="38:41">
      <c r="AL5948" s="279">
        <v>8</v>
      </c>
      <c r="AM5948" s="279">
        <v>2001</v>
      </c>
      <c r="AN5948" s="281">
        <v>37117</v>
      </c>
      <c r="AO5948" s="279">
        <v>5.7910000000000004</v>
      </c>
    </row>
    <row r="5949" spans="38:41">
      <c r="AL5949" s="279">
        <v>8</v>
      </c>
      <c r="AM5949" s="279">
        <v>2001</v>
      </c>
      <c r="AN5949" s="281">
        <v>37116</v>
      </c>
      <c r="AO5949" s="279">
        <v>5.798</v>
      </c>
    </row>
    <row r="5950" spans="38:41">
      <c r="AL5950" s="279">
        <v>8</v>
      </c>
      <c r="AM5950" s="279">
        <v>2001</v>
      </c>
      <c r="AN5950" s="281">
        <v>37113</v>
      </c>
      <c r="AO5950" s="279">
        <v>5.806</v>
      </c>
    </row>
    <row r="5951" spans="38:41">
      <c r="AL5951" s="279">
        <v>8</v>
      </c>
      <c r="AM5951" s="279">
        <v>2001</v>
      </c>
      <c r="AN5951" s="281">
        <v>37112</v>
      </c>
      <c r="AO5951" s="279">
        <v>5.843</v>
      </c>
    </row>
    <row r="5952" spans="38:41">
      <c r="AL5952" s="279">
        <v>8</v>
      </c>
      <c r="AM5952" s="279">
        <v>2001</v>
      </c>
      <c r="AN5952" s="281">
        <v>37111</v>
      </c>
      <c r="AO5952" s="279">
        <v>5.8369999999999997</v>
      </c>
    </row>
    <row r="5953" spans="38:41">
      <c r="AL5953" s="279">
        <v>8</v>
      </c>
      <c r="AM5953" s="279">
        <v>2001</v>
      </c>
      <c r="AN5953" s="281">
        <v>37110</v>
      </c>
      <c r="AO5953" s="279">
        <v>5.9109999999999996</v>
      </c>
    </row>
    <row r="5954" spans="38:41">
      <c r="AL5954" s="279">
        <v>8</v>
      </c>
      <c r="AM5954" s="279">
        <v>2001</v>
      </c>
      <c r="AN5954" s="281">
        <v>37109</v>
      </c>
      <c r="AO5954" s="279">
        <v>5.9359999999999999</v>
      </c>
    </row>
    <row r="5955" spans="38:41">
      <c r="AL5955" s="279">
        <v>8</v>
      </c>
      <c r="AM5955" s="279">
        <v>2001</v>
      </c>
      <c r="AN5955" s="281">
        <v>37106</v>
      </c>
      <c r="AO5955" s="279">
        <v>5.93</v>
      </c>
    </row>
    <row r="5956" spans="38:41">
      <c r="AL5956" s="279">
        <v>8</v>
      </c>
      <c r="AM5956" s="279">
        <v>2001</v>
      </c>
      <c r="AN5956" s="281">
        <v>37105</v>
      </c>
      <c r="AO5956" s="279">
        <v>5.94</v>
      </c>
    </row>
    <row r="5957" spans="38:41">
      <c r="AL5957" s="279">
        <v>8</v>
      </c>
      <c r="AM5957" s="279">
        <v>2001</v>
      </c>
      <c r="AN5957" s="281">
        <v>37104</v>
      </c>
      <c r="AO5957" s="279">
        <v>5.9130000000000003</v>
      </c>
    </row>
    <row r="5958" spans="38:41">
      <c r="AL5958" s="279">
        <v>7</v>
      </c>
      <c r="AM5958" s="279">
        <v>2001</v>
      </c>
      <c r="AN5958" s="281">
        <v>37103</v>
      </c>
      <c r="AO5958" s="279">
        <v>5.8959999999999999</v>
      </c>
    </row>
    <row r="5959" spans="38:41">
      <c r="AL5959" s="279">
        <v>7</v>
      </c>
      <c r="AM5959" s="279">
        <v>2001</v>
      </c>
      <c r="AN5959" s="281">
        <v>37102</v>
      </c>
      <c r="AO5959" s="279">
        <v>5.8719999999999999</v>
      </c>
    </row>
    <row r="5960" spans="38:41">
      <c r="AL5960" s="279">
        <v>7</v>
      </c>
      <c r="AM5960" s="279">
        <v>2001</v>
      </c>
      <c r="AN5960" s="281">
        <v>37099</v>
      </c>
      <c r="AO5960" s="279">
        <v>5.867</v>
      </c>
    </row>
    <row r="5961" spans="38:41">
      <c r="AL5961" s="279">
        <v>7</v>
      </c>
      <c r="AM5961" s="279">
        <v>2001</v>
      </c>
      <c r="AN5961" s="281">
        <v>37098</v>
      </c>
      <c r="AO5961" s="279">
        <v>5.9020000000000001</v>
      </c>
    </row>
    <row r="5962" spans="38:41">
      <c r="AL5962" s="279">
        <v>7</v>
      </c>
      <c r="AM5962" s="279">
        <v>2001</v>
      </c>
      <c r="AN5962" s="281">
        <v>37097</v>
      </c>
      <c r="AO5962" s="279">
        <v>5.9409999999999998</v>
      </c>
    </row>
    <row r="5963" spans="38:41">
      <c r="AL5963" s="279">
        <v>7</v>
      </c>
      <c r="AM5963" s="279">
        <v>2001</v>
      </c>
      <c r="AN5963" s="281">
        <v>37096</v>
      </c>
      <c r="AO5963" s="279">
        <v>5.8979999999999997</v>
      </c>
    </row>
    <row r="5964" spans="38:41">
      <c r="AL5964" s="279">
        <v>7</v>
      </c>
      <c r="AM5964" s="279">
        <v>2001</v>
      </c>
      <c r="AN5964" s="281">
        <v>37095</v>
      </c>
      <c r="AO5964" s="279">
        <v>5.8979999999999997</v>
      </c>
    </row>
    <row r="5965" spans="38:41">
      <c r="AL5965" s="279">
        <v>7</v>
      </c>
      <c r="AM5965" s="279">
        <v>2001</v>
      </c>
      <c r="AN5965" s="281">
        <v>37092</v>
      </c>
      <c r="AO5965" s="279">
        <v>5.9130000000000003</v>
      </c>
    </row>
    <row r="5966" spans="38:41">
      <c r="AL5966" s="279">
        <v>7</v>
      </c>
      <c r="AM5966" s="279">
        <v>2001</v>
      </c>
      <c r="AN5966" s="281">
        <v>37091</v>
      </c>
      <c r="AO5966" s="279">
        <v>5.93</v>
      </c>
    </row>
    <row r="5967" spans="38:41">
      <c r="AL5967" s="279">
        <v>7</v>
      </c>
      <c r="AM5967" s="279">
        <v>2001</v>
      </c>
      <c r="AN5967" s="281">
        <v>37090</v>
      </c>
      <c r="AO5967" s="279">
        <v>5.9009999999999998</v>
      </c>
    </row>
    <row r="5968" spans="38:41">
      <c r="AL5968" s="279">
        <v>7</v>
      </c>
      <c r="AM5968" s="279">
        <v>2001</v>
      </c>
      <c r="AN5968" s="281">
        <v>37089</v>
      </c>
      <c r="AO5968" s="279">
        <v>5.9740000000000002</v>
      </c>
    </row>
    <row r="5969" spans="38:41">
      <c r="AL5969" s="279">
        <v>7</v>
      </c>
      <c r="AM5969" s="279">
        <v>2001</v>
      </c>
      <c r="AN5969" s="281">
        <v>37088</v>
      </c>
      <c r="AO5969" s="279">
        <v>5.9749999999999996</v>
      </c>
    </row>
    <row r="5970" spans="38:41">
      <c r="AL5970" s="279">
        <v>7</v>
      </c>
      <c r="AM5970" s="279">
        <v>2001</v>
      </c>
      <c r="AN5970" s="281">
        <v>37085</v>
      </c>
      <c r="AO5970" s="279">
        <v>5.9950000000000001</v>
      </c>
    </row>
    <row r="5971" spans="38:41">
      <c r="AL5971" s="279">
        <v>7</v>
      </c>
      <c r="AM5971" s="279">
        <v>2001</v>
      </c>
      <c r="AN5971" s="281">
        <v>37084</v>
      </c>
      <c r="AO5971" s="279">
        <v>6.0019999999999998</v>
      </c>
    </row>
    <row r="5972" spans="38:41">
      <c r="AL5972" s="279">
        <v>7</v>
      </c>
      <c r="AM5972" s="279">
        <v>2001</v>
      </c>
      <c r="AN5972" s="281">
        <v>37083</v>
      </c>
      <c r="AO5972" s="279">
        <v>6.0060000000000002</v>
      </c>
    </row>
    <row r="5973" spans="38:41">
      <c r="AL5973" s="279">
        <v>7</v>
      </c>
      <c r="AM5973" s="279">
        <v>2001</v>
      </c>
      <c r="AN5973" s="281">
        <v>37082</v>
      </c>
      <c r="AO5973" s="279">
        <v>5.9809999999999999</v>
      </c>
    </row>
    <row r="5974" spans="38:41">
      <c r="AL5974" s="279">
        <v>7</v>
      </c>
      <c r="AM5974" s="279">
        <v>2001</v>
      </c>
      <c r="AN5974" s="281">
        <v>37081</v>
      </c>
      <c r="AO5974" s="279">
        <v>5.9909999999999997</v>
      </c>
    </row>
    <row r="5975" spans="38:41">
      <c r="AL5975" s="279">
        <v>7</v>
      </c>
      <c r="AM5975" s="279">
        <v>2001</v>
      </c>
      <c r="AN5975" s="281">
        <v>37078</v>
      </c>
      <c r="AO5975" s="279">
        <v>6.0140000000000002</v>
      </c>
    </row>
    <row r="5976" spans="38:41">
      <c r="AL5976" s="279">
        <v>7</v>
      </c>
      <c r="AM5976" s="279">
        <v>2001</v>
      </c>
      <c r="AN5976" s="281">
        <v>37077</v>
      </c>
      <c r="AO5976" s="279">
        <v>6.0309999999999997</v>
      </c>
    </row>
    <row r="5977" spans="38:41">
      <c r="AL5977" s="279">
        <v>7</v>
      </c>
      <c r="AM5977" s="279">
        <v>2001</v>
      </c>
      <c r="AN5977" s="281">
        <v>37076</v>
      </c>
      <c r="AO5977" s="279">
        <v>6.0140000000000002</v>
      </c>
    </row>
    <row r="5978" spans="38:41">
      <c r="AL5978" s="279">
        <v>7</v>
      </c>
      <c r="AM5978" s="279">
        <v>2001</v>
      </c>
      <c r="AN5978" s="281">
        <v>37075</v>
      </c>
      <c r="AO5978" s="279">
        <v>6.0209999999999999</v>
      </c>
    </row>
    <row r="5979" spans="38:41">
      <c r="AL5979" s="279">
        <v>7</v>
      </c>
      <c r="AM5979" s="279">
        <v>2001</v>
      </c>
      <c r="AN5979" s="281">
        <v>37074</v>
      </c>
      <c r="AO5979" s="279">
        <v>6.0170000000000003</v>
      </c>
    </row>
    <row r="5980" spans="38:41">
      <c r="AL5980" s="279">
        <v>6</v>
      </c>
      <c r="AM5980" s="279">
        <v>2001</v>
      </c>
      <c r="AN5980" s="281">
        <v>37071</v>
      </c>
      <c r="AO5980" s="279">
        <v>6.0170000000000003</v>
      </c>
    </row>
    <row r="5981" spans="38:41">
      <c r="AL5981" s="279">
        <v>6</v>
      </c>
      <c r="AM5981" s="279">
        <v>2001</v>
      </c>
      <c r="AN5981" s="281">
        <v>37070</v>
      </c>
      <c r="AO5981" s="279">
        <v>5.9589999999999996</v>
      </c>
    </row>
    <row r="5982" spans="38:41">
      <c r="AL5982" s="279">
        <v>6</v>
      </c>
      <c r="AM5982" s="279">
        <v>2001</v>
      </c>
      <c r="AN5982" s="281">
        <v>37069</v>
      </c>
      <c r="AO5982" s="279">
        <v>5.8929999999999998</v>
      </c>
    </row>
    <row r="5983" spans="38:41">
      <c r="AL5983" s="279">
        <v>6</v>
      </c>
      <c r="AM5983" s="279">
        <v>2001</v>
      </c>
      <c r="AN5983" s="281">
        <v>37068</v>
      </c>
      <c r="AO5983" s="279">
        <v>5.9210000000000003</v>
      </c>
    </row>
    <row r="5984" spans="38:41">
      <c r="AL5984" s="279">
        <v>6</v>
      </c>
      <c r="AM5984" s="279">
        <v>2001</v>
      </c>
      <c r="AN5984" s="281">
        <v>37067</v>
      </c>
      <c r="AO5984" s="279">
        <v>5.867</v>
      </c>
    </row>
    <row r="5985" spans="38:41">
      <c r="AL5985" s="279">
        <v>6</v>
      </c>
      <c r="AM5985" s="279">
        <v>2001</v>
      </c>
      <c r="AN5985" s="281">
        <v>37064</v>
      </c>
      <c r="AO5985" s="279">
        <v>5.8369999999999997</v>
      </c>
    </row>
    <row r="5986" spans="38:41">
      <c r="AL5986" s="279">
        <v>6</v>
      </c>
      <c r="AM5986" s="279">
        <v>2001</v>
      </c>
      <c r="AN5986" s="281">
        <v>37063</v>
      </c>
      <c r="AO5986" s="279">
        <v>5.8760000000000003</v>
      </c>
    </row>
    <row r="5987" spans="38:41">
      <c r="AL5987" s="279">
        <v>6</v>
      </c>
      <c r="AM5987" s="279">
        <v>2001</v>
      </c>
      <c r="AN5987" s="281">
        <v>37062</v>
      </c>
      <c r="AO5987" s="279">
        <v>5.93</v>
      </c>
    </row>
    <row r="5988" spans="38:41">
      <c r="AL5988" s="279">
        <v>6</v>
      </c>
      <c r="AM5988" s="279">
        <v>2001</v>
      </c>
      <c r="AN5988" s="281">
        <v>37061</v>
      </c>
      <c r="AO5988" s="279">
        <v>5.9489999999999998</v>
      </c>
    </row>
    <row r="5989" spans="38:41">
      <c r="AL5989" s="279">
        <v>6</v>
      </c>
      <c r="AM5989" s="279">
        <v>2001</v>
      </c>
      <c r="AN5989" s="281">
        <v>37060</v>
      </c>
      <c r="AO5989" s="279">
        <v>5.923</v>
      </c>
    </row>
    <row r="5990" spans="38:41">
      <c r="AL5990" s="279">
        <v>6</v>
      </c>
      <c r="AM5990" s="279">
        <v>2001</v>
      </c>
      <c r="AN5990" s="281">
        <v>37057</v>
      </c>
      <c r="AO5990" s="279">
        <v>5.8979999999999997</v>
      </c>
    </row>
    <row r="5991" spans="38:41">
      <c r="AL5991" s="279">
        <v>6</v>
      </c>
      <c r="AM5991" s="279">
        <v>2001</v>
      </c>
      <c r="AN5991" s="281">
        <v>37056</v>
      </c>
      <c r="AO5991" s="279">
        <v>5.8739999999999997</v>
      </c>
    </row>
    <row r="5992" spans="38:41">
      <c r="AL5992" s="279">
        <v>6</v>
      </c>
      <c r="AM5992" s="279">
        <v>2001</v>
      </c>
      <c r="AN5992" s="281">
        <v>37055</v>
      </c>
      <c r="AO5992" s="279">
        <v>5.8849999999999998</v>
      </c>
    </row>
    <row r="5993" spans="38:41">
      <c r="AL5993" s="279">
        <v>6</v>
      </c>
      <c r="AM5993" s="279">
        <v>2001</v>
      </c>
      <c r="AN5993" s="281">
        <v>37054</v>
      </c>
      <c r="AO5993" s="279">
        <v>5.8470000000000004</v>
      </c>
    </row>
    <row r="5994" spans="38:41">
      <c r="AL5994" s="279">
        <v>6</v>
      </c>
      <c r="AM5994" s="279">
        <v>2001</v>
      </c>
      <c r="AN5994" s="281">
        <v>37053</v>
      </c>
      <c r="AO5994" s="279">
        <v>5.8689999999999998</v>
      </c>
    </row>
    <row r="5995" spans="38:41">
      <c r="AL5995" s="279">
        <v>6</v>
      </c>
      <c r="AM5995" s="279">
        <v>2001</v>
      </c>
      <c r="AN5995" s="281">
        <v>37050</v>
      </c>
      <c r="AO5995" s="279">
        <v>5.9290000000000003</v>
      </c>
    </row>
    <row r="5996" spans="38:41">
      <c r="AL5996" s="279">
        <v>6</v>
      </c>
      <c r="AM5996" s="279">
        <v>2001</v>
      </c>
      <c r="AN5996" s="281">
        <v>37049</v>
      </c>
      <c r="AO5996" s="279">
        <v>5.931</v>
      </c>
    </row>
    <row r="5997" spans="38:41">
      <c r="AL5997" s="279">
        <v>6</v>
      </c>
      <c r="AM5997" s="279">
        <v>2001</v>
      </c>
      <c r="AN5997" s="281">
        <v>37048</v>
      </c>
      <c r="AO5997" s="279">
        <v>5.8769999999999998</v>
      </c>
    </row>
    <row r="5998" spans="38:41">
      <c r="AL5998" s="279">
        <v>6</v>
      </c>
      <c r="AM5998" s="279">
        <v>2001</v>
      </c>
      <c r="AN5998" s="281">
        <v>37047</v>
      </c>
      <c r="AO5998" s="279">
        <v>5.8490000000000002</v>
      </c>
    </row>
    <row r="5999" spans="38:41">
      <c r="AL5999" s="279">
        <v>6</v>
      </c>
      <c r="AM5999" s="279">
        <v>2001</v>
      </c>
      <c r="AN5999" s="281">
        <v>37046</v>
      </c>
      <c r="AO5999" s="279">
        <v>5.8559999999999999</v>
      </c>
    </row>
    <row r="6000" spans="38:41">
      <c r="AL6000" s="279">
        <v>6</v>
      </c>
      <c r="AM6000" s="279">
        <v>2001</v>
      </c>
      <c r="AN6000" s="281">
        <v>37043</v>
      </c>
      <c r="AO6000" s="279">
        <v>5.9009999999999998</v>
      </c>
    </row>
    <row r="6001" spans="38:41">
      <c r="AL6001" s="279">
        <v>5</v>
      </c>
      <c r="AM6001" s="279">
        <v>2001</v>
      </c>
      <c r="AN6001" s="281">
        <v>37042</v>
      </c>
      <c r="AO6001" s="279">
        <v>5.9420000000000002</v>
      </c>
    </row>
    <row r="6002" spans="38:41">
      <c r="AL6002" s="279">
        <v>5</v>
      </c>
      <c r="AM6002" s="279">
        <v>2001</v>
      </c>
      <c r="AN6002" s="281">
        <v>37041</v>
      </c>
      <c r="AO6002" s="279">
        <v>6.024</v>
      </c>
    </row>
    <row r="6003" spans="38:41">
      <c r="AL6003" s="279">
        <v>5</v>
      </c>
      <c r="AM6003" s="279">
        <v>2001</v>
      </c>
      <c r="AN6003" s="281">
        <v>37040</v>
      </c>
      <c r="AO6003" s="279">
        <v>6.0250000000000004</v>
      </c>
    </row>
    <row r="6004" spans="38:41">
      <c r="AL6004" s="279">
        <v>5</v>
      </c>
      <c r="AM6004" s="279">
        <v>2001</v>
      </c>
      <c r="AN6004" s="281">
        <v>37039</v>
      </c>
      <c r="AO6004" s="279">
        <v>6.0410000000000004</v>
      </c>
    </row>
    <row r="6005" spans="38:41">
      <c r="AL6005" s="279">
        <v>5</v>
      </c>
      <c r="AM6005" s="279">
        <v>2001</v>
      </c>
      <c r="AN6005" s="281">
        <v>37036</v>
      </c>
      <c r="AO6005" s="279">
        <v>6.0540000000000003</v>
      </c>
    </row>
    <row r="6006" spans="38:41">
      <c r="AL6006" s="279">
        <v>5</v>
      </c>
      <c r="AM6006" s="279">
        <v>2001</v>
      </c>
      <c r="AN6006" s="281">
        <v>37035</v>
      </c>
      <c r="AO6006" s="279">
        <v>6.06</v>
      </c>
    </row>
    <row r="6007" spans="38:41">
      <c r="AL6007" s="279">
        <v>5</v>
      </c>
      <c r="AM6007" s="279">
        <v>2001</v>
      </c>
      <c r="AN6007" s="281">
        <v>37034</v>
      </c>
      <c r="AO6007" s="279">
        <v>6.0369999999999999</v>
      </c>
    </row>
    <row r="6008" spans="38:41">
      <c r="AL6008" s="279">
        <v>5</v>
      </c>
      <c r="AM6008" s="279">
        <v>2001</v>
      </c>
      <c r="AN6008" s="281">
        <v>37033</v>
      </c>
      <c r="AO6008" s="279">
        <v>6.0359999999999996</v>
      </c>
    </row>
    <row r="6009" spans="38:41">
      <c r="AL6009" s="279">
        <v>5</v>
      </c>
      <c r="AM6009" s="279">
        <v>2001</v>
      </c>
      <c r="AN6009" s="281">
        <v>37032</v>
      </c>
      <c r="AO6009" s="279">
        <v>6.0540000000000003</v>
      </c>
    </row>
    <row r="6010" spans="38:41">
      <c r="AL6010" s="279">
        <v>5</v>
      </c>
      <c r="AM6010" s="279">
        <v>2001</v>
      </c>
      <c r="AN6010" s="281">
        <v>37029</v>
      </c>
      <c r="AO6010" s="279">
        <v>6.0369999999999999</v>
      </c>
    </row>
    <row r="6011" spans="38:41">
      <c r="AL6011" s="279">
        <v>5</v>
      </c>
      <c r="AM6011" s="279">
        <v>2001</v>
      </c>
      <c r="AN6011" s="281">
        <v>37028</v>
      </c>
      <c r="AO6011" s="279">
        <v>6.0540000000000003</v>
      </c>
    </row>
    <row r="6012" spans="38:41">
      <c r="AL6012" s="279">
        <v>5</v>
      </c>
      <c r="AM6012" s="279">
        <v>2001</v>
      </c>
      <c r="AN6012" s="281">
        <v>37027</v>
      </c>
      <c r="AO6012" s="279">
        <v>6.0940000000000003</v>
      </c>
    </row>
    <row r="6013" spans="38:41">
      <c r="AL6013" s="279">
        <v>5</v>
      </c>
      <c r="AM6013" s="279">
        <v>2001</v>
      </c>
      <c r="AN6013" s="281">
        <v>37026</v>
      </c>
      <c r="AO6013" s="279">
        <v>6.1139999999999999</v>
      </c>
    </row>
    <row r="6014" spans="38:41">
      <c r="AL6014" s="279">
        <v>5</v>
      </c>
      <c r="AM6014" s="279">
        <v>2001</v>
      </c>
      <c r="AN6014" s="281">
        <v>37025</v>
      </c>
      <c r="AO6014" s="279">
        <v>6.1020000000000003</v>
      </c>
    </row>
    <row r="6015" spans="38:41">
      <c r="AL6015" s="279">
        <v>5</v>
      </c>
      <c r="AM6015" s="279">
        <v>2001</v>
      </c>
      <c r="AN6015" s="281">
        <v>37022</v>
      </c>
      <c r="AO6015" s="279">
        <v>6.0750000000000002</v>
      </c>
    </row>
    <row r="6016" spans="38:41">
      <c r="AL6016" s="279">
        <v>5</v>
      </c>
      <c r="AM6016" s="279">
        <v>2001</v>
      </c>
      <c r="AN6016" s="281">
        <v>37021</v>
      </c>
      <c r="AO6016" s="279">
        <v>6.0019999999999998</v>
      </c>
    </row>
    <row r="6017" spans="38:41">
      <c r="AL6017" s="279">
        <v>5</v>
      </c>
      <c r="AM6017" s="279">
        <v>2001</v>
      </c>
      <c r="AN6017" s="281">
        <v>37020</v>
      </c>
      <c r="AO6017" s="279">
        <v>5.968</v>
      </c>
    </row>
    <row r="6018" spans="38:41">
      <c r="AL6018" s="279">
        <v>5</v>
      </c>
      <c r="AM6018" s="279">
        <v>2001</v>
      </c>
      <c r="AN6018" s="281">
        <v>37019</v>
      </c>
      <c r="AO6018" s="279">
        <v>6.0149999999999997</v>
      </c>
    </row>
    <row r="6019" spans="38:41">
      <c r="AL6019" s="279">
        <v>5</v>
      </c>
      <c r="AM6019" s="279">
        <v>2001</v>
      </c>
      <c r="AN6019" s="281">
        <v>37018</v>
      </c>
      <c r="AO6019" s="279">
        <v>5.96</v>
      </c>
    </row>
    <row r="6020" spans="38:41">
      <c r="AL6020" s="279">
        <v>5</v>
      </c>
      <c r="AM6020" s="279">
        <v>2001</v>
      </c>
      <c r="AN6020" s="281">
        <v>37015</v>
      </c>
      <c r="AO6020" s="279">
        <v>5.9409999999999998</v>
      </c>
    </row>
    <row r="6021" spans="38:41">
      <c r="AL6021" s="279">
        <v>5</v>
      </c>
      <c r="AM6021" s="279">
        <v>2001</v>
      </c>
      <c r="AN6021" s="281">
        <v>37014</v>
      </c>
      <c r="AO6021" s="279">
        <v>5.9039999999999999</v>
      </c>
    </row>
    <row r="6022" spans="38:41">
      <c r="AL6022" s="279">
        <v>5</v>
      </c>
      <c r="AM6022" s="279">
        <v>2001</v>
      </c>
      <c r="AN6022" s="281">
        <v>37013</v>
      </c>
      <c r="AO6022" s="279">
        <v>5.9859999999999998</v>
      </c>
    </row>
    <row r="6023" spans="38:41">
      <c r="AL6023" s="279">
        <v>5</v>
      </c>
      <c r="AM6023" s="279">
        <v>2001</v>
      </c>
      <c r="AN6023" s="281">
        <v>37012</v>
      </c>
      <c r="AO6023" s="279">
        <v>5.9980000000000002</v>
      </c>
    </row>
    <row r="6024" spans="38:41">
      <c r="AL6024" s="279">
        <v>4</v>
      </c>
      <c r="AM6024" s="279">
        <v>2001</v>
      </c>
      <c r="AN6024" s="281">
        <v>37011</v>
      </c>
      <c r="AO6024" s="279">
        <v>6.0220000000000002</v>
      </c>
    </row>
    <row r="6025" spans="38:41">
      <c r="AL6025" s="279">
        <v>4</v>
      </c>
      <c r="AM6025" s="279">
        <v>2001</v>
      </c>
      <c r="AN6025" s="281">
        <v>37008</v>
      </c>
      <c r="AO6025" s="279">
        <v>6.0110000000000001</v>
      </c>
    </row>
    <row r="6026" spans="38:41">
      <c r="AL6026" s="279">
        <v>4</v>
      </c>
      <c r="AM6026" s="279">
        <v>2001</v>
      </c>
      <c r="AN6026" s="281">
        <v>37007</v>
      </c>
      <c r="AO6026" s="279">
        <v>5.9390000000000001</v>
      </c>
    </row>
    <row r="6027" spans="38:41">
      <c r="AL6027" s="279">
        <v>4</v>
      </c>
      <c r="AM6027" s="279">
        <v>2001</v>
      </c>
      <c r="AN6027" s="281">
        <v>37006</v>
      </c>
      <c r="AO6027" s="279">
        <v>5.9710000000000001</v>
      </c>
    </row>
    <row r="6028" spans="38:41">
      <c r="AL6028" s="279">
        <v>4</v>
      </c>
      <c r="AM6028" s="279">
        <v>2001</v>
      </c>
      <c r="AN6028" s="281">
        <v>37005</v>
      </c>
      <c r="AO6028" s="279">
        <v>5.9859999999999998</v>
      </c>
    </row>
    <row r="6029" spans="38:41">
      <c r="AL6029" s="279">
        <v>4</v>
      </c>
      <c r="AM6029" s="279">
        <v>2001</v>
      </c>
      <c r="AN6029" s="281">
        <v>37004</v>
      </c>
      <c r="AO6029" s="279">
        <v>5.9649999999999999</v>
      </c>
    </row>
    <row r="6030" spans="38:41">
      <c r="AL6030" s="279">
        <v>4</v>
      </c>
      <c r="AM6030" s="279">
        <v>2001</v>
      </c>
      <c r="AN6030" s="281">
        <v>37001</v>
      </c>
      <c r="AO6030" s="279">
        <v>6.0250000000000004</v>
      </c>
    </row>
    <row r="6031" spans="38:41">
      <c r="AL6031" s="279">
        <v>4</v>
      </c>
      <c r="AM6031" s="279">
        <v>2001</v>
      </c>
      <c r="AN6031" s="281">
        <v>37000</v>
      </c>
      <c r="AO6031" s="279">
        <v>6.0209999999999999</v>
      </c>
    </row>
    <row r="6032" spans="38:41">
      <c r="AL6032" s="279">
        <v>4</v>
      </c>
      <c r="AM6032" s="279">
        <v>2001</v>
      </c>
      <c r="AN6032" s="281">
        <v>36999</v>
      </c>
      <c r="AO6032" s="279">
        <v>5.8959999999999999</v>
      </c>
    </row>
    <row r="6033" spans="38:41">
      <c r="AL6033" s="279">
        <v>4</v>
      </c>
      <c r="AM6033" s="279">
        <v>2001</v>
      </c>
      <c r="AN6033" s="281">
        <v>36998</v>
      </c>
      <c r="AO6033" s="279">
        <v>5.931</v>
      </c>
    </row>
    <row r="6034" spans="38:41">
      <c r="AL6034" s="279">
        <v>4</v>
      </c>
      <c r="AM6034" s="279">
        <v>2001</v>
      </c>
      <c r="AN6034" s="281">
        <v>36997</v>
      </c>
      <c r="AO6034" s="279">
        <v>5.9429999999999996</v>
      </c>
    </row>
    <row r="6035" spans="38:41">
      <c r="AL6035" s="279">
        <v>4</v>
      </c>
      <c r="AM6035" s="279">
        <v>2001</v>
      </c>
      <c r="AN6035" s="281">
        <v>36994</v>
      </c>
      <c r="AO6035" s="279">
        <v>5.8940000000000001</v>
      </c>
    </row>
    <row r="6036" spans="38:41">
      <c r="AL6036" s="279">
        <v>4</v>
      </c>
      <c r="AM6036" s="279">
        <v>2001</v>
      </c>
      <c r="AN6036" s="281">
        <v>36993</v>
      </c>
      <c r="AO6036" s="279">
        <v>5.8920000000000003</v>
      </c>
    </row>
    <row r="6037" spans="38:41">
      <c r="AL6037" s="279">
        <v>4</v>
      </c>
      <c r="AM6037" s="279">
        <v>2001</v>
      </c>
      <c r="AN6037" s="281">
        <v>36992</v>
      </c>
      <c r="AO6037" s="279">
        <v>5.8810000000000002</v>
      </c>
    </row>
    <row r="6038" spans="38:41">
      <c r="AL6038" s="279">
        <v>4</v>
      </c>
      <c r="AM6038" s="279">
        <v>2001</v>
      </c>
      <c r="AN6038" s="281">
        <v>36991</v>
      </c>
      <c r="AO6038" s="279">
        <v>5.8849999999999998</v>
      </c>
    </row>
    <row r="6039" spans="38:41">
      <c r="AL6039" s="279">
        <v>4</v>
      </c>
      <c r="AM6039" s="279">
        <v>2001</v>
      </c>
      <c r="AN6039" s="281">
        <v>36990</v>
      </c>
      <c r="AO6039" s="279">
        <v>5.8109999999999999</v>
      </c>
    </row>
    <row r="6040" spans="38:41">
      <c r="AL6040" s="279">
        <v>4</v>
      </c>
      <c r="AM6040" s="279">
        <v>2001</v>
      </c>
      <c r="AN6040" s="281">
        <v>36987</v>
      </c>
      <c r="AO6040" s="279">
        <v>5.8</v>
      </c>
    </row>
    <row r="6041" spans="38:41">
      <c r="AL6041" s="279">
        <v>4</v>
      </c>
      <c r="AM6041" s="279">
        <v>2001</v>
      </c>
      <c r="AN6041" s="281">
        <v>36986</v>
      </c>
      <c r="AO6041" s="279">
        <v>5.8440000000000003</v>
      </c>
    </row>
    <row r="6042" spans="38:41">
      <c r="AL6042" s="279">
        <v>4</v>
      </c>
      <c r="AM6042" s="279">
        <v>2001</v>
      </c>
      <c r="AN6042" s="281">
        <v>36985</v>
      </c>
      <c r="AO6042" s="279">
        <v>5.8040000000000003</v>
      </c>
    </row>
    <row r="6043" spans="38:41">
      <c r="AL6043" s="279">
        <v>4</v>
      </c>
      <c r="AM6043" s="279">
        <v>2001</v>
      </c>
      <c r="AN6043" s="281">
        <v>36984</v>
      </c>
      <c r="AO6043" s="279">
        <v>5.782</v>
      </c>
    </row>
    <row r="6044" spans="38:41">
      <c r="AL6044" s="279">
        <v>4</v>
      </c>
      <c r="AM6044" s="279">
        <v>2001</v>
      </c>
      <c r="AN6044" s="281">
        <v>36983</v>
      </c>
      <c r="AO6044" s="279">
        <v>5.8479999999999999</v>
      </c>
    </row>
    <row r="6045" spans="38:41">
      <c r="AL6045" s="279">
        <v>3</v>
      </c>
      <c r="AM6045" s="279">
        <v>2001</v>
      </c>
      <c r="AN6045" s="281">
        <v>36980</v>
      </c>
      <c r="AO6045" s="279">
        <v>5.7839999999999998</v>
      </c>
    </row>
    <row r="6046" spans="38:41">
      <c r="AL6046" s="279">
        <v>3</v>
      </c>
      <c r="AM6046" s="279">
        <v>2001</v>
      </c>
      <c r="AN6046" s="281">
        <v>36979</v>
      </c>
      <c r="AO6046" s="279">
        <v>5.8250000000000002</v>
      </c>
    </row>
    <row r="6047" spans="38:41">
      <c r="AL6047" s="279">
        <v>3</v>
      </c>
      <c r="AM6047" s="279">
        <v>2001</v>
      </c>
      <c r="AN6047" s="281">
        <v>36978</v>
      </c>
      <c r="AO6047" s="279">
        <v>5.8</v>
      </c>
    </row>
    <row r="6048" spans="38:41">
      <c r="AL6048" s="279">
        <v>3</v>
      </c>
      <c r="AM6048" s="279">
        <v>2001</v>
      </c>
      <c r="AN6048" s="281">
        <v>36977</v>
      </c>
      <c r="AO6048" s="279">
        <v>5.7949999999999999</v>
      </c>
    </row>
    <row r="6049" spans="38:41">
      <c r="AL6049" s="279">
        <v>3</v>
      </c>
      <c r="AM6049" s="279">
        <v>2001</v>
      </c>
      <c r="AN6049" s="281">
        <v>36976</v>
      </c>
      <c r="AO6049" s="279">
        <v>5.7119999999999997</v>
      </c>
    </row>
    <row r="6050" spans="38:41">
      <c r="AL6050" s="279">
        <v>3</v>
      </c>
      <c r="AM6050" s="279">
        <v>2001</v>
      </c>
      <c r="AN6050" s="281">
        <v>36973</v>
      </c>
      <c r="AO6050" s="279">
        <v>5.6440000000000001</v>
      </c>
    </row>
    <row r="6051" spans="38:41">
      <c r="AL6051" s="279">
        <v>3</v>
      </c>
      <c r="AM6051" s="279">
        <v>2001</v>
      </c>
      <c r="AN6051" s="281">
        <v>36972</v>
      </c>
      <c r="AO6051" s="279">
        <v>5.585</v>
      </c>
    </row>
    <row r="6052" spans="38:41">
      <c r="AL6052" s="279">
        <v>3</v>
      </c>
      <c r="AM6052" s="279">
        <v>2001</v>
      </c>
      <c r="AN6052" s="281">
        <v>36971</v>
      </c>
      <c r="AO6052" s="279">
        <v>5.5970000000000004</v>
      </c>
    </row>
    <row r="6053" spans="38:41">
      <c r="AL6053" s="279">
        <v>3</v>
      </c>
      <c r="AM6053" s="279">
        <v>2001</v>
      </c>
      <c r="AN6053" s="281">
        <v>36970</v>
      </c>
      <c r="AO6053" s="279">
        <v>5.56</v>
      </c>
    </row>
    <row r="6054" spans="38:41">
      <c r="AL6054" s="279">
        <v>3</v>
      </c>
      <c r="AM6054" s="279">
        <v>2001</v>
      </c>
      <c r="AN6054" s="281">
        <v>36969</v>
      </c>
      <c r="AO6054" s="279">
        <v>5.5739999999999998</v>
      </c>
    </row>
    <row r="6055" spans="38:41">
      <c r="AL6055" s="279">
        <v>3</v>
      </c>
      <c r="AM6055" s="279">
        <v>2001</v>
      </c>
      <c r="AN6055" s="281">
        <v>36966</v>
      </c>
      <c r="AO6055" s="279">
        <v>5.5590000000000002</v>
      </c>
    </row>
    <row r="6056" spans="38:41">
      <c r="AL6056" s="279">
        <v>3</v>
      </c>
      <c r="AM6056" s="279">
        <v>2001</v>
      </c>
      <c r="AN6056" s="281">
        <v>36965</v>
      </c>
      <c r="AO6056" s="279">
        <v>5.5709999999999997</v>
      </c>
    </row>
    <row r="6057" spans="38:41">
      <c r="AL6057" s="279">
        <v>3</v>
      </c>
      <c r="AM6057" s="279">
        <v>2001</v>
      </c>
      <c r="AN6057" s="281">
        <v>36964</v>
      </c>
      <c r="AO6057" s="279">
        <v>5.569</v>
      </c>
    </row>
    <row r="6058" spans="38:41">
      <c r="AL6058" s="279">
        <v>3</v>
      </c>
      <c r="AM6058" s="279">
        <v>2001</v>
      </c>
      <c r="AN6058" s="281">
        <v>36963</v>
      </c>
      <c r="AO6058" s="279">
        <v>5.5919999999999996</v>
      </c>
    </row>
    <row r="6059" spans="38:41">
      <c r="AL6059" s="279">
        <v>3</v>
      </c>
      <c r="AM6059" s="279">
        <v>2001</v>
      </c>
      <c r="AN6059" s="281">
        <v>36962</v>
      </c>
      <c r="AO6059" s="279">
        <v>5.5659999999999998</v>
      </c>
    </row>
    <row r="6060" spans="38:41">
      <c r="AL6060" s="279">
        <v>3</v>
      </c>
      <c r="AM6060" s="279">
        <v>2001</v>
      </c>
      <c r="AN6060" s="281">
        <v>36959</v>
      </c>
      <c r="AO6060" s="279">
        <v>5.5990000000000002</v>
      </c>
    </row>
    <row r="6061" spans="38:41">
      <c r="AL6061" s="279">
        <v>3</v>
      </c>
      <c r="AM6061" s="279">
        <v>2001</v>
      </c>
      <c r="AN6061" s="281">
        <v>36958</v>
      </c>
      <c r="AO6061" s="279">
        <v>5.609</v>
      </c>
    </row>
    <row r="6062" spans="38:41">
      <c r="AL6062" s="279">
        <v>3</v>
      </c>
      <c r="AM6062" s="279">
        <v>2001</v>
      </c>
      <c r="AN6062" s="281">
        <v>36957</v>
      </c>
      <c r="AO6062" s="279">
        <v>5.6059999999999999</v>
      </c>
    </row>
    <row r="6063" spans="38:41">
      <c r="AL6063" s="279">
        <v>3</v>
      </c>
      <c r="AM6063" s="279">
        <v>2001</v>
      </c>
      <c r="AN6063" s="281">
        <v>36956</v>
      </c>
      <c r="AO6063" s="279">
        <v>5.649</v>
      </c>
    </row>
    <row r="6064" spans="38:41">
      <c r="AL6064" s="279">
        <v>3</v>
      </c>
      <c r="AM6064" s="279">
        <v>2001</v>
      </c>
      <c r="AN6064" s="281">
        <v>36955</v>
      </c>
      <c r="AO6064" s="279">
        <v>5.64</v>
      </c>
    </row>
    <row r="6065" spans="38:41">
      <c r="AL6065" s="279">
        <v>3</v>
      </c>
      <c r="AM6065" s="279">
        <v>2001</v>
      </c>
      <c r="AN6065" s="281">
        <v>36952</v>
      </c>
      <c r="AO6065" s="279">
        <v>5.6529999999999996</v>
      </c>
    </row>
    <row r="6066" spans="38:41">
      <c r="AL6066" s="279">
        <v>3</v>
      </c>
      <c r="AM6066" s="279">
        <v>2001</v>
      </c>
      <c r="AN6066" s="281">
        <v>36951</v>
      </c>
      <c r="AO6066" s="279">
        <v>5.63</v>
      </c>
    </row>
    <row r="6067" spans="38:41">
      <c r="AL6067" s="279">
        <v>2</v>
      </c>
      <c r="AM6067" s="279">
        <v>2001</v>
      </c>
      <c r="AN6067" s="281">
        <v>36950</v>
      </c>
      <c r="AO6067" s="279">
        <v>5.657</v>
      </c>
    </row>
    <row r="6068" spans="38:41">
      <c r="AL6068" s="279">
        <v>2</v>
      </c>
      <c r="AM6068" s="279">
        <v>2001</v>
      </c>
      <c r="AN6068" s="281">
        <v>36949</v>
      </c>
      <c r="AO6068" s="279">
        <v>5.657</v>
      </c>
    </row>
    <row r="6069" spans="38:41">
      <c r="AL6069" s="279">
        <v>2</v>
      </c>
      <c r="AM6069" s="279">
        <v>2001</v>
      </c>
      <c r="AN6069" s="281">
        <v>36948</v>
      </c>
      <c r="AO6069" s="279">
        <v>5.7279999999999998</v>
      </c>
    </row>
    <row r="6070" spans="38:41">
      <c r="AL6070" s="279">
        <v>2</v>
      </c>
      <c r="AM6070" s="279">
        <v>2001</v>
      </c>
      <c r="AN6070" s="281">
        <v>36945</v>
      </c>
      <c r="AO6070" s="279">
        <v>5.7510000000000003</v>
      </c>
    </row>
    <row r="6071" spans="38:41">
      <c r="AL6071" s="279">
        <v>2</v>
      </c>
      <c r="AM6071" s="279">
        <v>2001</v>
      </c>
      <c r="AN6071" s="281">
        <v>36944</v>
      </c>
      <c r="AO6071" s="279">
        <v>5.7560000000000002</v>
      </c>
    </row>
    <row r="6072" spans="38:41">
      <c r="AL6072" s="279">
        <v>2</v>
      </c>
      <c r="AM6072" s="279">
        <v>2001</v>
      </c>
      <c r="AN6072" s="281">
        <v>36943</v>
      </c>
      <c r="AO6072" s="279">
        <v>5.7329999999999997</v>
      </c>
    </row>
    <row r="6073" spans="38:41">
      <c r="AL6073" s="279">
        <v>2</v>
      </c>
      <c r="AM6073" s="279">
        <v>2001</v>
      </c>
      <c r="AN6073" s="281">
        <v>36942</v>
      </c>
      <c r="AO6073" s="279">
        <v>5.7119999999999997</v>
      </c>
    </row>
    <row r="6074" spans="38:41">
      <c r="AL6074" s="279">
        <v>2</v>
      </c>
      <c r="AM6074" s="279">
        <v>2001</v>
      </c>
      <c r="AN6074" s="281">
        <v>36941</v>
      </c>
      <c r="AO6074" s="279">
        <v>5.71</v>
      </c>
    </row>
    <row r="6075" spans="38:41">
      <c r="AL6075" s="279">
        <v>2</v>
      </c>
      <c r="AM6075" s="279">
        <v>2001</v>
      </c>
      <c r="AN6075" s="281">
        <v>36938</v>
      </c>
      <c r="AO6075" s="279">
        <v>5.7030000000000003</v>
      </c>
    </row>
    <row r="6076" spans="38:41">
      <c r="AL6076" s="279">
        <v>2</v>
      </c>
      <c r="AM6076" s="279">
        <v>2001</v>
      </c>
      <c r="AN6076" s="281">
        <v>36937</v>
      </c>
      <c r="AO6076" s="279">
        <v>5.7220000000000004</v>
      </c>
    </row>
    <row r="6077" spans="38:41">
      <c r="AL6077" s="279">
        <v>2</v>
      </c>
      <c r="AM6077" s="279">
        <v>2001</v>
      </c>
      <c r="AN6077" s="281">
        <v>36936</v>
      </c>
      <c r="AO6077" s="279">
        <v>5.6970000000000001</v>
      </c>
    </row>
    <row r="6078" spans="38:41">
      <c r="AL6078" s="279">
        <v>2</v>
      </c>
      <c r="AM6078" s="279">
        <v>2001</v>
      </c>
      <c r="AN6078" s="281">
        <v>36935</v>
      </c>
      <c r="AO6078" s="279">
        <v>5.6619999999999999</v>
      </c>
    </row>
    <row r="6079" spans="38:41">
      <c r="AL6079" s="279">
        <v>2</v>
      </c>
      <c r="AM6079" s="279">
        <v>2001</v>
      </c>
      <c r="AN6079" s="281">
        <v>36934</v>
      </c>
      <c r="AO6079" s="279">
        <v>5.657</v>
      </c>
    </row>
    <row r="6080" spans="38:41">
      <c r="AL6080" s="279">
        <v>2</v>
      </c>
      <c r="AM6080" s="279">
        <v>2001</v>
      </c>
      <c r="AN6080" s="281">
        <v>36931</v>
      </c>
      <c r="AO6080" s="279">
        <v>5.63</v>
      </c>
    </row>
    <row r="6081" spans="38:41">
      <c r="AL6081" s="279">
        <v>2</v>
      </c>
      <c r="AM6081" s="279">
        <v>2001</v>
      </c>
      <c r="AN6081" s="281">
        <v>36930</v>
      </c>
      <c r="AO6081" s="279">
        <v>5.65</v>
      </c>
    </row>
    <row r="6082" spans="38:41">
      <c r="AL6082" s="279">
        <v>2</v>
      </c>
      <c r="AM6082" s="279">
        <v>2001</v>
      </c>
      <c r="AN6082" s="281">
        <v>36929</v>
      </c>
      <c r="AO6082" s="279">
        <v>5.6740000000000004</v>
      </c>
    </row>
    <row r="6083" spans="38:41">
      <c r="AL6083" s="279">
        <v>2</v>
      </c>
      <c r="AM6083" s="279">
        <v>2001</v>
      </c>
      <c r="AN6083" s="281">
        <v>36928</v>
      </c>
      <c r="AO6083" s="279">
        <v>5.66</v>
      </c>
    </row>
    <row r="6084" spans="38:41">
      <c r="AL6084" s="279">
        <v>2</v>
      </c>
      <c r="AM6084" s="279">
        <v>2001</v>
      </c>
      <c r="AN6084" s="281">
        <v>36927</v>
      </c>
      <c r="AO6084" s="279">
        <v>5.6669999999999998</v>
      </c>
    </row>
    <row r="6085" spans="38:41">
      <c r="AL6085" s="279">
        <v>2</v>
      </c>
      <c r="AM6085" s="279">
        <v>2001</v>
      </c>
      <c r="AN6085" s="281">
        <v>36924</v>
      </c>
      <c r="AO6085" s="279">
        <v>5.6849999999999996</v>
      </c>
    </row>
    <row r="6086" spans="38:41">
      <c r="AL6086" s="279">
        <v>2</v>
      </c>
      <c r="AM6086" s="279">
        <v>2001</v>
      </c>
      <c r="AN6086" s="281">
        <v>36923</v>
      </c>
      <c r="AO6086" s="279">
        <v>5.6669999999999998</v>
      </c>
    </row>
    <row r="6087" spans="38:41">
      <c r="AL6087" s="279">
        <v>1</v>
      </c>
      <c r="AM6087" s="279">
        <v>2001</v>
      </c>
      <c r="AN6087" s="281">
        <v>36922</v>
      </c>
      <c r="AO6087" s="279">
        <v>5.7149999999999999</v>
      </c>
    </row>
    <row r="6088" spans="38:41">
      <c r="AL6088" s="279">
        <v>1</v>
      </c>
      <c r="AM6088" s="279">
        <v>2001</v>
      </c>
      <c r="AN6088" s="281">
        <v>36921</v>
      </c>
      <c r="AO6088" s="279">
        <v>5.7389999999999999</v>
      </c>
    </row>
    <row r="6089" spans="38:41">
      <c r="AL6089" s="279">
        <v>1</v>
      </c>
      <c r="AM6089" s="279">
        <v>2001</v>
      </c>
      <c r="AN6089" s="281">
        <v>36920</v>
      </c>
      <c r="AO6089" s="279">
        <v>5.7569999999999997</v>
      </c>
    </row>
    <row r="6090" spans="38:41">
      <c r="AL6090" s="279">
        <v>1</v>
      </c>
      <c r="AM6090" s="279">
        <v>2001</v>
      </c>
      <c r="AN6090" s="281">
        <v>36917</v>
      </c>
      <c r="AO6090" s="279">
        <v>5.74</v>
      </c>
    </row>
    <row r="6091" spans="38:41">
      <c r="AL6091" s="279">
        <v>1</v>
      </c>
      <c r="AM6091" s="279">
        <v>2001</v>
      </c>
      <c r="AN6091" s="281">
        <v>36916</v>
      </c>
      <c r="AO6091" s="279">
        <v>5.7329999999999997</v>
      </c>
    </row>
    <row r="6092" spans="38:41">
      <c r="AL6092" s="279">
        <v>1</v>
      </c>
      <c r="AM6092" s="279">
        <v>2001</v>
      </c>
      <c r="AN6092" s="281">
        <v>36915</v>
      </c>
      <c r="AO6092" s="279">
        <v>5.7750000000000004</v>
      </c>
    </row>
    <row r="6093" spans="38:41">
      <c r="AL6093" s="279">
        <v>1</v>
      </c>
      <c r="AM6093" s="279">
        <v>2001</v>
      </c>
      <c r="AN6093" s="281">
        <v>36914</v>
      </c>
      <c r="AO6093" s="279">
        <v>5.7480000000000002</v>
      </c>
    </row>
    <row r="6094" spans="38:41">
      <c r="AL6094" s="279">
        <v>1</v>
      </c>
      <c r="AM6094" s="279">
        <v>2001</v>
      </c>
      <c r="AN6094" s="281">
        <v>36913</v>
      </c>
      <c r="AO6094" s="279">
        <v>5.7279999999999998</v>
      </c>
    </row>
    <row r="6095" spans="38:41">
      <c r="AL6095" s="279">
        <v>1</v>
      </c>
      <c r="AM6095" s="279">
        <v>2001</v>
      </c>
      <c r="AN6095" s="281">
        <v>36910</v>
      </c>
      <c r="AO6095" s="279">
        <v>5.7149999999999999</v>
      </c>
    </row>
    <row r="6096" spans="38:41">
      <c r="AL6096" s="279">
        <v>1</v>
      </c>
      <c r="AM6096" s="279">
        <v>2001</v>
      </c>
      <c r="AN6096" s="281">
        <v>36909</v>
      </c>
      <c r="AO6096" s="279">
        <v>5.6740000000000004</v>
      </c>
    </row>
    <row r="6097" spans="38:41">
      <c r="AL6097" s="279">
        <v>1</v>
      </c>
      <c r="AM6097" s="279">
        <v>2001</v>
      </c>
      <c r="AN6097" s="281">
        <v>36908</v>
      </c>
      <c r="AO6097" s="279">
        <v>5.6710000000000003</v>
      </c>
    </row>
    <row r="6098" spans="38:41">
      <c r="AL6098" s="279">
        <v>1</v>
      </c>
      <c r="AM6098" s="279">
        <v>2001</v>
      </c>
      <c r="AN6098" s="281">
        <v>36907</v>
      </c>
      <c r="AO6098" s="279">
        <v>5.7050000000000001</v>
      </c>
    </row>
    <row r="6099" spans="38:41">
      <c r="AL6099" s="279">
        <v>1</v>
      </c>
      <c r="AM6099" s="279">
        <v>2001</v>
      </c>
      <c r="AN6099" s="281">
        <v>36906</v>
      </c>
      <c r="AO6099" s="279">
        <v>5.7169999999999996</v>
      </c>
    </row>
    <row r="6100" spans="38:41">
      <c r="AL6100" s="279">
        <v>1</v>
      </c>
      <c r="AM6100" s="279">
        <v>2001</v>
      </c>
      <c r="AN6100" s="281">
        <v>36903</v>
      </c>
      <c r="AO6100" s="279">
        <v>5.73</v>
      </c>
    </row>
    <row r="6101" spans="38:41">
      <c r="AL6101" s="279">
        <v>1</v>
      </c>
      <c r="AM6101" s="279">
        <v>2001</v>
      </c>
      <c r="AN6101" s="281">
        <v>36902</v>
      </c>
      <c r="AO6101" s="279">
        <v>5.6989999999999998</v>
      </c>
    </row>
    <row r="6102" spans="38:41">
      <c r="AL6102" s="279">
        <v>1</v>
      </c>
      <c r="AM6102" s="279">
        <v>2001</v>
      </c>
      <c r="AN6102" s="281">
        <v>36901</v>
      </c>
      <c r="AO6102" s="279">
        <v>5.68</v>
      </c>
    </row>
    <row r="6103" spans="38:41">
      <c r="AL6103" s="279">
        <v>1</v>
      </c>
      <c r="AM6103" s="279">
        <v>2001</v>
      </c>
      <c r="AN6103" s="281">
        <v>36900</v>
      </c>
      <c r="AO6103" s="279">
        <v>5.6619999999999999</v>
      </c>
    </row>
    <row r="6104" spans="38:41">
      <c r="AL6104" s="279">
        <v>1</v>
      </c>
      <c r="AM6104" s="279">
        <v>2001</v>
      </c>
      <c r="AN6104" s="281">
        <v>36899</v>
      </c>
      <c r="AO6104" s="279">
        <v>5.6589999999999998</v>
      </c>
    </row>
    <row r="6105" spans="38:41">
      <c r="AL6105" s="279">
        <v>1</v>
      </c>
      <c r="AM6105" s="279">
        <v>2001</v>
      </c>
      <c r="AN6105" s="281">
        <v>36896</v>
      </c>
      <c r="AO6105" s="279">
        <v>5.617</v>
      </c>
    </row>
    <row r="6106" spans="38:41">
      <c r="AL6106" s="279">
        <v>1</v>
      </c>
      <c r="AM6106" s="279">
        <v>2001</v>
      </c>
      <c r="AN6106" s="281">
        <v>36895</v>
      </c>
      <c r="AO6106" s="279">
        <v>5.6310000000000002</v>
      </c>
    </row>
    <row r="6107" spans="38:41">
      <c r="AL6107" s="279">
        <v>1</v>
      </c>
      <c r="AM6107" s="279">
        <v>2001</v>
      </c>
      <c r="AN6107" s="281">
        <v>36894</v>
      </c>
      <c r="AO6107" s="279">
        <v>5.6310000000000002</v>
      </c>
    </row>
    <row r="6108" spans="38:41">
      <c r="AL6108" s="279">
        <v>1</v>
      </c>
      <c r="AM6108" s="279">
        <v>2001</v>
      </c>
      <c r="AN6108" s="281">
        <v>36893</v>
      </c>
      <c r="AO6108" s="279">
        <v>5.5270000000000001</v>
      </c>
    </row>
    <row r="6109" spans="38:41">
      <c r="AL6109" s="279">
        <v>12</v>
      </c>
      <c r="AM6109" s="279">
        <v>2000</v>
      </c>
      <c r="AN6109" s="281">
        <v>36889</v>
      </c>
      <c r="AO6109" s="279">
        <v>5.58</v>
      </c>
    </row>
    <row r="6110" spans="38:41">
      <c r="AL6110" s="279">
        <v>12</v>
      </c>
      <c r="AM6110" s="279">
        <v>2000</v>
      </c>
      <c r="AN6110" s="281">
        <v>36888</v>
      </c>
      <c r="AO6110" s="279">
        <v>5.5750000000000002</v>
      </c>
    </row>
    <row r="6111" spans="38:41">
      <c r="AL6111" s="279">
        <v>12</v>
      </c>
      <c r="AM6111" s="279">
        <v>2000</v>
      </c>
      <c r="AN6111" s="281">
        <v>36887</v>
      </c>
      <c r="AO6111" s="279">
        <v>5.5659999999999998</v>
      </c>
    </row>
    <row r="6112" spans="38:41">
      <c r="AL6112" s="279">
        <v>12</v>
      </c>
      <c r="AM6112" s="279">
        <v>2000</v>
      </c>
      <c r="AN6112" s="281">
        <v>36886</v>
      </c>
      <c r="AO6112" s="279">
        <v>5.5259999999999998</v>
      </c>
    </row>
    <row r="6113" spans="38:41">
      <c r="AL6113" s="279">
        <v>12</v>
      </c>
      <c r="AM6113" s="279">
        <v>2000</v>
      </c>
      <c r="AN6113" s="281">
        <v>36885</v>
      </c>
      <c r="AO6113" s="279">
        <v>5.5259999999999998</v>
      </c>
    </row>
    <row r="6114" spans="38:41">
      <c r="AL6114" s="279">
        <v>12</v>
      </c>
      <c r="AM6114" s="279">
        <v>2000</v>
      </c>
      <c r="AN6114" s="281">
        <v>36882</v>
      </c>
      <c r="AO6114" s="279">
        <v>5.5270000000000001</v>
      </c>
    </row>
    <row r="6115" spans="38:41">
      <c r="AL6115" s="279">
        <v>12</v>
      </c>
      <c r="AM6115" s="279">
        <v>2000</v>
      </c>
      <c r="AN6115" s="281">
        <v>36881</v>
      </c>
      <c r="AO6115" s="279">
        <v>5.5439999999999996</v>
      </c>
    </row>
    <row r="6116" spans="38:41">
      <c r="AL6116" s="279">
        <v>12</v>
      </c>
      <c r="AM6116" s="279">
        <v>2000</v>
      </c>
      <c r="AN6116" s="281">
        <v>36880</v>
      </c>
      <c r="AO6116" s="279">
        <v>5.5350000000000001</v>
      </c>
    </row>
    <row r="6117" spans="38:41">
      <c r="AL6117" s="279">
        <v>12</v>
      </c>
      <c r="AM6117" s="279">
        <v>2000</v>
      </c>
      <c r="AN6117" s="281">
        <v>36879</v>
      </c>
      <c r="AO6117" s="279">
        <v>5.5529999999999999</v>
      </c>
    </row>
    <row r="6118" spans="38:41">
      <c r="AL6118" s="279">
        <v>12</v>
      </c>
      <c r="AM6118" s="279">
        <v>2000</v>
      </c>
      <c r="AN6118" s="281">
        <v>36878</v>
      </c>
      <c r="AO6118" s="279">
        <v>5.5170000000000003</v>
      </c>
    </row>
    <row r="6119" spans="38:41">
      <c r="AL6119" s="279">
        <v>12</v>
      </c>
      <c r="AM6119" s="279">
        <v>2000</v>
      </c>
      <c r="AN6119" s="281">
        <v>36875</v>
      </c>
      <c r="AO6119" s="279">
        <v>5.524</v>
      </c>
    </row>
    <row r="6120" spans="38:41">
      <c r="AL6120" s="279">
        <v>12</v>
      </c>
      <c r="AM6120" s="279">
        <v>2000</v>
      </c>
      <c r="AN6120" s="281">
        <v>36874</v>
      </c>
      <c r="AO6120" s="279">
        <v>5.524</v>
      </c>
    </row>
    <row r="6121" spans="38:41">
      <c r="AL6121" s="279">
        <v>12</v>
      </c>
      <c r="AM6121" s="279">
        <v>2000</v>
      </c>
      <c r="AN6121" s="281">
        <v>36873</v>
      </c>
      <c r="AO6121" s="279">
        <v>5.5170000000000003</v>
      </c>
    </row>
    <row r="6122" spans="38:41">
      <c r="AL6122" s="279">
        <v>12</v>
      </c>
      <c r="AM6122" s="279">
        <v>2000</v>
      </c>
      <c r="AN6122" s="281">
        <v>36872</v>
      </c>
      <c r="AO6122" s="279">
        <v>5.548</v>
      </c>
    </row>
    <row r="6123" spans="38:41">
      <c r="AL6123" s="279">
        <v>12</v>
      </c>
      <c r="AM6123" s="279">
        <v>2000</v>
      </c>
      <c r="AN6123" s="281">
        <v>36871</v>
      </c>
      <c r="AO6123" s="279">
        <v>5.524</v>
      </c>
    </row>
    <row r="6124" spans="38:41">
      <c r="AL6124" s="279">
        <v>12</v>
      </c>
      <c r="AM6124" s="279">
        <v>2000</v>
      </c>
      <c r="AN6124" s="281">
        <v>36868</v>
      </c>
      <c r="AO6124" s="279">
        <v>5.5019999999999998</v>
      </c>
    </row>
    <row r="6125" spans="38:41">
      <c r="AL6125" s="279">
        <v>12</v>
      </c>
      <c r="AM6125" s="279">
        <v>2000</v>
      </c>
      <c r="AN6125" s="281">
        <v>36867</v>
      </c>
      <c r="AO6125" s="279">
        <v>5.5119999999999996</v>
      </c>
    </row>
    <row r="6126" spans="38:41">
      <c r="AL6126" s="279">
        <v>12</v>
      </c>
      <c r="AM6126" s="279">
        <v>2000</v>
      </c>
      <c r="AN6126" s="281">
        <v>36866</v>
      </c>
      <c r="AO6126" s="279">
        <v>5.52</v>
      </c>
    </row>
    <row r="6127" spans="38:41">
      <c r="AL6127" s="279">
        <v>12</v>
      </c>
      <c r="AM6127" s="279">
        <v>2000</v>
      </c>
      <c r="AN6127" s="281">
        <v>36865</v>
      </c>
      <c r="AO6127" s="279">
        <v>5.5540000000000003</v>
      </c>
    </row>
    <row r="6128" spans="38:41">
      <c r="AL6128" s="279">
        <v>12</v>
      </c>
      <c r="AM6128" s="279">
        <v>2000</v>
      </c>
      <c r="AN6128" s="281">
        <v>36864</v>
      </c>
      <c r="AO6128" s="279">
        <v>5.593</v>
      </c>
    </row>
    <row r="6129" spans="38:41">
      <c r="AL6129" s="279">
        <v>12</v>
      </c>
      <c r="AM6129" s="279">
        <v>2000</v>
      </c>
      <c r="AN6129" s="281">
        <v>36861</v>
      </c>
      <c r="AO6129" s="279">
        <v>5.5170000000000003</v>
      </c>
    </row>
    <row r="6130" spans="38:41">
      <c r="AL6130" s="279">
        <v>11</v>
      </c>
      <c r="AM6130" s="279">
        <v>2000</v>
      </c>
      <c r="AN6130" s="281">
        <v>36860</v>
      </c>
      <c r="AO6130" s="279">
        <v>5.4950000000000001</v>
      </c>
    </row>
    <row r="6131" spans="38:41">
      <c r="AL6131" s="279">
        <v>11</v>
      </c>
      <c r="AM6131" s="279">
        <v>2000</v>
      </c>
      <c r="AN6131" s="281">
        <v>36859</v>
      </c>
      <c r="AO6131" s="279">
        <v>5.5119999999999996</v>
      </c>
    </row>
    <row r="6132" spans="38:41">
      <c r="AL6132" s="279">
        <v>11</v>
      </c>
      <c r="AM6132" s="279">
        <v>2000</v>
      </c>
      <c r="AN6132" s="281">
        <v>36858</v>
      </c>
      <c r="AO6132" s="279">
        <v>5.5250000000000004</v>
      </c>
    </row>
    <row r="6133" spans="38:41">
      <c r="AL6133" s="279">
        <v>11</v>
      </c>
      <c r="AM6133" s="279">
        <v>2000</v>
      </c>
      <c r="AN6133" s="281">
        <v>36857</v>
      </c>
      <c r="AO6133" s="279">
        <v>5.5460000000000003</v>
      </c>
    </row>
    <row r="6134" spans="38:41">
      <c r="AL6134" s="279">
        <v>11</v>
      </c>
      <c r="AM6134" s="279">
        <v>2000</v>
      </c>
      <c r="AN6134" s="281">
        <v>36854</v>
      </c>
      <c r="AO6134" s="279">
        <v>5.5490000000000004</v>
      </c>
    </row>
    <row r="6135" spans="38:41">
      <c r="AL6135" s="279">
        <v>11</v>
      </c>
      <c r="AM6135" s="279">
        <v>2000</v>
      </c>
      <c r="AN6135" s="281">
        <v>36853</v>
      </c>
      <c r="AO6135" s="279">
        <v>5.5650000000000004</v>
      </c>
    </row>
    <row r="6136" spans="38:41">
      <c r="AL6136" s="279">
        <v>11</v>
      </c>
      <c r="AM6136" s="279">
        <v>2000</v>
      </c>
      <c r="AN6136" s="281">
        <v>36852</v>
      </c>
      <c r="AO6136" s="279">
        <v>5.5579999999999998</v>
      </c>
    </row>
    <row r="6137" spans="38:41">
      <c r="AL6137" s="279">
        <v>11</v>
      </c>
      <c r="AM6137" s="279">
        <v>2000</v>
      </c>
      <c r="AN6137" s="281">
        <v>36851</v>
      </c>
      <c r="AO6137" s="279">
        <v>5.5880000000000001</v>
      </c>
    </row>
    <row r="6138" spans="38:41">
      <c r="AL6138" s="279">
        <v>11</v>
      </c>
      <c r="AM6138" s="279">
        <v>2000</v>
      </c>
      <c r="AN6138" s="281">
        <v>36850</v>
      </c>
      <c r="AO6138" s="279">
        <v>5.5890000000000004</v>
      </c>
    </row>
    <row r="6139" spans="38:41">
      <c r="AL6139" s="279">
        <v>11</v>
      </c>
      <c r="AM6139" s="279">
        <v>2000</v>
      </c>
      <c r="AN6139" s="281">
        <v>36847</v>
      </c>
      <c r="AO6139" s="279">
        <v>5.5880000000000001</v>
      </c>
    </row>
    <row r="6140" spans="38:41">
      <c r="AL6140" s="279">
        <v>11</v>
      </c>
      <c r="AM6140" s="279">
        <v>2000</v>
      </c>
      <c r="AN6140" s="281">
        <v>36846</v>
      </c>
      <c r="AO6140" s="279">
        <v>5.5759999999999996</v>
      </c>
    </row>
    <row r="6141" spans="38:41">
      <c r="AL6141" s="279">
        <v>11</v>
      </c>
      <c r="AM6141" s="279">
        <v>2000</v>
      </c>
      <c r="AN6141" s="281">
        <v>36845</v>
      </c>
      <c r="AO6141" s="279">
        <v>5.6050000000000004</v>
      </c>
    </row>
    <row r="6142" spans="38:41">
      <c r="AL6142" s="279">
        <v>11</v>
      </c>
      <c r="AM6142" s="279">
        <v>2000</v>
      </c>
      <c r="AN6142" s="281">
        <v>36844</v>
      </c>
      <c r="AO6142" s="279">
        <v>5.6310000000000002</v>
      </c>
    </row>
    <row r="6143" spans="38:41">
      <c r="AL6143" s="279">
        <v>11</v>
      </c>
      <c r="AM6143" s="279">
        <v>2000</v>
      </c>
      <c r="AN6143" s="281">
        <v>36843</v>
      </c>
      <c r="AO6143" s="279">
        <v>5.6280000000000001</v>
      </c>
    </row>
    <row r="6144" spans="38:41">
      <c r="AL6144" s="279">
        <v>11</v>
      </c>
      <c r="AM6144" s="279">
        <v>2000</v>
      </c>
      <c r="AN6144" s="281">
        <v>36840</v>
      </c>
      <c r="AO6144" s="279">
        <v>5.6449999999999996</v>
      </c>
    </row>
    <row r="6145" spans="38:41">
      <c r="AL6145" s="279">
        <v>11</v>
      </c>
      <c r="AM6145" s="279">
        <v>2000</v>
      </c>
      <c r="AN6145" s="281">
        <v>36839</v>
      </c>
      <c r="AO6145" s="279">
        <v>5.67</v>
      </c>
    </row>
    <row r="6146" spans="38:41">
      <c r="AL6146" s="279">
        <v>11</v>
      </c>
      <c r="AM6146" s="279">
        <v>2000</v>
      </c>
      <c r="AN6146" s="281">
        <v>36838</v>
      </c>
      <c r="AO6146" s="279">
        <v>5.7030000000000003</v>
      </c>
    </row>
    <row r="6147" spans="38:41">
      <c r="AL6147" s="279">
        <v>11</v>
      </c>
      <c r="AM6147" s="279">
        <v>2000</v>
      </c>
      <c r="AN6147" s="281">
        <v>36837</v>
      </c>
      <c r="AO6147" s="279">
        <v>5.7069999999999999</v>
      </c>
    </row>
    <row r="6148" spans="38:41">
      <c r="AL6148" s="279">
        <v>11</v>
      </c>
      <c r="AM6148" s="279">
        <v>2000</v>
      </c>
      <c r="AN6148" s="281">
        <v>36836</v>
      </c>
      <c r="AO6148" s="279">
        <v>5.7190000000000003</v>
      </c>
    </row>
    <row r="6149" spans="38:41">
      <c r="AL6149" s="279">
        <v>11</v>
      </c>
      <c r="AM6149" s="279">
        <v>2000</v>
      </c>
      <c r="AN6149" s="281">
        <v>36833</v>
      </c>
      <c r="AO6149" s="279">
        <v>5.71</v>
      </c>
    </row>
    <row r="6150" spans="38:41">
      <c r="AL6150" s="279">
        <v>11</v>
      </c>
      <c r="AM6150" s="279">
        <v>2000</v>
      </c>
      <c r="AN6150" s="281">
        <v>36832</v>
      </c>
      <c r="AO6150" s="279">
        <v>5.68</v>
      </c>
    </row>
    <row r="6151" spans="38:41">
      <c r="AL6151" s="279">
        <v>11</v>
      </c>
      <c r="AM6151" s="279">
        <v>2000</v>
      </c>
      <c r="AN6151" s="281">
        <v>36831</v>
      </c>
      <c r="AO6151" s="279">
        <v>5.6890000000000001</v>
      </c>
    </row>
    <row r="6152" spans="38:41">
      <c r="AL6152" s="279">
        <v>10</v>
      </c>
      <c r="AM6152" s="279">
        <v>2000</v>
      </c>
      <c r="AN6152" s="281">
        <v>36830</v>
      </c>
      <c r="AO6152" s="279">
        <v>5.6660000000000004</v>
      </c>
    </row>
    <row r="6153" spans="38:41">
      <c r="AL6153" s="279">
        <v>10</v>
      </c>
      <c r="AM6153" s="279">
        <v>2000</v>
      </c>
      <c r="AN6153" s="281">
        <v>36829</v>
      </c>
      <c r="AO6153" s="279">
        <v>5.633</v>
      </c>
    </row>
    <row r="6154" spans="38:41">
      <c r="AL6154" s="279">
        <v>10</v>
      </c>
      <c r="AM6154" s="279">
        <v>2000</v>
      </c>
      <c r="AN6154" s="281">
        <v>36826</v>
      </c>
      <c r="AO6154" s="279">
        <v>5.6449999999999996</v>
      </c>
    </row>
    <row r="6155" spans="38:41">
      <c r="AL6155" s="279">
        <v>10</v>
      </c>
      <c r="AM6155" s="279">
        <v>2000</v>
      </c>
      <c r="AN6155" s="281">
        <v>36825</v>
      </c>
      <c r="AO6155" s="279">
        <v>5.6219999999999999</v>
      </c>
    </row>
    <row r="6156" spans="38:41">
      <c r="AL6156" s="279">
        <v>10</v>
      </c>
      <c r="AM6156" s="279">
        <v>2000</v>
      </c>
      <c r="AN6156" s="281">
        <v>36824</v>
      </c>
      <c r="AO6156" s="279">
        <v>5.6210000000000004</v>
      </c>
    </row>
    <row r="6157" spans="38:41">
      <c r="AL6157" s="279">
        <v>10</v>
      </c>
      <c r="AM6157" s="279">
        <v>2000</v>
      </c>
      <c r="AN6157" s="281">
        <v>36823</v>
      </c>
      <c r="AO6157" s="279">
        <v>5.5629999999999997</v>
      </c>
    </row>
    <row r="6158" spans="38:41">
      <c r="AL6158" s="279">
        <v>10</v>
      </c>
      <c r="AM6158" s="279">
        <v>2000</v>
      </c>
      <c r="AN6158" s="281">
        <v>36822</v>
      </c>
      <c r="AO6158" s="279">
        <v>5.5549999999999997</v>
      </c>
    </row>
    <row r="6159" spans="38:41">
      <c r="AL6159" s="279">
        <v>10</v>
      </c>
      <c r="AM6159" s="279">
        <v>2000</v>
      </c>
      <c r="AN6159" s="281">
        <v>36819</v>
      </c>
      <c r="AO6159" s="279">
        <v>5.548</v>
      </c>
    </row>
    <row r="6160" spans="38:41">
      <c r="AL6160" s="279">
        <v>10</v>
      </c>
      <c r="AM6160" s="279">
        <v>2000</v>
      </c>
      <c r="AN6160" s="281">
        <v>36818</v>
      </c>
      <c r="AO6160" s="279">
        <v>5.5579999999999998</v>
      </c>
    </row>
    <row r="6161" spans="38:41">
      <c r="AL6161" s="279">
        <v>10</v>
      </c>
      <c r="AM6161" s="279">
        <v>2000</v>
      </c>
      <c r="AN6161" s="281">
        <v>36817</v>
      </c>
      <c r="AO6161" s="279">
        <v>5.5650000000000004</v>
      </c>
    </row>
    <row r="6162" spans="38:41">
      <c r="AL6162" s="279">
        <v>10</v>
      </c>
      <c r="AM6162" s="279">
        <v>2000</v>
      </c>
      <c r="AN6162" s="281">
        <v>36816</v>
      </c>
      <c r="AO6162" s="279">
        <v>5.5549999999999997</v>
      </c>
    </row>
    <row r="6163" spans="38:41">
      <c r="AL6163" s="279">
        <v>10</v>
      </c>
      <c r="AM6163" s="279">
        <v>2000</v>
      </c>
      <c r="AN6163" s="281">
        <v>36815</v>
      </c>
      <c r="AO6163" s="279">
        <v>5.5810000000000004</v>
      </c>
    </row>
    <row r="6164" spans="38:41">
      <c r="AL6164" s="279">
        <v>10</v>
      </c>
      <c r="AM6164" s="279">
        <v>2000</v>
      </c>
      <c r="AN6164" s="281">
        <v>36812</v>
      </c>
      <c r="AO6164" s="279">
        <v>5.57</v>
      </c>
    </row>
    <row r="6165" spans="38:41">
      <c r="AL6165" s="279">
        <v>10</v>
      </c>
      <c r="AM6165" s="279">
        <v>2000</v>
      </c>
      <c r="AN6165" s="281">
        <v>36811</v>
      </c>
      <c r="AO6165" s="279">
        <v>5.5860000000000003</v>
      </c>
    </row>
    <row r="6166" spans="38:41">
      <c r="AL6166" s="279">
        <v>10</v>
      </c>
      <c r="AM6166" s="279">
        <v>2000</v>
      </c>
      <c r="AN6166" s="281">
        <v>36810</v>
      </c>
      <c r="AO6166" s="279">
        <v>5.5819999999999999</v>
      </c>
    </row>
    <row r="6167" spans="38:41">
      <c r="AL6167" s="279">
        <v>10</v>
      </c>
      <c r="AM6167" s="279">
        <v>2000</v>
      </c>
      <c r="AN6167" s="281">
        <v>36809</v>
      </c>
      <c r="AO6167" s="279">
        <v>5.5750000000000002</v>
      </c>
    </row>
    <row r="6168" spans="38:41">
      <c r="AL6168" s="279">
        <v>10</v>
      </c>
      <c r="AM6168" s="279">
        <v>2000</v>
      </c>
      <c r="AN6168" s="281">
        <v>36808</v>
      </c>
      <c r="AO6168" s="279">
        <v>5.6020000000000003</v>
      </c>
    </row>
    <row r="6169" spans="38:41">
      <c r="AL6169" s="279">
        <v>10</v>
      </c>
      <c r="AM6169" s="279">
        <v>2000</v>
      </c>
      <c r="AN6169" s="281">
        <v>36805</v>
      </c>
      <c r="AO6169" s="279">
        <v>5.6</v>
      </c>
    </row>
    <row r="6170" spans="38:41">
      <c r="AL6170" s="279">
        <v>10</v>
      </c>
      <c r="AM6170" s="279">
        <v>2000</v>
      </c>
      <c r="AN6170" s="281">
        <v>36804</v>
      </c>
      <c r="AO6170" s="279">
        <v>5.6449999999999996</v>
      </c>
    </row>
    <row r="6171" spans="38:41">
      <c r="AL6171" s="279">
        <v>10</v>
      </c>
      <c r="AM6171" s="279">
        <v>2000</v>
      </c>
      <c r="AN6171" s="281">
        <v>36803</v>
      </c>
      <c r="AO6171" s="279">
        <v>5.7030000000000003</v>
      </c>
    </row>
    <row r="6172" spans="38:41">
      <c r="AL6172" s="279">
        <v>10</v>
      </c>
      <c r="AM6172" s="279">
        <v>2000</v>
      </c>
      <c r="AN6172" s="281">
        <v>36802</v>
      </c>
      <c r="AO6172" s="279">
        <v>5.7030000000000003</v>
      </c>
    </row>
    <row r="6173" spans="38:41">
      <c r="AL6173" s="279">
        <v>10</v>
      </c>
      <c r="AM6173" s="279">
        <v>2000</v>
      </c>
      <c r="AN6173" s="281">
        <v>36801</v>
      </c>
      <c r="AO6173" s="279">
        <v>5.6920000000000002</v>
      </c>
    </row>
    <row r="6174" spans="38:41">
      <c r="AL6174" s="279">
        <v>9</v>
      </c>
      <c r="AM6174" s="279">
        <v>2000</v>
      </c>
      <c r="AN6174" s="281">
        <v>36798</v>
      </c>
      <c r="AO6174" s="279">
        <v>5.6589999999999998</v>
      </c>
    </row>
    <row r="6175" spans="38:41">
      <c r="AL6175" s="279">
        <v>9</v>
      </c>
      <c r="AM6175" s="279">
        <v>2000</v>
      </c>
      <c r="AN6175" s="281">
        <v>36797</v>
      </c>
      <c r="AO6175" s="279">
        <v>5.6749999999999998</v>
      </c>
    </row>
    <row r="6176" spans="38:41">
      <c r="AL6176" s="279">
        <v>9</v>
      </c>
      <c r="AM6176" s="279">
        <v>2000</v>
      </c>
      <c r="AN6176" s="281">
        <v>36796</v>
      </c>
      <c r="AO6176" s="279">
        <v>5.673</v>
      </c>
    </row>
    <row r="6177" spans="38:41">
      <c r="AL6177" s="279">
        <v>9</v>
      </c>
      <c r="AM6177" s="279">
        <v>2000</v>
      </c>
      <c r="AN6177" s="281">
        <v>36795</v>
      </c>
      <c r="AO6177" s="279">
        <v>5.641</v>
      </c>
    </row>
    <row r="6178" spans="38:41">
      <c r="AL6178" s="279">
        <v>9</v>
      </c>
      <c r="AM6178" s="279">
        <v>2000</v>
      </c>
      <c r="AN6178" s="281">
        <v>36794</v>
      </c>
      <c r="AO6178" s="279">
        <v>5.6749999999999998</v>
      </c>
    </row>
    <row r="6179" spans="38:41">
      <c r="AL6179" s="279">
        <v>9</v>
      </c>
      <c r="AM6179" s="279">
        <v>2000</v>
      </c>
      <c r="AN6179" s="281">
        <v>36791</v>
      </c>
      <c r="AO6179" s="279">
        <v>5.6749999999999998</v>
      </c>
    </row>
    <row r="6180" spans="38:41">
      <c r="AL6180" s="279">
        <v>9</v>
      </c>
      <c r="AM6180" s="279">
        <v>2000</v>
      </c>
      <c r="AN6180" s="281">
        <v>36790</v>
      </c>
      <c r="AO6180" s="279">
        <v>5.6710000000000003</v>
      </c>
    </row>
    <row r="6181" spans="38:41">
      <c r="AL6181" s="279">
        <v>9</v>
      </c>
      <c r="AM6181" s="279">
        <v>2000</v>
      </c>
      <c r="AN6181" s="281">
        <v>36789</v>
      </c>
      <c r="AO6181" s="279">
        <v>5.7050000000000001</v>
      </c>
    </row>
    <row r="6182" spans="38:41">
      <c r="AL6182" s="279">
        <v>9</v>
      </c>
      <c r="AM6182" s="279">
        <v>2000</v>
      </c>
      <c r="AN6182" s="281">
        <v>36788</v>
      </c>
      <c r="AO6182" s="279">
        <v>5.6779999999999999</v>
      </c>
    </row>
    <row r="6183" spans="38:41">
      <c r="AL6183" s="279">
        <v>9</v>
      </c>
      <c r="AM6183" s="279">
        <v>2000</v>
      </c>
      <c r="AN6183" s="281">
        <v>36787</v>
      </c>
      <c r="AO6183" s="279">
        <v>5.71</v>
      </c>
    </row>
    <row r="6184" spans="38:41">
      <c r="AL6184" s="279">
        <v>9</v>
      </c>
      <c r="AM6184" s="279">
        <v>2000</v>
      </c>
      <c r="AN6184" s="281">
        <v>36784</v>
      </c>
      <c r="AO6184" s="279">
        <v>5.6849999999999996</v>
      </c>
    </row>
    <row r="6185" spans="38:41">
      <c r="AL6185" s="279">
        <v>9</v>
      </c>
      <c r="AM6185" s="279">
        <v>2000</v>
      </c>
      <c r="AN6185" s="281">
        <v>36783</v>
      </c>
      <c r="AO6185" s="279">
        <v>5.6260000000000003</v>
      </c>
    </row>
    <row r="6186" spans="38:41">
      <c r="AL6186" s="279">
        <v>9</v>
      </c>
      <c r="AM6186" s="279">
        <v>2000</v>
      </c>
      <c r="AN6186" s="281">
        <v>36782</v>
      </c>
      <c r="AO6186" s="279">
        <v>5.5570000000000004</v>
      </c>
    </row>
    <row r="6187" spans="38:41">
      <c r="AL6187" s="279">
        <v>9</v>
      </c>
      <c r="AM6187" s="279">
        <v>2000</v>
      </c>
      <c r="AN6187" s="281">
        <v>36781</v>
      </c>
      <c r="AO6187" s="279">
        <v>5.5620000000000003</v>
      </c>
    </row>
    <row r="6188" spans="38:41">
      <c r="AL6188" s="279">
        <v>9</v>
      </c>
      <c r="AM6188" s="279">
        <v>2000</v>
      </c>
      <c r="AN6188" s="281">
        <v>36780</v>
      </c>
      <c r="AO6188" s="279">
        <v>5.5259999999999998</v>
      </c>
    </row>
    <row r="6189" spans="38:41">
      <c r="AL6189" s="279">
        <v>9</v>
      </c>
      <c r="AM6189" s="279">
        <v>2000</v>
      </c>
      <c r="AN6189" s="281">
        <v>36777</v>
      </c>
      <c r="AO6189" s="279">
        <v>5.5090000000000003</v>
      </c>
    </row>
    <row r="6190" spans="38:41">
      <c r="AL6190" s="279">
        <v>9</v>
      </c>
      <c r="AM6190" s="279">
        <v>2000</v>
      </c>
      <c r="AN6190" s="281">
        <v>36776</v>
      </c>
      <c r="AO6190" s="279">
        <v>5.5119999999999996</v>
      </c>
    </row>
    <row r="6191" spans="38:41">
      <c r="AL6191" s="279">
        <v>9</v>
      </c>
      <c r="AM6191" s="279">
        <v>2000</v>
      </c>
      <c r="AN6191" s="281">
        <v>36775</v>
      </c>
      <c r="AO6191" s="279">
        <v>5.51</v>
      </c>
    </row>
    <row r="6192" spans="38:41">
      <c r="AL6192" s="279">
        <v>9</v>
      </c>
      <c r="AM6192" s="279">
        <v>2000</v>
      </c>
      <c r="AN6192" s="281">
        <v>36774</v>
      </c>
      <c r="AO6192" s="279">
        <v>5.4729999999999999</v>
      </c>
    </row>
    <row r="6193" spans="38:41">
      <c r="AL6193" s="279">
        <v>9</v>
      </c>
      <c r="AM6193" s="279">
        <v>2000</v>
      </c>
      <c r="AN6193" s="281">
        <v>36773</v>
      </c>
      <c r="AO6193" s="279">
        <v>5.4669999999999996</v>
      </c>
    </row>
    <row r="6194" spans="38:41">
      <c r="AL6194" s="279">
        <v>9</v>
      </c>
      <c r="AM6194" s="279">
        <v>2000</v>
      </c>
      <c r="AN6194" s="281">
        <v>36770</v>
      </c>
      <c r="AO6194" s="279">
        <v>5.46</v>
      </c>
    </row>
    <row r="6195" spans="38:41">
      <c r="AL6195" s="279">
        <v>8</v>
      </c>
      <c r="AM6195" s="279">
        <v>2000</v>
      </c>
      <c r="AN6195" s="281">
        <v>36769</v>
      </c>
      <c r="AO6195" s="279">
        <v>5.4669999999999996</v>
      </c>
    </row>
    <row r="6196" spans="38:41">
      <c r="AL6196" s="279">
        <v>8</v>
      </c>
      <c r="AM6196" s="279">
        <v>2000</v>
      </c>
      <c r="AN6196" s="281">
        <v>36768</v>
      </c>
      <c r="AO6196" s="279">
        <v>5.5090000000000003</v>
      </c>
    </row>
    <row r="6197" spans="38:41">
      <c r="AL6197" s="279">
        <v>8</v>
      </c>
      <c r="AM6197" s="279">
        <v>2000</v>
      </c>
      <c r="AN6197" s="281">
        <v>36767</v>
      </c>
      <c r="AO6197" s="279">
        <v>5.5549999999999997</v>
      </c>
    </row>
    <row r="6198" spans="38:41">
      <c r="AL6198" s="279">
        <v>8</v>
      </c>
      <c r="AM6198" s="279">
        <v>2000</v>
      </c>
      <c r="AN6198" s="281">
        <v>36766</v>
      </c>
      <c r="AO6198" s="279">
        <v>5.5069999999999997</v>
      </c>
    </row>
    <row r="6199" spans="38:41">
      <c r="AL6199" s="279">
        <v>8</v>
      </c>
      <c r="AM6199" s="279">
        <v>2000</v>
      </c>
      <c r="AN6199" s="281">
        <v>36763</v>
      </c>
      <c r="AO6199" s="279">
        <v>5.476</v>
      </c>
    </row>
    <row r="6200" spans="38:41">
      <c r="AL6200" s="279">
        <v>8</v>
      </c>
      <c r="AM6200" s="279">
        <v>2000</v>
      </c>
      <c r="AN6200" s="281">
        <v>36762</v>
      </c>
      <c r="AO6200" s="279">
        <v>5.4779999999999998</v>
      </c>
    </row>
    <row r="6201" spans="38:41">
      <c r="AL6201" s="279">
        <v>8</v>
      </c>
      <c r="AM6201" s="279">
        <v>2000</v>
      </c>
      <c r="AN6201" s="281">
        <v>36761</v>
      </c>
      <c r="AO6201" s="279">
        <v>5.47</v>
      </c>
    </row>
    <row r="6202" spans="38:41">
      <c r="AL6202" s="279">
        <v>8</v>
      </c>
      <c r="AM6202" s="279">
        <v>2000</v>
      </c>
      <c r="AN6202" s="281">
        <v>36760</v>
      </c>
      <c r="AO6202" s="279">
        <v>5.484</v>
      </c>
    </row>
    <row r="6203" spans="38:41">
      <c r="AL6203" s="279">
        <v>8</v>
      </c>
      <c r="AM6203" s="279">
        <v>2000</v>
      </c>
      <c r="AN6203" s="281">
        <v>36759</v>
      </c>
      <c r="AO6203" s="279">
        <v>5.47</v>
      </c>
    </row>
    <row r="6204" spans="38:41">
      <c r="AL6204" s="279">
        <v>8</v>
      </c>
      <c r="AM6204" s="279">
        <v>2000</v>
      </c>
      <c r="AN6204" s="281">
        <v>36756</v>
      </c>
      <c r="AO6204" s="279">
        <v>5.45</v>
      </c>
    </row>
    <row r="6205" spans="38:41">
      <c r="AL6205" s="279">
        <v>8</v>
      </c>
      <c r="AM6205" s="279">
        <v>2000</v>
      </c>
      <c r="AN6205" s="281">
        <v>36755</v>
      </c>
      <c r="AO6205" s="279">
        <v>5.4669999999999996</v>
      </c>
    </row>
    <row r="6206" spans="38:41">
      <c r="AL6206" s="279">
        <v>8</v>
      </c>
      <c r="AM6206" s="279">
        <v>2000</v>
      </c>
      <c r="AN6206" s="281">
        <v>36754</v>
      </c>
      <c r="AO6206" s="279">
        <v>5.4749999999999996</v>
      </c>
    </row>
    <row r="6207" spans="38:41">
      <c r="AL6207" s="279">
        <v>8</v>
      </c>
      <c r="AM6207" s="279">
        <v>2000</v>
      </c>
      <c r="AN6207" s="281">
        <v>36753</v>
      </c>
      <c r="AO6207" s="279">
        <v>5.4790000000000001</v>
      </c>
    </row>
    <row r="6208" spans="38:41">
      <c r="AL6208" s="279">
        <v>8</v>
      </c>
      <c r="AM6208" s="279">
        <v>2000</v>
      </c>
      <c r="AN6208" s="281">
        <v>36752</v>
      </c>
      <c r="AO6208" s="279">
        <v>5.4550000000000001</v>
      </c>
    </row>
    <row r="6209" spans="38:41">
      <c r="AL6209" s="279">
        <v>8</v>
      </c>
      <c r="AM6209" s="279">
        <v>2000</v>
      </c>
      <c r="AN6209" s="281">
        <v>36749</v>
      </c>
      <c r="AO6209" s="279">
        <v>5.484</v>
      </c>
    </row>
    <row r="6210" spans="38:41">
      <c r="AL6210" s="279">
        <v>8</v>
      </c>
      <c r="AM6210" s="279">
        <v>2000</v>
      </c>
      <c r="AN6210" s="281">
        <v>36748</v>
      </c>
      <c r="AO6210" s="279">
        <v>5.4569999999999999</v>
      </c>
    </row>
    <row r="6211" spans="38:41">
      <c r="AL6211" s="279">
        <v>8</v>
      </c>
      <c r="AM6211" s="279">
        <v>2000</v>
      </c>
      <c r="AN6211" s="281">
        <v>36747</v>
      </c>
      <c r="AO6211" s="279">
        <v>5.4889999999999999</v>
      </c>
    </row>
    <row r="6212" spans="38:41">
      <c r="AL6212" s="279">
        <v>8</v>
      </c>
      <c r="AM6212" s="279">
        <v>2000</v>
      </c>
      <c r="AN6212" s="281">
        <v>36746</v>
      </c>
      <c r="AO6212" s="279">
        <v>5.4850000000000003</v>
      </c>
    </row>
    <row r="6213" spans="38:41">
      <c r="AL6213" s="279">
        <v>8</v>
      </c>
      <c r="AM6213" s="279">
        <v>2000</v>
      </c>
      <c r="AN6213" s="281">
        <v>36745</v>
      </c>
      <c r="AO6213" s="279">
        <v>5.4770000000000003</v>
      </c>
    </row>
    <row r="6214" spans="38:41">
      <c r="AL6214" s="279">
        <v>8</v>
      </c>
      <c r="AM6214" s="279">
        <v>2000</v>
      </c>
      <c r="AN6214" s="281">
        <v>36742</v>
      </c>
      <c r="AO6214" s="279">
        <v>5.47</v>
      </c>
    </row>
    <row r="6215" spans="38:41">
      <c r="AL6215" s="279">
        <v>8</v>
      </c>
      <c r="AM6215" s="279">
        <v>2000</v>
      </c>
      <c r="AN6215" s="281">
        <v>36741</v>
      </c>
      <c r="AO6215" s="279">
        <v>5.4850000000000003</v>
      </c>
    </row>
    <row r="6216" spans="38:41">
      <c r="AL6216" s="279">
        <v>8</v>
      </c>
      <c r="AM6216" s="279">
        <v>2000</v>
      </c>
      <c r="AN6216" s="281">
        <v>36740</v>
      </c>
      <c r="AO6216" s="279">
        <v>5.5019999999999998</v>
      </c>
    </row>
    <row r="6217" spans="38:41">
      <c r="AL6217" s="279">
        <v>8</v>
      </c>
      <c r="AM6217" s="279">
        <v>2000</v>
      </c>
      <c r="AN6217" s="281">
        <v>36739</v>
      </c>
      <c r="AO6217" s="279">
        <v>5.4909999999999997</v>
      </c>
    </row>
    <row r="6218" spans="38:41">
      <c r="AL6218" s="279">
        <v>7</v>
      </c>
      <c r="AM6218" s="279">
        <v>2000</v>
      </c>
      <c r="AN6218" s="281">
        <v>36738</v>
      </c>
      <c r="AO6218" s="279">
        <v>5.5229999999999997</v>
      </c>
    </row>
    <row r="6219" spans="38:41">
      <c r="AL6219" s="279">
        <v>7</v>
      </c>
      <c r="AM6219" s="279">
        <v>2000</v>
      </c>
      <c r="AN6219" s="281">
        <v>36735</v>
      </c>
      <c r="AO6219" s="279">
        <v>5.5330000000000004</v>
      </c>
    </row>
    <row r="6220" spans="38:41">
      <c r="AL6220" s="279">
        <v>7</v>
      </c>
      <c r="AM6220" s="279">
        <v>2000</v>
      </c>
      <c r="AN6220" s="281">
        <v>36734</v>
      </c>
      <c r="AO6220" s="279">
        <v>5.53</v>
      </c>
    </row>
    <row r="6221" spans="38:41">
      <c r="AL6221" s="279">
        <v>7</v>
      </c>
      <c r="AM6221" s="279">
        <v>2000</v>
      </c>
      <c r="AN6221" s="281">
        <v>36733</v>
      </c>
      <c r="AO6221" s="279">
        <v>5.548</v>
      </c>
    </row>
    <row r="6222" spans="38:41">
      <c r="AL6222" s="279">
        <v>7</v>
      </c>
      <c r="AM6222" s="279">
        <v>2000</v>
      </c>
      <c r="AN6222" s="281">
        <v>36732</v>
      </c>
      <c r="AO6222" s="279">
        <v>5.5519999999999996</v>
      </c>
    </row>
    <row r="6223" spans="38:41">
      <c r="AL6223" s="279">
        <v>7</v>
      </c>
      <c r="AM6223" s="279">
        <v>2000</v>
      </c>
      <c r="AN6223" s="281">
        <v>36731</v>
      </c>
      <c r="AO6223" s="279">
        <v>5.548</v>
      </c>
    </row>
    <row r="6224" spans="38:41">
      <c r="AL6224" s="279">
        <v>7</v>
      </c>
      <c r="AM6224" s="279">
        <v>2000</v>
      </c>
      <c r="AN6224" s="281">
        <v>36728</v>
      </c>
      <c r="AO6224" s="279">
        <v>5.5350000000000001</v>
      </c>
    </row>
    <row r="6225" spans="38:41">
      <c r="AL6225" s="279">
        <v>7</v>
      </c>
      <c r="AM6225" s="279">
        <v>2000</v>
      </c>
      <c r="AN6225" s="281">
        <v>36727</v>
      </c>
      <c r="AO6225" s="279">
        <v>5.5369999999999999</v>
      </c>
    </row>
    <row r="6226" spans="38:41">
      <c r="AL6226" s="279">
        <v>7</v>
      </c>
      <c r="AM6226" s="279">
        <v>2000</v>
      </c>
      <c r="AN6226" s="281">
        <v>36726</v>
      </c>
      <c r="AO6226" s="279">
        <v>5.6280000000000001</v>
      </c>
    </row>
    <row r="6227" spans="38:41">
      <c r="AL6227" s="279">
        <v>7</v>
      </c>
      <c r="AM6227" s="279">
        <v>2000</v>
      </c>
      <c r="AN6227" s="281">
        <v>36725</v>
      </c>
      <c r="AO6227" s="279">
        <v>5.6109999999999998</v>
      </c>
    </row>
    <row r="6228" spans="38:41">
      <c r="AL6228" s="279">
        <v>7</v>
      </c>
      <c r="AM6228" s="279">
        <v>2000</v>
      </c>
      <c r="AN6228" s="281">
        <v>36724</v>
      </c>
      <c r="AO6228" s="279">
        <v>5.6059999999999999</v>
      </c>
    </row>
    <row r="6229" spans="38:41">
      <c r="AL6229" s="279">
        <v>7</v>
      </c>
      <c r="AM6229" s="279">
        <v>2000</v>
      </c>
      <c r="AN6229" s="281">
        <v>36721</v>
      </c>
      <c r="AO6229" s="279">
        <v>5.5759999999999996</v>
      </c>
    </row>
    <row r="6230" spans="38:41">
      <c r="AL6230" s="279">
        <v>7</v>
      </c>
      <c r="AM6230" s="279">
        <v>2000</v>
      </c>
      <c r="AN6230" s="281">
        <v>36720</v>
      </c>
      <c r="AO6230" s="279">
        <v>5.5250000000000004</v>
      </c>
    </row>
    <row r="6231" spans="38:41">
      <c r="AL6231" s="279">
        <v>7</v>
      </c>
      <c r="AM6231" s="279">
        <v>2000</v>
      </c>
      <c r="AN6231" s="281">
        <v>36719</v>
      </c>
      <c r="AO6231" s="279">
        <v>5.5709999999999997</v>
      </c>
    </row>
    <row r="6232" spans="38:41">
      <c r="AL6232" s="279">
        <v>7</v>
      </c>
      <c r="AM6232" s="279">
        <v>2000</v>
      </c>
      <c r="AN6232" s="281">
        <v>36718</v>
      </c>
      <c r="AO6232" s="279">
        <v>5.5590000000000002</v>
      </c>
    </row>
    <row r="6233" spans="38:41">
      <c r="AL6233" s="279">
        <v>7</v>
      </c>
      <c r="AM6233" s="279">
        <v>2000</v>
      </c>
      <c r="AN6233" s="281">
        <v>36717</v>
      </c>
      <c r="AO6233" s="279">
        <v>5.5540000000000003</v>
      </c>
    </row>
    <row r="6234" spans="38:41">
      <c r="AL6234" s="279">
        <v>7</v>
      </c>
      <c r="AM6234" s="279">
        <v>2000</v>
      </c>
      <c r="AN6234" s="281">
        <v>36714</v>
      </c>
      <c r="AO6234" s="279">
        <v>5.5369999999999999</v>
      </c>
    </row>
    <row r="6235" spans="38:41">
      <c r="AL6235" s="279">
        <v>7</v>
      </c>
      <c r="AM6235" s="279">
        <v>2000</v>
      </c>
      <c r="AN6235" s="281">
        <v>36713</v>
      </c>
      <c r="AO6235" s="279">
        <v>5.5529999999999999</v>
      </c>
    </row>
    <row r="6236" spans="38:41">
      <c r="AL6236" s="279">
        <v>7</v>
      </c>
      <c r="AM6236" s="279">
        <v>2000</v>
      </c>
      <c r="AN6236" s="281">
        <v>36712</v>
      </c>
      <c r="AO6236" s="279">
        <v>5.532</v>
      </c>
    </row>
    <row r="6237" spans="38:41">
      <c r="AL6237" s="279">
        <v>7</v>
      </c>
      <c r="AM6237" s="279">
        <v>2000</v>
      </c>
      <c r="AN6237" s="281">
        <v>36711</v>
      </c>
      <c r="AO6237" s="279">
        <v>5.5250000000000004</v>
      </c>
    </row>
    <row r="6238" spans="38:41">
      <c r="AL6238" s="279">
        <v>7</v>
      </c>
      <c r="AM6238" s="279">
        <v>2000</v>
      </c>
      <c r="AN6238" s="281">
        <v>36710</v>
      </c>
      <c r="AO6238" s="279">
        <v>5.5369999999999999</v>
      </c>
    </row>
    <row r="6239" spans="38:41">
      <c r="AL6239" s="279">
        <v>6</v>
      </c>
      <c r="AM6239" s="279">
        <v>2000</v>
      </c>
      <c r="AN6239" s="281">
        <v>36707</v>
      </c>
      <c r="AO6239" s="279">
        <v>5.5469999999999997</v>
      </c>
    </row>
    <row r="6240" spans="38:41">
      <c r="AL6240" s="279">
        <v>6</v>
      </c>
      <c r="AM6240" s="279">
        <v>2000</v>
      </c>
      <c r="AN6240" s="281">
        <v>36706</v>
      </c>
      <c r="AO6240" s="279">
        <v>5.5410000000000004</v>
      </c>
    </row>
    <row r="6241" spans="38:41">
      <c r="AL6241" s="279">
        <v>6</v>
      </c>
      <c r="AM6241" s="279">
        <v>2000</v>
      </c>
      <c r="AN6241" s="281">
        <v>36705</v>
      </c>
      <c r="AO6241" s="279">
        <v>5.6139999999999999</v>
      </c>
    </row>
    <row r="6242" spans="38:41">
      <c r="AL6242" s="279">
        <v>6</v>
      </c>
      <c r="AM6242" s="279">
        <v>2000</v>
      </c>
      <c r="AN6242" s="281">
        <v>36704</v>
      </c>
      <c r="AO6242" s="279">
        <v>5.5990000000000002</v>
      </c>
    </row>
    <row r="6243" spans="38:41">
      <c r="AL6243" s="279">
        <v>6</v>
      </c>
      <c r="AM6243" s="279">
        <v>2000</v>
      </c>
      <c r="AN6243" s="281">
        <v>36703</v>
      </c>
      <c r="AO6243" s="279">
        <v>5.6230000000000002</v>
      </c>
    </row>
    <row r="6244" spans="38:41">
      <c r="AL6244" s="279">
        <v>6</v>
      </c>
      <c r="AM6244" s="279">
        <v>2000</v>
      </c>
      <c r="AN6244" s="281">
        <v>36700</v>
      </c>
      <c r="AO6244" s="279">
        <v>5.6909999999999998</v>
      </c>
    </row>
    <row r="6245" spans="38:41">
      <c r="AL6245" s="279">
        <v>6</v>
      </c>
      <c r="AM6245" s="279">
        <v>2000</v>
      </c>
      <c r="AN6245" s="281">
        <v>36699</v>
      </c>
      <c r="AO6245" s="279">
        <v>5.6390000000000002</v>
      </c>
    </row>
    <row r="6246" spans="38:41">
      <c r="AL6246" s="279">
        <v>6</v>
      </c>
      <c r="AM6246" s="279">
        <v>2000</v>
      </c>
      <c r="AN6246" s="281">
        <v>36698</v>
      </c>
      <c r="AO6246" s="279">
        <v>5.6230000000000002</v>
      </c>
    </row>
    <row r="6247" spans="38:41">
      <c r="AL6247" s="279">
        <v>6</v>
      </c>
      <c r="AM6247" s="279">
        <v>2000</v>
      </c>
      <c r="AN6247" s="281">
        <v>36697</v>
      </c>
      <c r="AO6247" s="279">
        <v>5.5709999999999997</v>
      </c>
    </row>
    <row r="6248" spans="38:41">
      <c r="AL6248" s="279">
        <v>6</v>
      </c>
      <c r="AM6248" s="279">
        <v>2000</v>
      </c>
      <c r="AN6248" s="281">
        <v>36696</v>
      </c>
      <c r="AO6248" s="279">
        <v>5.5519999999999996</v>
      </c>
    </row>
    <row r="6249" spans="38:41">
      <c r="AL6249" s="279">
        <v>6</v>
      </c>
      <c r="AM6249" s="279">
        <v>2000</v>
      </c>
      <c r="AN6249" s="281">
        <v>36693</v>
      </c>
      <c r="AO6249" s="279">
        <v>5.5629999999999997</v>
      </c>
    </row>
    <row r="6250" spans="38:41">
      <c r="AL6250" s="279">
        <v>6</v>
      </c>
      <c r="AM6250" s="279">
        <v>2000</v>
      </c>
      <c r="AN6250" s="281">
        <v>36692</v>
      </c>
      <c r="AO6250" s="279">
        <v>5.5869999999999997</v>
      </c>
    </row>
    <row r="6251" spans="38:41">
      <c r="AL6251" s="279">
        <v>6</v>
      </c>
      <c r="AM6251" s="279">
        <v>2000</v>
      </c>
      <c r="AN6251" s="281">
        <v>36691</v>
      </c>
      <c r="AO6251" s="279">
        <v>5.5780000000000003</v>
      </c>
    </row>
    <row r="6252" spans="38:41">
      <c r="AL6252" s="279">
        <v>6</v>
      </c>
      <c r="AM6252" s="279">
        <v>2000</v>
      </c>
      <c r="AN6252" s="281">
        <v>36690</v>
      </c>
      <c r="AO6252" s="279">
        <v>5.5940000000000003</v>
      </c>
    </row>
    <row r="6253" spans="38:41">
      <c r="AL6253" s="279">
        <v>6</v>
      </c>
      <c r="AM6253" s="279">
        <v>2000</v>
      </c>
      <c r="AN6253" s="281">
        <v>36689</v>
      </c>
      <c r="AO6253" s="279">
        <v>5.548</v>
      </c>
    </row>
    <row r="6254" spans="38:41">
      <c r="AL6254" s="279">
        <v>6</v>
      </c>
      <c r="AM6254" s="279">
        <v>2000</v>
      </c>
      <c r="AN6254" s="281">
        <v>36686</v>
      </c>
      <c r="AO6254" s="279">
        <v>5.5679999999999996</v>
      </c>
    </row>
    <row r="6255" spans="38:41">
      <c r="AL6255" s="279">
        <v>6</v>
      </c>
      <c r="AM6255" s="279">
        <v>2000</v>
      </c>
      <c r="AN6255" s="281">
        <v>36685</v>
      </c>
      <c r="AO6255" s="279">
        <v>5.5679999999999996</v>
      </c>
    </row>
    <row r="6256" spans="38:41">
      <c r="AL6256" s="279">
        <v>6</v>
      </c>
      <c r="AM6256" s="279">
        <v>2000</v>
      </c>
      <c r="AN6256" s="281">
        <v>36684</v>
      </c>
      <c r="AO6256" s="279">
        <v>5.5940000000000003</v>
      </c>
    </row>
    <row r="6257" spans="38:41">
      <c r="AL6257" s="279">
        <v>6</v>
      </c>
      <c r="AM6257" s="279">
        <v>2000</v>
      </c>
      <c r="AN6257" s="281">
        <v>36683</v>
      </c>
      <c r="AO6257" s="279">
        <v>5.569</v>
      </c>
    </row>
    <row r="6258" spans="38:41">
      <c r="AL6258" s="279">
        <v>6</v>
      </c>
      <c r="AM6258" s="279">
        <v>2000</v>
      </c>
      <c r="AN6258" s="281">
        <v>36682</v>
      </c>
      <c r="AO6258" s="279">
        <v>5.5890000000000004</v>
      </c>
    </row>
    <row r="6259" spans="38:41">
      <c r="AL6259" s="279">
        <v>6</v>
      </c>
      <c r="AM6259" s="279">
        <v>2000</v>
      </c>
      <c r="AN6259" s="281">
        <v>36679</v>
      </c>
      <c r="AO6259" s="279">
        <v>5.532</v>
      </c>
    </row>
    <row r="6260" spans="38:41">
      <c r="AL6260" s="279">
        <v>6</v>
      </c>
      <c r="AM6260" s="279">
        <v>2000</v>
      </c>
      <c r="AN6260" s="281">
        <v>36678</v>
      </c>
      <c r="AO6260" s="279">
        <v>5.57</v>
      </c>
    </row>
    <row r="6261" spans="38:41">
      <c r="AL6261" s="279">
        <v>5</v>
      </c>
      <c r="AM6261" s="279">
        <v>2000</v>
      </c>
      <c r="AN6261" s="281">
        <v>36677</v>
      </c>
      <c r="AO6261" s="279">
        <v>5.6360000000000001</v>
      </c>
    </row>
    <row r="6262" spans="38:41">
      <c r="AL6262" s="279">
        <v>5</v>
      </c>
      <c r="AM6262" s="279">
        <v>2000</v>
      </c>
      <c r="AN6262" s="281">
        <v>36676</v>
      </c>
      <c r="AO6262" s="279">
        <v>5.6849999999999996</v>
      </c>
    </row>
    <row r="6263" spans="38:41">
      <c r="AL6263" s="279">
        <v>5</v>
      </c>
      <c r="AM6263" s="279">
        <v>2000</v>
      </c>
      <c r="AN6263" s="281">
        <v>36675</v>
      </c>
      <c r="AO6263" s="279">
        <v>5.6630000000000003</v>
      </c>
    </row>
    <row r="6264" spans="38:41">
      <c r="AL6264" s="279">
        <v>5</v>
      </c>
      <c r="AM6264" s="279">
        <v>2000</v>
      </c>
      <c r="AN6264" s="281">
        <v>36672</v>
      </c>
      <c r="AO6264" s="279">
        <v>5.6760000000000002</v>
      </c>
    </row>
    <row r="6265" spans="38:41">
      <c r="AL6265" s="279">
        <v>5</v>
      </c>
      <c r="AM6265" s="279">
        <v>2000</v>
      </c>
      <c r="AN6265" s="281">
        <v>36671</v>
      </c>
      <c r="AO6265" s="279">
        <v>5.7729999999999997</v>
      </c>
    </row>
    <row r="6266" spans="38:41">
      <c r="AL6266" s="279">
        <v>5</v>
      </c>
      <c r="AM6266" s="279">
        <v>2000</v>
      </c>
      <c r="AN6266" s="281">
        <v>36670</v>
      </c>
      <c r="AO6266" s="279">
        <v>5.8339999999999996</v>
      </c>
    </row>
    <row r="6267" spans="38:41">
      <c r="AL6267" s="279">
        <v>5</v>
      </c>
      <c r="AM6267" s="279">
        <v>2000</v>
      </c>
      <c r="AN6267" s="281">
        <v>36669</v>
      </c>
      <c r="AO6267" s="279">
        <v>5.8150000000000004</v>
      </c>
    </row>
    <row r="6268" spans="38:41">
      <c r="AL6268" s="279">
        <v>5</v>
      </c>
      <c r="AM6268" s="279">
        <v>2000</v>
      </c>
      <c r="AN6268" s="281">
        <v>36668</v>
      </c>
      <c r="AO6268" s="279">
        <v>5.8019999999999996</v>
      </c>
    </row>
    <row r="6269" spans="38:41">
      <c r="AL6269" s="279">
        <v>5</v>
      </c>
      <c r="AM6269" s="279">
        <v>2000</v>
      </c>
      <c r="AN6269" s="281">
        <v>36665</v>
      </c>
      <c r="AO6269" s="279">
        <v>5.8440000000000003</v>
      </c>
    </row>
    <row r="6270" spans="38:41">
      <c r="AL6270" s="279">
        <v>5</v>
      </c>
      <c r="AM6270" s="279">
        <v>2000</v>
      </c>
      <c r="AN6270" s="281">
        <v>36664</v>
      </c>
      <c r="AO6270" s="279">
        <v>5.8470000000000004</v>
      </c>
    </row>
    <row r="6271" spans="38:41">
      <c r="AL6271" s="279">
        <v>5</v>
      </c>
      <c r="AM6271" s="279">
        <v>2000</v>
      </c>
      <c r="AN6271" s="281">
        <v>36663</v>
      </c>
      <c r="AO6271" s="279">
        <v>5.7969999999999997</v>
      </c>
    </row>
    <row r="6272" spans="38:41">
      <c r="AL6272" s="279">
        <v>5</v>
      </c>
      <c r="AM6272" s="279">
        <v>2000</v>
      </c>
      <c r="AN6272" s="281">
        <v>36662</v>
      </c>
      <c r="AO6272" s="279">
        <v>5.7539999999999996</v>
      </c>
    </row>
    <row r="6273" spans="38:41">
      <c r="AL6273" s="279">
        <v>5</v>
      </c>
      <c r="AM6273" s="279">
        <v>2000</v>
      </c>
      <c r="AN6273" s="281">
        <v>36661</v>
      </c>
      <c r="AO6273" s="279">
        <v>5.7889999999999997</v>
      </c>
    </row>
    <row r="6274" spans="38:41">
      <c r="AL6274" s="279">
        <v>5</v>
      </c>
      <c r="AM6274" s="279">
        <v>2000</v>
      </c>
      <c r="AN6274" s="281">
        <v>36658</v>
      </c>
      <c r="AO6274" s="279">
        <v>5.8090000000000002</v>
      </c>
    </row>
    <row r="6275" spans="38:41">
      <c r="AL6275" s="279">
        <v>5</v>
      </c>
      <c r="AM6275" s="279">
        <v>2000</v>
      </c>
      <c r="AN6275" s="281">
        <v>36657</v>
      </c>
      <c r="AO6275" s="279">
        <v>5.7610000000000001</v>
      </c>
    </row>
    <row r="6276" spans="38:41">
      <c r="AL6276" s="279">
        <v>5</v>
      </c>
      <c r="AM6276" s="279">
        <v>2000</v>
      </c>
      <c r="AN6276" s="281">
        <v>36656</v>
      </c>
      <c r="AO6276" s="279">
        <v>5.8049999999999997</v>
      </c>
    </row>
    <row r="6277" spans="38:41">
      <c r="AL6277" s="279">
        <v>5</v>
      </c>
      <c r="AM6277" s="279">
        <v>2000</v>
      </c>
      <c r="AN6277" s="281">
        <v>36655</v>
      </c>
      <c r="AO6277" s="279">
        <v>5.8710000000000004</v>
      </c>
    </row>
    <row r="6278" spans="38:41">
      <c r="AL6278" s="279">
        <v>5</v>
      </c>
      <c r="AM6278" s="279">
        <v>2000</v>
      </c>
      <c r="AN6278" s="281">
        <v>36654</v>
      </c>
      <c r="AO6278" s="279">
        <v>5.9050000000000002</v>
      </c>
    </row>
    <row r="6279" spans="38:41">
      <c r="AL6279" s="279">
        <v>5</v>
      </c>
      <c r="AM6279" s="279">
        <v>2000</v>
      </c>
      <c r="AN6279" s="281">
        <v>36651</v>
      </c>
      <c r="AO6279" s="279">
        <v>5.867</v>
      </c>
    </row>
    <row r="6280" spans="38:41">
      <c r="AL6280" s="279">
        <v>5</v>
      </c>
      <c r="AM6280" s="279">
        <v>2000</v>
      </c>
      <c r="AN6280" s="281">
        <v>36650</v>
      </c>
      <c r="AO6280" s="279">
        <v>5.8780000000000001</v>
      </c>
    </row>
    <row r="6281" spans="38:41">
      <c r="AL6281" s="279">
        <v>5</v>
      </c>
      <c r="AM6281" s="279">
        <v>2000</v>
      </c>
      <c r="AN6281" s="281">
        <v>36649</v>
      </c>
      <c r="AO6281" s="279">
        <v>5.8689999999999998</v>
      </c>
    </row>
    <row r="6282" spans="38:41">
      <c r="AL6282" s="279">
        <v>5</v>
      </c>
      <c r="AM6282" s="279">
        <v>2000</v>
      </c>
      <c r="AN6282" s="281">
        <v>36648</v>
      </c>
      <c r="AO6282" s="279">
        <v>5.8289999999999997</v>
      </c>
    </row>
    <row r="6283" spans="38:41">
      <c r="AL6283" s="279">
        <v>5</v>
      </c>
      <c r="AM6283" s="279">
        <v>2000</v>
      </c>
      <c r="AN6283" s="281">
        <v>36647</v>
      </c>
      <c r="AO6283" s="279">
        <v>5.9489999999999998</v>
      </c>
    </row>
    <row r="6284" spans="38:41">
      <c r="AL6284" s="279">
        <v>4</v>
      </c>
      <c r="AM6284" s="279">
        <v>2000</v>
      </c>
      <c r="AN6284" s="281">
        <v>36644</v>
      </c>
      <c r="AO6284" s="279">
        <v>5.9290000000000003</v>
      </c>
    </row>
    <row r="6285" spans="38:41">
      <c r="AL6285" s="279">
        <v>4</v>
      </c>
      <c r="AM6285" s="279">
        <v>2000</v>
      </c>
      <c r="AN6285" s="281">
        <v>36643</v>
      </c>
      <c r="AO6285" s="279">
        <v>5.9530000000000003</v>
      </c>
    </row>
    <row r="6286" spans="38:41">
      <c r="AL6286" s="279">
        <v>4</v>
      </c>
      <c r="AM6286" s="279">
        <v>2000</v>
      </c>
      <c r="AN6286" s="281">
        <v>36642</v>
      </c>
      <c r="AO6286" s="279">
        <v>5.9180000000000001</v>
      </c>
    </row>
    <row r="6287" spans="38:41">
      <c r="AL6287" s="279">
        <v>4</v>
      </c>
      <c r="AM6287" s="279">
        <v>2000</v>
      </c>
      <c r="AN6287" s="281">
        <v>36641</v>
      </c>
      <c r="AO6287" s="279">
        <v>5.9349999999999996</v>
      </c>
    </row>
    <row r="6288" spans="38:41">
      <c r="AL6288" s="279">
        <v>4</v>
      </c>
      <c r="AM6288" s="279">
        <v>2000</v>
      </c>
      <c r="AN6288" s="281">
        <v>36640</v>
      </c>
      <c r="AO6288" s="279">
        <v>5.8959999999999999</v>
      </c>
    </row>
    <row r="6289" spans="38:41">
      <c r="AL6289" s="279">
        <v>4</v>
      </c>
      <c r="AM6289" s="279">
        <v>2000</v>
      </c>
      <c r="AN6289" s="281">
        <v>36637</v>
      </c>
      <c r="AO6289" s="279">
        <v>5.8609999999999998</v>
      </c>
    </row>
    <row r="6290" spans="38:41">
      <c r="AL6290" s="279">
        <v>4</v>
      </c>
      <c r="AM6290" s="279">
        <v>2000</v>
      </c>
      <c r="AN6290" s="281">
        <v>36636</v>
      </c>
      <c r="AO6290" s="279">
        <v>5.8620000000000001</v>
      </c>
    </row>
    <row r="6291" spans="38:41">
      <c r="AL6291" s="279">
        <v>4</v>
      </c>
      <c r="AM6291" s="279">
        <v>2000</v>
      </c>
      <c r="AN6291" s="281">
        <v>36635</v>
      </c>
      <c r="AO6291" s="279">
        <v>5.8310000000000004</v>
      </c>
    </row>
    <row r="6292" spans="38:41">
      <c r="AL6292" s="279">
        <v>4</v>
      </c>
      <c r="AM6292" s="279">
        <v>2000</v>
      </c>
      <c r="AN6292" s="281">
        <v>36634</v>
      </c>
      <c r="AO6292" s="279">
        <v>5.8470000000000004</v>
      </c>
    </row>
    <row r="6293" spans="38:41">
      <c r="AL6293" s="279">
        <v>4</v>
      </c>
      <c r="AM6293" s="279">
        <v>2000</v>
      </c>
      <c r="AN6293" s="281">
        <v>36633</v>
      </c>
      <c r="AO6293" s="279">
        <v>5.806</v>
      </c>
    </row>
    <row r="6294" spans="38:41">
      <c r="AL6294" s="279">
        <v>4</v>
      </c>
      <c r="AM6294" s="279">
        <v>2000</v>
      </c>
      <c r="AN6294" s="281">
        <v>36630</v>
      </c>
      <c r="AO6294" s="279">
        <v>5.7160000000000002</v>
      </c>
    </row>
    <row r="6295" spans="38:41">
      <c r="AL6295" s="279">
        <v>4</v>
      </c>
      <c r="AM6295" s="279">
        <v>2000</v>
      </c>
      <c r="AN6295" s="281">
        <v>36629</v>
      </c>
      <c r="AO6295" s="279">
        <v>5.7469999999999999</v>
      </c>
    </row>
    <row r="6296" spans="38:41">
      <c r="AL6296" s="279">
        <v>4</v>
      </c>
      <c r="AM6296" s="279">
        <v>2000</v>
      </c>
      <c r="AN6296" s="281">
        <v>36628</v>
      </c>
      <c r="AO6296" s="279">
        <v>5.7439999999999998</v>
      </c>
    </row>
    <row r="6297" spans="38:41">
      <c r="AL6297" s="279">
        <v>4</v>
      </c>
      <c r="AM6297" s="279">
        <v>2000</v>
      </c>
      <c r="AN6297" s="281">
        <v>36627</v>
      </c>
      <c r="AO6297" s="279">
        <v>5.7169999999999996</v>
      </c>
    </row>
    <row r="6298" spans="38:41">
      <c r="AL6298" s="279">
        <v>4</v>
      </c>
      <c r="AM6298" s="279">
        <v>2000</v>
      </c>
      <c r="AN6298" s="281">
        <v>36626</v>
      </c>
      <c r="AO6298" s="279">
        <v>5.6630000000000003</v>
      </c>
    </row>
    <row r="6299" spans="38:41">
      <c r="AL6299" s="279">
        <v>4</v>
      </c>
      <c r="AM6299" s="279">
        <v>2000</v>
      </c>
      <c r="AN6299" s="281">
        <v>36623</v>
      </c>
      <c r="AO6299" s="279">
        <v>5.6890000000000001</v>
      </c>
    </row>
    <row r="6300" spans="38:41">
      <c r="AL6300" s="279">
        <v>4</v>
      </c>
      <c r="AM6300" s="279">
        <v>2000</v>
      </c>
      <c r="AN6300" s="281">
        <v>36622</v>
      </c>
      <c r="AO6300" s="279">
        <v>5.7489999999999997</v>
      </c>
    </row>
    <row r="6301" spans="38:41">
      <c r="AL6301" s="279">
        <v>4</v>
      </c>
      <c r="AM6301" s="279">
        <v>2000</v>
      </c>
      <c r="AN6301" s="281">
        <v>36621</v>
      </c>
      <c r="AO6301" s="279">
        <v>5.758</v>
      </c>
    </row>
    <row r="6302" spans="38:41">
      <c r="AL6302" s="279">
        <v>4</v>
      </c>
      <c r="AM6302" s="279">
        <v>2000</v>
      </c>
      <c r="AN6302" s="281">
        <v>36620</v>
      </c>
      <c r="AO6302" s="279">
        <v>5.7350000000000003</v>
      </c>
    </row>
    <row r="6303" spans="38:41">
      <c r="AL6303" s="279">
        <v>4</v>
      </c>
      <c r="AM6303" s="279">
        <v>2000</v>
      </c>
      <c r="AN6303" s="281">
        <v>36619</v>
      </c>
      <c r="AO6303" s="279">
        <v>5.7450000000000001</v>
      </c>
    </row>
    <row r="6304" spans="38:41">
      <c r="AL6304" s="279">
        <v>3</v>
      </c>
      <c r="AM6304" s="279">
        <v>2000</v>
      </c>
      <c r="AN6304" s="281">
        <v>36616</v>
      </c>
      <c r="AO6304" s="279">
        <v>5.7450000000000001</v>
      </c>
    </row>
    <row r="6305" spans="38:41">
      <c r="AL6305" s="279">
        <v>3</v>
      </c>
      <c r="AM6305" s="279">
        <v>2000</v>
      </c>
      <c r="AN6305" s="281">
        <v>36615</v>
      </c>
      <c r="AO6305" s="279">
        <v>5.7880000000000003</v>
      </c>
    </row>
    <row r="6306" spans="38:41">
      <c r="AL6306" s="279">
        <v>3</v>
      </c>
      <c r="AM6306" s="279">
        <v>2000</v>
      </c>
      <c r="AN6306" s="281">
        <v>36614</v>
      </c>
      <c r="AO6306" s="279">
        <v>5.8419999999999996</v>
      </c>
    </row>
    <row r="6307" spans="38:41">
      <c r="AL6307" s="279">
        <v>3</v>
      </c>
      <c r="AM6307" s="279">
        <v>2000</v>
      </c>
      <c r="AN6307" s="281">
        <v>36613</v>
      </c>
      <c r="AO6307" s="279">
        <v>5.7709999999999999</v>
      </c>
    </row>
    <row r="6308" spans="38:41">
      <c r="AL6308" s="279">
        <v>3</v>
      </c>
      <c r="AM6308" s="279">
        <v>2000</v>
      </c>
      <c r="AN6308" s="281">
        <v>36612</v>
      </c>
      <c r="AO6308" s="279">
        <v>5.77</v>
      </c>
    </row>
    <row r="6309" spans="38:41">
      <c r="AL6309" s="279">
        <v>3</v>
      </c>
      <c r="AM6309" s="279">
        <v>2000</v>
      </c>
      <c r="AN6309" s="281">
        <v>36609</v>
      </c>
      <c r="AO6309" s="279">
        <v>5.7549999999999999</v>
      </c>
    </row>
    <row r="6310" spans="38:41">
      <c r="AL6310" s="279">
        <v>3</v>
      </c>
      <c r="AM6310" s="279">
        <v>2000</v>
      </c>
      <c r="AN6310" s="281">
        <v>36608</v>
      </c>
      <c r="AO6310" s="279">
        <v>5.6769999999999996</v>
      </c>
    </row>
    <row r="6311" spans="38:41">
      <c r="AL6311" s="279">
        <v>3</v>
      </c>
      <c r="AM6311" s="279">
        <v>2000</v>
      </c>
      <c r="AN6311" s="281">
        <v>36607</v>
      </c>
      <c r="AO6311" s="279">
        <v>5.6970000000000001</v>
      </c>
    </row>
    <row r="6312" spans="38:41">
      <c r="AL6312" s="279">
        <v>3</v>
      </c>
      <c r="AM6312" s="279">
        <v>2000</v>
      </c>
      <c r="AN6312" s="281">
        <v>36606</v>
      </c>
      <c r="AO6312" s="279">
        <v>5.6879999999999997</v>
      </c>
    </row>
    <row r="6313" spans="38:41">
      <c r="AL6313" s="279">
        <v>3</v>
      </c>
      <c r="AM6313" s="279">
        <v>2000</v>
      </c>
      <c r="AN6313" s="281">
        <v>36605</v>
      </c>
      <c r="AO6313" s="279">
        <v>5.7320000000000002</v>
      </c>
    </row>
    <row r="6314" spans="38:41">
      <c r="AL6314" s="279">
        <v>3</v>
      </c>
      <c r="AM6314" s="279">
        <v>2000</v>
      </c>
      <c r="AN6314" s="281">
        <v>36602</v>
      </c>
      <c r="AO6314" s="279">
        <v>5.7549999999999999</v>
      </c>
    </row>
    <row r="6315" spans="38:41">
      <c r="AL6315" s="279">
        <v>3</v>
      </c>
      <c r="AM6315" s="279">
        <v>2000</v>
      </c>
      <c r="AN6315" s="281">
        <v>36601</v>
      </c>
      <c r="AO6315" s="279">
        <v>5.8120000000000003</v>
      </c>
    </row>
    <row r="6316" spans="38:41">
      <c r="AL6316" s="279">
        <v>3</v>
      </c>
      <c r="AM6316" s="279">
        <v>2000</v>
      </c>
      <c r="AN6316" s="281">
        <v>36600</v>
      </c>
      <c r="AO6316" s="279">
        <v>5.8550000000000004</v>
      </c>
    </row>
    <row r="6317" spans="38:41">
      <c r="AL6317" s="279">
        <v>3</v>
      </c>
      <c r="AM6317" s="279">
        <v>2000</v>
      </c>
      <c r="AN6317" s="281">
        <v>36599</v>
      </c>
      <c r="AO6317" s="279">
        <v>5.81</v>
      </c>
    </row>
    <row r="6318" spans="38:41">
      <c r="AL6318" s="279">
        <v>3</v>
      </c>
      <c r="AM6318" s="279">
        <v>2000</v>
      </c>
      <c r="AN6318" s="281">
        <v>36598</v>
      </c>
      <c r="AO6318" s="279">
        <v>5.8319999999999999</v>
      </c>
    </row>
    <row r="6319" spans="38:41">
      <c r="AL6319" s="279">
        <v>3</v>
      </c>
      <c r="AM6319" s="279">
        <v>2000</v>
      </c>
      <c r="AN6319" s="281">
        <v>36595</v>
      </c>
      <c r="AO6319" s="279">
        <v>5.84</v>
      </c>
    </row>
    <row r="6320" spans="38:41">
      <c r="AL6320" s="279">
        <v>3</v>
      </c>
      <c r="AM6320" s="279">
        <v>2000</v>
      </c>
      <c r="AN6320" s="281">
        <v>36594</v>
      </c>
      <c r="AO6320" s="279">
        <v>5.7990000000000004</v>
      </c>
    </row>
    <row r="6321" spans="38:41">
      <c r="AL6321" s="279">
        <v>3</v>
      </c>
      <c r="AM6321" s="279">
        <v>2000</v>
      </c>
      <c r="AN6321" s="281">
        <v>36593</v>
      </c>
      <c r="AO6321" s="279">
        <v>5.8040000000000003</v>
      </c>
    </row>
    <row r="6322" spans="38:41">
      <c r="AL6322" s="279">
        <v>3</v>
      </c>
      <c r="AM6322" s="279">
        <v>2000</v>
      </c>
      <c r="AN6322" s="281">
        <v>36592</v>
      </c>
      <c r="AO6322" s="279">
        <v>5.8250000000000002</v>
      </c>
    </row>
    <row r="6323" spans="38:41">
      <c r="AL6323" s="279">
        <v>3</v>
      </c>
      <c r="AM6323" s="279">
        <v>2000</v>
      </c>
      <c r="AN6323" s="281">
        <v>36591</v>
      </c>
      <c r="AO6323" s="279">
        <v>5.8230000000000004</v>
      </c>
    </row>
    <row r="6324" spans="38:41">
      <c r="AL6324" s="279">
        <v>3</v>
      </c>
      <c r="AM6324" s="279">
        <v>2000</v>
      </c>
      <c r="AN6324" s="281">
        <v>36588</v>
      </c>
      <c r="AO6324" s="279">
        <v>5.8239999999999998</v>
      </c>
    </row>
    <row r="6325" spans="38:41">
      <c r="AL6325" s="279">
        <v>3</v>
      </c>
      <c r="AM6325" s="279">
        <v>2000</v>
      </c>
      <c r="AN6325" s="281">
        <v>36587</v>
      </c>
      <c r="AO6325" s="279">
        <v>5.819</v>
      </c>
    </row>
    <row r="6326" spans="38:41">
      <c r="AL6326" s="279">
        <v>3</v>
      </c>
      <c r="AM6326" s="279">
        <v>2000</v>
      </c>
      <c r="AN6326" s="281">
        <v>36586</v>
      </c>
      <c r="AO6326" s="279">
        <v>5.8220000000000001</v>
      </c>
    </row>
    <row r="6327" spans="38:41">
      <c r="AL6327" s="279">
        <v>2</v>
      </c>
      <c r="AM6327" s="279">
        <v>2000</v>
      </c>
      <c r="AN6327" s="281">
        <v>36585</v>
      </c>
      <c r="AO6327" s="279">
        <v>5.8129999999999997</v>
      </c>
    </row>
    <row r="6328" spans="38:41">
      <c r="AL6328" s="279">
        <v>2</v>
      </c>
      <c r="AM6328" s="279">
        <v>2000</v>
      </c>
      <c r="AN6328" s="281">
        <v>36584</v>
      </c>
      <c r="AO6328" s="279">
        <v>5.8780000000000001</v>
      </c>
    </row>
    <row r="6329" spans="38:41">
      <c r="AL6329" s="279">
        <v>2</v>
      </c>
      <c r="AM6329" s="279">
        <v>2000</v>
      </c>
      <c r="AN6329" s="281">
        <v>36581</v>
      </c>
      <c r="AO6329" s="279">
        <v>5.8739999999999997</v>
      </c>
    </row>
    <row r="6330" spans="38:41">
      <c r="AL6330" s="279">
        <v>2</v>
      </c>
      <c r="AM6330" s="279">
        <v>2000</v>
      </c>
      <c r="AN6330" s="281">
        <v>36580</v>
      </c>
      <c r="AO6330" s="279">
        <v>5.8209999999999997</v>
      </c>
    </row>
    <row r="6331" spans="38:41">
      <c r="AL6331" s="279">
        <v>2</v>
      </c>
      <c r="AM6331" s="279">
        <v>2000</v>
      </c>
      <c r="AN6331" s="281">
        <v>36579</v>
      </c>
      <c r="AO6331" s="279">
        <v>5.8339999999999996</v>
      </c>
    </row>
    <row r="6332" spans="38:41">
      <c r="AL6332" s="279">
        <v>2</v>
      </c>
      <c r="AM6332" s="279">
        <v>2000</v>
      </c>
      <c r="AN6332" s="281">
        <v>36578</v>
      </c>
      <c r="AO6332" s="279">
        <v>5.7839999999999998</v>
      </c>
    </row>
    <row r="6333" spans="38:41">
      <c r="AL6333" s="279">
        <v>2</v>
      </c>
      <c r="AM6333" s="279">
        <v>2000</v>
      </c>
      <c r="AN6333" s="281">
        <v>36577</v>
      </c>
      <c r="AO6333" s="279">
        <v>5.8739999999999997</v>
      </c>
    </row>
    <row r="6334" spans="38:41">
      <c r="AL6334" s="279">
        <v>2</v>
      </c>
      <c r="AM6334" s="279">
        <v>2000</v>
      </c>
      <c r="AN6334" s="281">
        <v>36574</v>
      </c>
      <c r="AO6334" s="279">
        <v>5.9130000000000003</v>
      </c>
    </row>
    <row r="6335" spans="38:41">
      <c r="AL6335" s="279">
        <v>2</v>
      </c>
      <c r="AM6335" s="279">
        <v>2000</v>
      </c>
      <c r="AN6335" s="281">
        <v>36573</v>
      </c>
      <c r="AO6335" s="279">
        <v>6.0039999999999996</v>
      </c>
    </row>
    <row r="6336" spans="38:41">
      <c r="AL6336" s="279">
        <v>2</v>
      </c>
      <c r="AM6336" s="279">
        <v>2000</v>
      </c>
      <c r="AN6336" s="281">
        <v>36572</v>
      </c>
      <c r="AO6336" s="279">
        <v>6.0490000000000004</v>
      </c>
    </row>
    <row r="6337" spans="38:41">
      <c r="AL6337" s="279">
        <v>2</v>
      </c>
      <c r="AM6337" s="279">
        <v>2000</v>
      </c>
      <c r="AN6337" s="281">
        <v>36571</v>
      </c>
      <c r="AO6337" s="279">
        <v>6.0650000000000004</v>
      </c>
    </row>
    <row r="6338" spans="38:41">
      <c r="AL6338" s="279">
        <v>2</v>
      </c>
      <c r="AM6338" s="279">
        <v>2000</v>
      </c>
      <c r="AN6338" s="281">
        <v>36570</v>
      </c>
      <c r="AO6338" s="279">
        <v>6.0679999999999996</v>
      </c>
    </row>
    <row r="6339" spans="38:41">
      <c r="AL6339" s="279">
        <v>2</v>
      </c>
      <c r="AM6339" s="279">
        <v>2000</v>
      </c>
      <c r="AN6339" s="281">
        <v>36567</v>
      </c>
      <c r="AO6339" s="279">
        <v>6.1239999999999997</v>
      </c>
    </row>
    <row r="6340" spans="38:41">
      <c r="AL6340" s="279">
        <v>2</v>
      </c>
      <c r="AM6340" s="279">
        <v>2000</v>
      </c>
      <c r="AN6340" s="281">
        <v>36566</v>
      </c>
      <c r="AO6340" s="279">
        <v>6.1820000000000004</v>
      </c>
    </row>
    <row r="6341" spans="38:41">
      <c r="AL6341" s="279">
        <v>2</v>
      </c>
      <c r="AM6341" s="279">
        <v>2000</v>
      </c>
      <c r="AN6341" s="281">
        <v>36565</v>
      </c>
      <c r="AO6341" s="279">
        <v>6.1260000000000003</v>
      </c>
    </row>
    <row r="6342" spans="38:41">
      <c r="AL6342" s="279">
        <v>2</v>
      </c>
      <c r="AM6342" s="279">
        <v>2000</v>
      </c>
      <c r="AN6342" s="281">
        <v>36564</v>
      </c>
      <c r="AO6342" s="279">
        <v>6.1219999999999999</v>
      </c>
    </row>
    <row r="6343" spans="38:41">
      <c r="AL6343" s="279">
        <v>2</v>
      </c>
      <c r="AM6343" s="279">
        <v>2000</v>
      </c>
      <c r="AN6343" s="281">
        <v>36563</v>
      </c>
      <c r="AO6343" s="279">
        <v>6.2210000000000001</v>
      </c>
    </row>
    <row r="6344" spans="38:41">
      <c r="AL6344" s="279">
        <v>2</v>
      </c>
      <c r="AM6344" s="279">
        <v>2000</v>
      </c>
      <c r="AN6344" s="281">
        <v>36560</v>
      </c>
      <c r="AO6344" s="279">
        <v>6.1749999999999998</v>
      </c>
    </row>
    <row r="6345" spans="38:41">
      <c r="AL6345" s="279">
        <v>2</v>
      </c>
      <c r="AM6345" s="279">
        <v>2000</v>
      </c>
      <c r="AN6345" s="281">
        <v>36559</v>
      </c>
      <c r="AO6345" s="279">
        <v>6.0890000000000004</v>
      </c>
    </row>
    <row r="6346" spans="38:41">
      <c r="AL6346" s="279">
        <v>2</v>
      </c>
      <c r="AM6346" s="279">
        <v>2000</v>
      </c>
      <c r="AN6346" s="281">
        <v>36558</v>
      </c>
      <c r="AO6346" s="279">
        <v>6.18</v>
      </c>
    </row>
    <row r="6347" spans="38:41">
      <c r="AL6347" s="279">
        <v>2</v>
      </c>
      <c r="AM6347" s="279">
        <v>2000</v>
      </c>
      <c r="AN6347" s="281">
        <v>36557</v>
      </c>
      <c r="AO6347" s="279">
        <v>6.2779999999999996</v>
      </c>
    </row>
    <row r="6348" spans="38:41">
      <c r="AL6348" s="279">
        <v>1</v>
      </c>
      <c r="AM6348" s="279">
        <v>2000</v>
      </c>
      <c r="AN6348" s="281">
        <v>36556</v>
      </c>
      <c r="AO6348" s="279">
        <v>6.3070000000000004</v>
      </c>
    </row>
    <row r="6349" spans="38:41">
      <c r="AL6349" s="279">
        <v>1</v>
      </c>
      <c r="AM6349" s="279">
        <v>2000</v>
      </c>
      <c r="AN6349" s="281">
        <v>36553</v>
      </c>
      <c r="AO6349" s="279">
        <v>6.3040000000000003</v>
      </c>
    </row>
    <row r="6350" spans="38:41">
      <c r="AL6350" s="279">
        <v>1</v>
      </c>
      <c r="AM6350" s="279">
        <v>2000</v>
      </c>
      <c r="AN6350" s="281">
        <v>36552</v>
      </c>
      <c r="AO6350" s="279">
        <v>6.3090000000000002</v>
      </c>
    </row>
    <row r="6351" spans="38:41">
      <c r="AL6351" s="279">
        <v>1</v>
      </c>
      <c r="AM6351" s="279">
        <v>2000</v>
      </c>
      <c r="AN6351" s="281">
        <v>36551</v>
      </c>
      <c r="AO6351" s="279">
        <v>6.2629999999999999</v>
      </c>
    </row>
    <row r="6352" spans="38:41">
      <c r="AL6352" s="279">
        <v>1</v>
      </c>
      <c r="AM6352" s="279">
        <v>2000</v>
      </c>
      <c r="AN6352" s="281">
        <v>36550</v>
      </c>
      <c r="AO6352" s="279">
        <v>6.34</v>
      </c>
    </row>
    <row r="6353" spans="38:41">
      <c r="AL6353" s="279">
        <v>1</v>
      </c>
      <c r="AM6353" s="279">
        <v>2000</v>
      </c>
      <c r="AN6353" s="281">
        <v>36549</v>
      </c>
      <c r="AO6353" s="279">
        <v>6.3789999999999996</v>
      </c>
    </row>
    <row r="6354" spans="38:41">
      <c r="AL6354" s="279">
        <v>1</v>
      </c>
      <c r="AM6354" s="279">
        <v>2000</v>
      </c>
      <c r="AN6354" s="281">
        <v>36546</v>
      </c>
      <c r="AO6354" s="279">
        <v>6.4390000000000001</v>
      </c>
    </row>
    <row r="6355" spans="38:41">
      <c r="AL6355" s="279">
        <v>1</v>
      </c>
      <c r="AM6355" s="279">
        <v>2000</v>
      </c>
      <c r="AN6355" s="281">
        <v>36545</v>
      </c>
      <c r="AO6355" s="279">
        <v>6.4649999999999999</v>
      </c>
    </row>
    <row r="6356" spans="38:41">
      <c r="AL6356" s="279">
        <v>1</v>
      </c>
      <c r="AM6356" s="279">
        <v>2000</v>
      </c>
      <c r="AN6356" s="281">
        <v>36544</v>
      </c>
      <c r="AO6356" s="279">
        <v>6.42</v>
      </c>
    </row>
    <row r="6357" spans="38:41">
      <c r="AL6357" s="279">
        <v>1</v>
      </c>
      <c r="AM6357" s="279">
        <v>2000</v>
      </c>
      <c r="AN6357" s="281">
        <v>36543</v>
      </c>
      <c r="AO6357" s="279">
        <v>6.4720000000000004</v>
      </c>
    </row>
    <row r="6358" spans="38:41">
      <c r="AL6358" s="279">
        <v>1</v>
      </c>
      <c r="AM6358" s="279">
        <v>2000</v>
      </c>
      <c r="AN6358" s="281">
        <v>36542</v>
      </c>
      <c r="AO6358" s="279">
        <v>6.4489999999999998</v>
      </c>
    </row>
    <row r="6359" spans="38:41">
      <c r="AL6359" s="279">
        <v>1</v>
      </c>
      <c r="AM6359" s="279">
        <v>2000</v>
      </c>
      <c r="AN6359" s="281">
        <v>36539</v>
      </c>
      <c r="AO6359" s="279">
        <v>6.452</v>
      </c>
    </row>
    <row r="6360" spans="38:41">
      <c r="AL6360" s="279">
        <v>1</v>
      </c>
      <c r="AM6360" s="279">
        <v>2000</v>
      </c>
      <c r="AN6360" s="281">
        <v>36538</v>
      </c>
      <c r="AO6360" s="279">
        <v>6.4320000000000004</v>
      </c>
    </row>
    <row r="6361" spans="38:41">
      <c r="AL6361" s="279">
        <v>1</v>
      </c>
      <c r="AM6361" s="279">
        <v>2000</v>
      </c>
      <c r="AN6361" s="281">
        <v>36537</v>
      </c>
      <c r="AO6361" s="279">
        <v>6.4779999999999998</v>
      </c>
    </row>
    <row r="6362" spans="38:41">
      <c r="AL6362" s="279">
        <v>1</v>
      </c>
      <c r="AM6362" s="279">
        <v>2000</v>
      </c>
      <c r="AN6362" s="281">
        <v>36536</v>
      </c>
      <c r="AO6362" s="279">
        <v>6.4710000000000001</v>
      </c>
    </row>
    <row r="6363" spans="38:41">
      <c r="AL6363" s="279">
        <v>1</v>
      </c>
      <c r="AM6363" s="279">
        <v>2000</v>
      </c>
      <c r="AN6363" s="281">
        <v>36535</v>
      </c>
      <c r="AO6363" s="279">
        <v>6.4320000000000004</v>
      </c>
    </row>
    <row r="6364" spans="38:41">
      <c r="AL6364" s="279">
        <v>1</v>
      </c>
      <c r="AM6364" s="279">
        <v>2000</v>
      </c>
      <c r="AN6364" s="281">
        <v>36532</v>
      </c>
      <c r="AO6364" s="279">
        <v>6.4139999999999997</v>
      </c>
    </row>
    <row r="6365" spans="38:41">
      <c r="AL6365" s="279">
        <v>1</v>
      </c>
      <c r="AM6365" s="279">
        <v>2000</v>
      </c>
      <c r="AN6365" s="281">
        <v>36531</v>
      </c>
      <c r="AO6365" s="279">
        <v>6.4109999999999996</v>
      </c>
    </row>
    <row r="6366" spans="38:41">
      <c r="AL6366" s="279">
        <v>1</v>
      </c>
      <c r="AM6366" s="279">
        <v>2000</v>
      </c>
      <c r="AN6366" s="281">
        <v>36530</v>
      </c>
      <c r="AO6366" s="279">
        <v>6.4880000000000004</v>
      </c>
    </row>
    <row r="6367" spans="38:41">
      <c r="AL6367" s="279">
        <v>1</v>
      </c>
      <c r="AM6367" s="279">
        <v>2000</v>
      </c>
      <c r="AN6367" s="281">
        <v>36529</v>
      </c>
      <c r="AO6367" s="279">
        <v>6.4169999999999998</v>
      </c>
    </row>
    <row r="6368" spans="38:41">
      <c r="AL6368" s="279">
        <v>1</v>
      </c>
      <c r="AM6368" s="279">
        <v>2000</v>
      </c>
      <c r="AN6368" s="281">
        <v>36528</v>
      </c>
      <c r="AO6368" s="279">
        <v>6.3609999999999998</v>
      </c>
    </row>
    <row r="6369" spans="38:41">
      <c r="AL6369" s="279">
        <v>12</v>
      </c>
      <c r="AM6369" s="279">
        <v>1999</v>
      </c>
      <c r="AN6369" s="281">
        <v>36525</v>
      </c>
      <c r="AO6369" s="279">
        <v>6.2990000000000004</v>
      </c>
    </row>
    <row r="6370" spans="38:41">
      <c r="AL6370" s="279">
        <v>12</v>
      </c>
      <c r="AM6370" s="279">
        <v>1999</v>
      </c>
      <c r="AN6370" s="281">
        <v>36524</v>
      </c>
      <c r="AO6370" s="279">
        <v>6.23</v>
      </c>
    </row>
    <row r="6371" spans="38:41">
      <c r="AL6371" s="279">
        <v>12</v>
      </c>
      <c r="AM6371" s="279">
        <v>1999</v>
      </c>
      <c r="AN6371" s="281">
        <v>36523</v>
      </c>
      <c r="AO6371" s="279">
        <v>6.234</v>
      </c>
    </row>
    <row r="6372" spans="38:41">
      <c r="AL6372" s="279">
        <v>12</v>
      </c>
      <c r="AM6372" s="279">
        <v>1999</v>
      </c>
      <c r="AN6372" s="281">
        <v>36522</v>
      </c>
      <c r="AO6372" s="279">
        <v>6.2679999999999998</v>
      </c>
    </row>
    <row r="6373" spans="38:41">
      <c r="AL6373" s="279">
        <v>12</v>
      </c>
      <c r="AM6373" s="279">
        <v>1999</v>
      </c>
      <c r="AN6373" s="281">
        <v>36521</v>
      </c>
      <c r="AO6373" s="279">
        <v>6.2679999999999998</v>
      </c>
    </row>
    <row r="6374" spans="38:41">
      <c r="AL6374" s="279">
        <v>12</v>
      </c>
      <c r="AM6374" s="279">
        <v>1999</v>
      </c>
      <c r="AN6374" s="281">
        <v>36518</v>
      </c>
      <c r="AO6374" s="279">
        <v>6.2690000000000001</v>
      </c>
    </row>
    <row r="6375" spans="38:41">
      <c r="AL6375" s="279">
        <v>12</v>
      </c>
      <c r="AM6375" s="279">
        <v>1999</v>
      </c>
      <c r="AN6375" s="281">
        <v>36517</v>
      </c>
      <c r="AO6375" s="279">
        <v>6.27</v>
      </c>
    </row>
    <row r="6376" spans="38:41">
      <c r="AL6376" s="279">
        <v>12</v>
      </c>
      <c r="AM6376" s="279">
        <v>1999</v>
      </c>
      <c r="AN6376" s="281">
        <v>36516</v>
      </c>
      <c r="AO6376" s="279">
        <v>6.26</v>
      </c>
    </row>
    <row r="6377" spans="38:41">
      <c r="AL6377" s="279">
        <v>12</v>
      </c>
      <c r="AM6377" s="279">
        <v>1999</v>
      </c>
      <c r="AN6377" s="281">
        <v>36515</v>
      </c>
      <c r="AO6377" s="279">
        <v>6.2380000000000004</v>
      </c>
    </row>
    <row r="6378" spans="38:41">
      <c r="AL6378" s="279">
        <v>12</v>
      </c>
      <c r="AM6378" s="279">
        <v>1999</v>
      </c>
      <c r="AN6378" s="281">
        <v>36514</v>
      </c>
      <c r="AO6378" s="279">
        <v>6.2329999999999997</v>
      </c>
    </row>
    <row r="6379" spans="38:41">
      <c r="AL6379" s="279">
        <v>12</v>
      </c>
      <c r="AM6379" s="279">
        <v>1999</v>
      </c>
      <c r="AN6379" s="281">
        <v>36511</v>
      </c>
      <c r="AO6379" s="279">
        <v>6.2160000000000002</v>
      </c>
    </row>
    <row r="6380" spans="38:41">
      <c r="AL6380" s="279">
        <v>12</v>
      </c>
      <c r="AM6380" s="279">
        <v>1999</v>
      </c>
      <c r="AN6380" s="281">
        <v>36510</v>
      </c>
      <c r="AO6380" s="279">
        <v>6.2439999999999998</v>
      </c>
    </row>
    <row r="6381" spans="38:41">
      <c r="AL6381" s="279">
        <v>12</v>
      </c>
      <c r="AM6381" s="279">
        <v>1999</v>
      </c>
      <c r="AN6381" s="281">
        <v>36509</v>
      </c>
      <c r="AO6381" s="279">
        <v>6.2069999999999999</v>
      </c>
    </row>
    <row r="6382" spans="38:41">
      <c r="AL6382" s="279">
        <v>12</v>
      </c>
      <c r="AM6382" s="279">
        <v>1999</v>
      </c>
      <c r="AN6382" s="281">
        <v>36508</v>
      </c>
      <c r="AO6382" s="279">
        <v>6.1630000000000003</v>
      </c>
    </row>
    <row r="6383" spans="38:41">
      <c r="AL6383" s="279">
        <v>12</v>
      </c>
      <c r="AM6383" s="279">
        <v>1999</v>
      </c>
      <c r="AN6383" s="281">
        <v>36507</v>
      </c>
      <c r="AO6383" s="279">
        <v>6.0869999999999997</v>
      </c>
    </row>
    <row r="6384" spans="38:41">
      <c r="AL6384" s="279">
        <v>12</v>
      </c>
      <c r="AM6384" s="279">
        <v>1999</v>
      </c>
      <c r="AN6384" s="281">
        <v>36504</v>
      </c>
      <c r="AO6384" s="279">
        <v>6.0640000000000001</v>
      </c>
    </row>
    <row r="6385" spans="38:41">
      <c r="AL6385" s="279">
        <v>12</v>
      </c>
      <c r="AM6385" s="279">
        <v>1999</v>
      </c>
      <c r="AN6385" s="281">
        <v>36503</v>
      </c>
      <c r="AO6385" s="279">
        <v>6.1130000000000004</v>
      </c>
    </row>
    <row r="6386" spans="38:41">
      <c r="AL6386" s="279">
        <v>12</v>
      </c>
      <c r="AM6386" s="279">
        <v>1999</v>
      </c>
      <c r="AN6386" s="281">
        <v>36502</v>
      </c>
      <c r="AO6386" s="279">
        <v>6.093</v>
      </c>
    </row>
    <row r="6387" spans="38:41">
      <c r="AL6387" s="279">
        <v>12</v>
      </c>
      <c r="AM6387" s="279">
        <v>1999</v>
      </c>
      <c r="AN6387" s="281">
        <v>36501</v>
      </c>
      <c r="AO6387" s="279">
        <v>6.0439999999999996</v>
      </c>
    </row>
    <row r="6388" spans="38:41">
      <c r="AL6388" s="279">
        <v>12</v>
      </c>
      <c r="AM6388" s="279">
        <v>1999</v>
      </c>
      <c r="AN6388" s="281">
        <v>36500</v>
      </c>
      <c r="AO6388" s="279">
        <v>6.0949999999999998</v>
      </c>
    </row>
    <row r="6389" spans="38:41">
      <c r="AL6389" s="279">
        <v>12</v>
      </c>
      <c r="AM6389" s="279">
        <v>1999</v>
      </c>
      <c r="AN6389" s="281">
        <v>36497</v>
      </c>
      <c r="AO6389" s="279">
        <v>6.1429999999999998</v>
      </c>
    </row>
    <row r="6390" spans="38:41">
      <c r="AL6390" s="279">
        <v>12</v>
      </c>
      <c r="AM6390" s="279">
        <v>1999</v>
      </c>
      <c r="AN6390" s="281">
        <v>36496</v>
      </c>
      <c r="AO6390" s="279">
        <v>6.18</v>
      </c>
    </row>
    <row r="6391" spans="38:41">
      <c r="AL6391" s="279">
        <v>12</v>
      </c>
      <c r="AM6391" s="279">
        <v>1999</v>
      </c>
      <c r="AN6391" s="281">
        <v>36495</v>
      </c>
      <c r="AO6391" s="279">
        <v>6.1980000000000004</v>
      </c>
    </row>
    <row r="6392" spans="38:41">
      <c r="AL6392" s="279">
        <v>11</v>
      </c>
      <c r="AM6392" s="279">
        <v>1999</v>
      </c>
      <c r="AN6392" s="281">
        <v>36494</v>
      </c>
      <c r="AO6392" s="279">
        <v>6.2039999999999997</v>
      </c>
    </row>
    <row r="6393" spans="38:41">
      <c r="AL6393" s="279">
        <v>11</v>
      </c>
      <c r="AM6393" s="279">
        <v>1999</v>
      </c>
      <c r="AN6393" s="281">
        <v>36493</v>
      </c>
      <c r="AO6393" s="279">
        <v>6.2270000000000003</v>
      </c>
    </row>
    <row r="6394" spans="38:41">
      <c r="AL6394" s="279">
        <v>11</v>
      </c>
      <c r="AM6394" s="279">
        <v>1999</v>
      </c>
      <c r="AN6394" s="281">
        <v>36490</v>
      </c>
      <c r="AO6394" s="279">
        <v>6.1219999999999999</v>
      </c>
    </row>
    <row r="6395" spans="38:41">
      <c r="AL6395" s="279">
        <v>11</v>
      </c>
      <c r="AM6395" s="279">
        <v>1999</v>
      </c>
      <c r="AN6395" s="281">
        <v>36489</v>
      </c>
      <c r="AO6395" s="279">
        <v>6.1109999999999998</v>
      </c>
    </row>
    <row r="6396" spans="38:41">
      <c r="AL6396" s="279">
        <v>11</v>
      </c>
      <c r="AM6396" s="279">
        <v>1999</v>
      </c>
      <c r="AN6396" s="281">
        <v>36488</v>
      </c>
      <c r="AO6396" s="279">
        <v>6.0990000000000002</v>
      </c>
    </row>
    <row r="6397" spans="38:41">
      <c r="AL6397" s="279">
        <v>11</v>
      </c>
      <c r="AM6397" s="279">
        <v>1999</v>
      </c>
      <c r="AN6397" s="281">
        <v>36487</v>
      </c>
      <c r="AO6397" s="279">
        <v>6.1280000000000001</v>
      </c>
    </row>
    <row r="6398" spans="38:41">
      <c r="AL6398" s="279">
        <v>11</v>
      </c>
      <c r="AM6398" s="279">
        <v>1999</v>
      </c>
      <c r="AN6398" s="281">
        <v>36486</v>
      </c>
      <c r="AO6398" s="279">
        <v>6.1870000000000003</v>
      </c>
    </row>
    <row r="6399" spans="38:41">
      <c r="AL6399" s="279">
        <v>11</v>
      </c>
      <c r="AM6399" s="279">
        <v>1999</v>
      </c>
      <c r="AN6399" s="281">
        <v>36483</v>
      </c>
      <c r="AO6399" s="279">
        <v>6.1790000000000003</v>
      </c>
    </row>
    <row r="6400" spans="38:41">
      <c r="AL6400" s="279">
        <v>11</v>
      </c>
      <c r="AM6400" s="279">
        <v>1999</v>
      </c>
      <c r="AN6400" s="281">
        <v>36482</v>
      </c>
      <c r="AO6400" s="279">
        <v>6.218</v>
      </c>
    </row>
    <row r="6401" spans="38:41">
      <c r="AL6401" s="279">
        <v>11</v>
      </c>
      <c r="AM6401" s="279">
        <v>1999</v>
      </c>
      <c r="AN6401" s="281">
        <v>36481</v>
      </c>
      <c r="AO6401" s="279">
        <v>6.17</v>
      </c>
    </row>
    <row r="6402" spans="38:41">
      <c r="AL6402" s="279">
        <v>11</v>
      </c>
      <c r="AM6402" s="279">
        <v>1999</v>
      </c>
      <c r="AN6402" s="281">
        <v>36480</v>
      </c>
      <c r="AO6402" s="279">
        <v>6.0620000000000003</v>
      </c>
    </row>
    <row r="6403" spans="38:41">
      <c r="AL6403" s="279">
        <v>11</v>
      </c>
      <c r="AM6403" s="279">
        <v>1999</v>
      </c>
      <c r="AN6403" s="281">
        <v>36479</v>
      </c>
      <c r="AO6403" s="279">
        <v>5.9850000000000003</v>
      </c>
    </row>
    <row r="6404" spans="38:41">
      <c r="AL6404" s="279">
        <v>11</v>
      </c>
      <c r="AM6404" s="279">
        <v>1999</v>
      </c>
      <c r="AN6404" s="281">
        <v>36476</v>
      </c>
      <c r="AO6404" s="279">
        <v>6.0430000000000001</v>
      </c>
    </row>
    <row r="6405" spans="38:41">
      <c r="AL6405" s="279">
        <v>11</v>
      </c>
      <c r="AM6405" s="279">
        <v>1999</v>
      </c>
      <c r="AN6405" s="281">
        <v>36475</v>
      </c>
      <c r="AO6405" s="279">
        <v>6.13</v>
      </c>
    </row>
    <row r="6406" spans="38:41">
      <c r="AL6406" s="279">
        <v>11</v>
      </c>
      <c r="AM6406" s="279">
        <v>1999</v>
      </c>
      <c r="AN6406" s="281">
        <v>36474</v>
      </c>
      <c r="AO6406" s="279">
        <v>6.1289999999999996</v>
      </c>
    </row>
    <row r="6407" spans="38:41">
      <c r="AL6407" s="279">
        <v>11</v>
      </c>
      <c r="AM6407" s="279">
        <v>1999</v>
      </c>
      <c r="AN6407" s="281">
        <v>36473</v>
      </c>
      <c r="AO6407" s="279">
        <v>6.1280000000000001</v>
      </c>
    </row>
    <row r="6408" spans="38:41">
      <c r="AL6408" s="279">
        <v>11</v>
      </c>
      <c r="AM6408" s="279">
        <v>1999</v>
      </c>
      <c r="AN6408" s="281">
        <v>36472</v>
      </c>
      <c r="AO6408" s="279">
        <v>6.16</v>
      </c>
    </row>
    <row r="6409" spans="38:41">
      <c r="AL6409" s="279">
        <v>11</v>
      </c>
      <c r="AM6409" s="279">
        <v>1999</v>
      </c>
      <c r="AN6409" s="281">
        <v>36469</v>
      </c>
      <c r="AO6409" s="279">
        <v>6.13</v>
      </c>
    </row>
    <row r="6410" spans="38:41">
      <c r="AL6410" s="279">
        <v>11</v>
      </c>
      <c r="AM6410" s="279">
        <v>1999</v>
      </c>
      <c r="AN6410" s="281">
        <v>36468</v>
      </c>
      <c r="AO6410" s="279">
        <v>6.1219999999999999</v>
      </c>
    </row>
    <row r="6411" spans="38:41">
      <c r="AL6411" s="279">
        <v>11</v>
      </c>
      <c r="AM6411" s="279">
        <v>1999</v>
      </c>
      <c r="AN6411" s="281">
        <v>36467</v>
      </c>
      <c r="AO6411" s="279">
        <v>6.1340000000000003</v>
      </c>
    </row>
    <row r="6412" spans="38:41">
      <c r="AL6412" s="279">
        <v>11</v>
      </c>
      <c r="AM6412" s="279">
        <v>1999</v>
      </c>
      <c r="AN6412" s="281">
        <v>36466</v>
      </c>
      <c r="AO6412" s="279">
        <v>6.1029999999999998</v>
      </c>
    </row>
    <row r="6413" spans="38:41">
      <c r="AL6413" s="279">
        <v>11</v>
      </c>
      <c r="AM6413" s="279">
        <v>1999</v>
      </c>
      <c r="AN6413" s="281">
        <v>36465</v>
      </c>
      <c r="AO6413" s="279">
        <v>6.1070000000000002</v>
      </c>
    </row>
    <row r="6414" spans="38:41">
      <c r="AL6414" s="279">
        <v>10</v>
      </c>
      <c r="AM6414" s="279">
        <v>1999</v>
      </c>
      <c r="AN6414" s="281">
        <v>36462</v>
      </c>
      <c r="AO6414" s="279">
        <v>6.1619999999999999</v>
      </c>
    </row>
    <row r="6415" spans="38:41">
      <c r="AL6415" s="279">
        <v>10</v>
      </c>
      <c r="AM6415" s="279">
        <v>1999</v>
      </c>
      <c r="AN6415" s="281">
        <v>36461</v>
      </c>
      <c r="AO6415" s="279">
        <v>6.2789999999999999</v>
      </c>
    </row>
    <row r="6416" spans="38:41">
      <c r="AL6416" s="279">
        <v>10</v>
      </c>
      <c r="AM6416" s="279">
        <v>1999</v>
      </c>
      <c r="AN6416" s="281">
        <v>36460</v>
      </c>
      <c r="AO6416" s="279">
        <v>6.3579999999999997</v>
      </c>
    </row>
    <row r="6417" spans="38:41">
      <c r="AL6417" s="279">
        <v>10</v>
      </c>
      <c r="AM6417" s="279">
        <v>1999</v>
      </c>
      <c r="AN6417" s="281">
        <v>36459</v>
      </c>
      <c r="AO6417" s="279">
        <v>6.43</v>
      </c>
    </row>
    <row r="6418" spans="38:41">
      <c r="AL6418" s="279">
        <v>10</v>
      </c>
      <c r="AM6418" s="279">
        <v>1999</v>
      </c>
      <c r="AN6418" s="281">
        <v>36458</v>
      </c>
      <c r="AO6418" s="279">
        <v>6.36</v>
      </c>
    </row>
    <row r="6419" spans="38:41">
      <c r="AL6419" s="279">
        <v>10</v>
      </c>
      <c r="AM6419" s="279">
        <v>1999</v>
      </c>
      <c r="AN6419" s="281">
        <v>36455</v>
      </c>
      <c r="AO6419" s="279">
        <v>6.3250000000000002</v>
      </c>
    </row>
    <row r="6420" spans="38:41">
      <c r="AL6420" s="279">
        <v>10</v>
      </c>
      <c r="AM6420" s="279">
        <v>1999</v>
      </c>
      <c r="AN6420" s="281">
        <v>36454</v>
      </c>
      <c r="AO6420" s="279">
        <v>6.3250000000000002</v>
      </c>
    </row>
    <row r="6421" spans="38:41">
      <c r="AL6421" s="279">
        <v>10</v>
      </c>
      <c r="AM6421" s="279">
        <v>1999</v>
      </c>
      <c r="AN6421" s="281">
        <v>36453</v>
      </c>
      <c r="AO6421" s="279">
        <v>6.3410000000000002</v>
      </c>
    </row>
    <row r="6422" spans="38:41">
      <c r="AL6422" s="279">
        <v>10</v>
      </c>
      <c r="AM6422" s="279">
        <v>1999</v>
      </c>
      <c r="AN6422" s="281">
        <v>36452</v>
      </c>
      <c r="AO6422" s="279">
        <v>6.3609999999999998</v>
      </c>
    </row>
    <row r="6423" spans="38:41">
      <c r="AL6423" s="279">
        <v>10</v>
      </c>
      <c r="AM6423" s="279">
        <v>1999</v>
      </c>
      <c r="AN6423" s="281">
        <v>36451</v>
      </c>
      <c r="AO6423" s="279">
        <v>6.2910000000000004</v>
      </c>
    </row>
    <row r="6424" spans="38:41">
      <c r="AL6424" s="279">
        <v>10</v>
      </c>
      <c r="AM6424" s="279">
        <v>1999</v>
      </c>
      <c r="AN6424" s="281">
        <v>36448</v>
      </c>
      <c r="AO6424" s="279">
        <v>6.1970000000000001</v>
      </c>
    </row>
    <row r="6425" spans="38:41">
      <c r="AL6425" s="279">
        <v>10</v>
      </c>
      <c r="AM6425" s="279">
        <v>1999</v>
      </c>
      <c r="AN6425" s="281">
        <v>36447</v>
      </c>
      <c r="AO6425" s="279">
        <v>6.2629999999999999</v>
      </c>
    </row>
    <row r="6426" spans="38:41">
      <c r="AL6426" s="279">
        <v>10</v>
      </c>
      <c r="AM6426" s="279">
        <v>1999</v>
      </c>
      <c r="AN6426" s="281">
        <v>36446</v>
      </c>
      <c r="AO6426" s="279">
        <v>6.2080000000000002</v>
      </c>
    </row>
    <row r="6427" spans="38:41">
      <c r="AL6427" s="279">
        <v>10</v>
      </c>
      <c r="AM6427" s="279">
        <v>1999</v>
      </c>
      <c r="AN6427" s="281">
        <v>36445</v>
      </c>
      <c r="AO6427" s="279">
        <v>6.149</v>
      </c>
    </row>
    <row r="6428" spans="38:41">
      <c r="AL6428" s="279">
        <v>10</v>
      </c>
      <c r="AM6428" s="279">
        <v>1999</v>
      </c>
      <c r="AN6428" s="281">
        <v>36444</v>
      </c>
      <c r="AO6428" s="279">
        <v>6.1</v>
      </c>
    </row>
    <row r="6429" spans="38:41">
      <c r="AL6429" s="279">
        <v>10</v>
      </c>
      <c r="AM6429" s="279">
        <v>1999</v>
      </c>
      <c r="AN6429" s="281">
        <v>36441</v>
      </c>
      <c r="AO6429" s="279">
        <v>6.1</v>
      </c>
    </row>
    <row r="6430" spans="38:41">
      <c r="AL6430" s="279">
        <v>10</v>
      </c>
      <c r="AM6430" s="279">
        <v>1999</v>
      </c>
      <c r="AN6430" s="281">
        <v>36440</v>
      </c>
      <c r="AO6430" s="279">
        <v>6.0839999999999996</v>
      </c>
    </row>
    <row r="6431" spans="38:41">
      <c r="AL6431" s="279">
        <v>10</v>
      </c>
      <c r="AM6431" s="279">
        <v>1999</v>
      </c>
      <c r="AN6431" s="281">
        <v>36439</v>
      </c>
      <c r="AO6431" s="279">
        <v>6.0519999999999996</v>
      </c>
    </row>
    <row r="6432" spans="38:41">
      <c r="AL6432" s="279">
        <v>10</v>
      </c>
      <c r="AM6432" s="279">
        <v>1999</v>
      </c>
      <c r="AN6432" s="281">
        <v>36438</v>
      </c>
      <c r="AO6432" s="279">
        <v>6.008</v>
      </c>
    </row>
    <row r="6433" spans="38:41">
      <c r="AL6433" s="279">
        <v>10</v>
      </c>
      <c r="AM6433" s="279">
        <v>1999</v>
      </c>
      <c r="AN6433" s="281">
        <v>36437</v>
      </c>
      <c r="AO6433" s="279">
        <v>5.94</v>
      </c>
    </row>
    <row r="6434" spans="38:41">
      <c r="AL6434" s="279">
        <v>10</v>
      </c>
      <c r="AM6434" s="279">
        <v>1999</v>
      </c>
      <c r="AN6434" s="281">
        <v>36434</v>
      </c>
      <c r="AO6434" s="279">
        <v>5.98</v>
      </c>
    </row>
    <row r="6435" spans="38:41">
      <c r="AL6435" s="279">
        <v>9</v>
      </c>
      <c r="AM6435" s="279">
        <v>1999</v>
      </c>
      <c r="AN6435" s="281">
        <v>36433</v>
      </c>
      <c r="AO6435" s="279">
        <v>5.8780000000000001</v>
      </c>
    </row>
    <row r="6436" spans="38:41">
      <c r="AL6436" s="279">
        <v>9</v>
      </c>
      <c r="AM6436" s="279">
        <v>1999</v>
      </c>
      <c r="AN6436" s="281">
        <v>36432</v>
      </c>
      <c r="AO6436" s="279">
        <v>5.907</v>
      </c>
    </row>
    <row r="6437" spans="38:41">
      <c r="AL6437" s="279">
        <v>9</v>
      </c>
      <c r="AM6437" s="279">
        <v>1999</v>
      </c>
      <c r="AN6437" s="281">
        <v>36431</v>
      </c>
      <c r="AO6437" s="279">
        <v>5.8780000000000001</v>
      </c>
    </row>
    <row r="6438" spans="38:41">
      <c r="AL6438" s="279">
        <v>9</v>
      </c>
      <c r="AM6438" s="279">
        <v>1999</v>
      </c>
      <c r="AN6438" s="281">
        <v>36430</v>
      </c>
      <c r="AO6438" s="279">
        <v>5.8259999999999996</v>
      </c>
    </row>
    <row r="6439" spans="38:41">
      <c r="AL6439" s="279">
        <v>9</v>
      </c>
      <c r="AM6439" s="279">
        <v>1999</v>
      </c>
      <c r="AN6439" s="281">
        <v>36427</v>
      </c>
      <c r="AO6439" s="279">
        <v>5.8330000000000002</v>
      </c>
    </row>
    <row r="6440" spans="38:41">
      <c r="AL6440" s="279">
        <v>9</v>
      </c>
      <c r="AM6440" s="279">
        <v>1999</v>
      </c>
      <c r="AN6440" s="281">
        <v>36426</v>
      </c>
      <c r="AO6440" s="279">
        <v>5.8319999999999999</v>
      </c>
    </row>
    <row r="6441" spans="38:41">
      <c r="AL6441" s="279">
        <v>9</v>
      </c>
      <c r="AM6441" s="279">
        <v>1999</v>
      </c>
      <c r="AN6441" s="281">
        <v>36425</v>
      </c>
      <c r="AO6441" s="279">
        <v>5.8810000000000002</v>
      </c>
    </row>
    <row r="6442" spans="38:41">
      <c r="AL6442" s="279">
        <v>9</v>
      </c>
      <c r="AM6442" s="279">
        <v>1999</v>
      </c>
      <c r="AN6442" s="281">
        <v>36424</v>
      </c>
      <c r="AO6442" s="279">
        <v>5.899</v>
      </c>
    </row>
    <row r="6443" spans="38:41">
      <c r="AL6443" s="279">
        <v>9</v>
      </c>
      <c r="AM6443" s="279">
        <v>1999</v>
      </c>
      <c r="AN6443" s="281">
        <v>36423</v>
      </c>
      <c r="AO6443" s="279">
        <v>5.8890000000000002</v>
      </c>
    </row>
    <row r="6444" spans="38:41">
      <c r="AL6444" s="279">
        <v>9</v>
      </c>
      <c r="AM6444" s="279">
        <v>1999</v>
      </c>
      <c r="AN6444" s="281">
        <v>36420</v>
      </c>
      <c r="AO6444" s="279">
        <v>5.8840000000000003</v>
      </c>
    </row>
    <row r="6445" spans="38:41">
      <c r="AL6445" s="279">
        <v>9</v>
      </c>
      <c r="AM6445" s="279">
        <v>1999</v>
      </c>
      <c r="AN6445" s="281">
        <v>36419</v>
      </c>
      <c r="AO6445" s="279">
        <v>5.8840000000000003</v>
      </c>
    </row>
    <row r="6446" spans="38:41">
      <c r="AL6446" s="279">
        <v>9</v>
      </c>
      <c r="AM6446" s="279">
        <v>1999</v>
      </c>
      <c r="AN6446" s="281">
        <v>36418</v>
      </c>
      <c r="AO6446" s="279">
        <v>5.8680000000000003</v>
      </c>
    </row>
    <row r="6447" spans="38:41">
      <c r="AL6447" s="279">
        <v>9</v>
      </c>
      <c r="AM6447" s="279">
        <v>1999</v>
      </c>
      <c r="AN6447" s="281">
        <v>36417</v>
      </c>
      <c r="AO6447" s="279">
        <v>5.8849999999999998</v>
      </c>
    </row>
    <row r="6448" spans="38:41">
      <c r="AL6448" s="279">
        <v>9</v>
      </c>
      <c r="AM6448" s="279">
        <v>1999</v>
      </c>
      <c r="AN6448" s="281">
        <v>36416</v>
      </c>
      <c r="AO6448" s="279">
        <v>5.84</v>
      </c>
    </row>
    <row r="6449" spans="38:41">
      <c r="AL6449" s="279">
        <v>9</v>
      </c>
      <c r="AM6449" s="279">
        <v>1999</v>
      </c>
      <c r="AN6449" s="281">
        <v>36413</v>
      </c>
      <c r="AO6449" s="279">
        <v>5.8360000000000003</v>
      </c>
    </row>
    <row r="6450" spans="38:41">
      <c r="AL6450" s="279">
        <v>9</v>
      </c>
      <c r="AM6450" s="279">
        <v>1999</v>
      </c>
      <c r="AN6450" s="281">
        <v>36412</v>
      </c>
      <c r="AO6450" s="279">
        <v>5.859</v>
      </c>
    </row>
    <row r="6451" spans="38:41">
      <c r="AL6451" s="279">
        <v>9</v>
      </c>
      <c r="AM6451" s="279">
        <v>1999</v>
      </c>
      <c r="AN6451" s="281">
        <v>36411</v>
      </c>
      <c r="AO6451" s="279">
        <v>5.8170000000000002</v>
      </c>
    </row>
    <row r="6452" spans="38:41">
      <c r="AL6452" s="279">
        <v>9</v>
      </c>
      <c r="AM6452" s="279">
        <v>1999</v>
      </c>
      <c r="AN6452" s="281">
        <v>36410</v>
      </c>
      <c r="AO6452" s="279">
        <v>5.8250000000000002</v>
      </c>
    </row>
    <row r="6453" spans="38:41">
      <c r="AL6453" s="279">
        <v>9</v>
      </c>
      <c r="AM6453" s="279">
        <v>1999</v>
      </c>
      <c r="AN6453" s="281">
        <v>36409</v>
      </c>
      <c r="AO6453" s="279">
        <v>5.76</v>
      </c>
    </row>
    <row r="6454" spans="38:41">
      <c r="AL6454" s="279">
        <v>9</v>
      </c>
      <c r="AM6454" s="279">
        <v>1999</v>
      </c>
      <c r="AN6454" s="281">
        <v>36406</v>
      </c>
      <c r="AO6454" s="279">
        <v>5.76</v>
      </c>
    </row>
    <row r="6455" spans="38:41">
      <c r="AL6455" s="279">
        <v>9</v>
      </c>
      <c r="AM6455" s="279">
        <v>1999</v>
      </c>
      <c r="AN6455" s="281">
        <v>36405</v>
      </c>
      <c r="AO6455" s="279">
        <v>5.8650000000000002</v>
      </c>
    </row>
    <row r="6456" spans="38:41">
      <c r="AL6456" s="279">
        <v>9</v>
      </c>
      <c r="AM6456" s="279">
        <v>1999</v>
      </c>
      <c r="AN6456" s="281">
        <v>36404</v>
      </c>
      <c r="AO6456" s="279">
        <v>5.8630000000000004</v>
      </c>
    </row>
    <row r="6457" spans="38:41">
      <c r="AL6457" s="279">
        <v>8</v>
      </c>
      <c r="AM6457" s="279">
        <v>1999</v>
      </c>
      <c r="AN6457" s="281">
        <v>36403</v>
      </c>
      <c r="AO6457" s="279">
        <v>5.8460000000000001</v>
      </c>
    </row>
    <row r="6458" spans="38:41">
      <c r="AL6458" s="279">
        <v>8</v>
      </c>
      <c r="AM6458" s="279">
        <v>1999</v>
      </c>
      <c r="AN6458" s="281">
        <v>36402</v>
      </c>
      <c r="AO6458" s="279">
        <v>5.8040000000000003</v>
      </c>
    </row>
    <row r="6459" spans="38:41">
      <c r="AL6459" s="279">
        <v>8</v>
      </c>
      <c r="AM6459" s="279">
        <v>1999</v>
      </c>
      <c r="AN6459" s="281">
        <v>36399</v>
      </c>
      <c r="AO6459" s="279">
        <v>5.7560000000000002</v>
      </c>
    </row>
    <row r="6460" spans="38:41">
      <c r="AL6460" s="279">
        <v>8</v>
      </c>
      <c r="AM6460" s="279">
        <v>1999</v>
      </c>
      <c r="AN6460" s="281">
        <v>36398</v>
      </c>
      <c r="AO6460" s="279">
        <v>5.7190000000000003</v>
      </c>
    </row>
    <row r="6461" spans="38:41">
      <c r="AL6461" s="279">
        <v>8</v>
      </c>
      <c r="AM6461" s="279">
        <v>1999</v>
      </c>
      <c r="AN6461" s="281">
        <v>36397</v>
      </c>
      <c r="AO6461" s="279">
        <v>5.6879999999999997</v>
      </c>
    </row>
    <row r="6462" spans="38:41">
      <c r="AL6462" s="279">
        <v>8</v>
      </c>
      <c r="AM6462" s="279">
        <v>1999</v>
      </c>
      <c r="AN6462" s="281">
        <v>36396</v>
      </c>
      <c r="AO6462" s="279">
        <v>5.7380000000000004</v>
      </c>
    </row>
    <row r="6463" spans="38:41">
      <c r="AL6463" s="279">
        <v>8</v>
      </c>
      <c r="AM6463" s="279">
        <v>1999</v>
      </c>
      <c r="AN6463" s="281">
        <v>36395</v>
      </c>
      <c r="AO6463" s="279">
        <v>5.8179999999999996</v>
      </c>
    </row>
    <row r="6464" spans="38:41">
      <c r="AL6464" s="279">
        <v>8</v>
      </c>
      <c r="AM6464" s="279">
        <v>1999</v>
      </c>
      <c r="AN6464" s="281">
        <v>36392</v>
      </c>
      <c r="AO6464" s="279">
        <v>5.8079999999999998</v>
      </c>
    </row>
    <row r="6465" spans="38:41">
      <c r="AL6465" s="279">
        <v>8</v>
      </c>
      <c r="AM6465" s="279">
        <v>1999</v>
      </c>
      <c r="AN6465" s="281">
        <v>36391</v>
      </c>
      <c r="AO6465" s="279">
        <v>5.8520000000000003</v>
      </c>
    </row>
    <row r="6466" spans="38:41">
      <c r="AL6466" s="279">
        <v>8</v>
      </c>
      <c r="AM6466" s="279">
        <v>1999</v>
      </c>
      <c r="AN6466" s="281">
        <v>36390</v>
      </c>
      <c r="AO6466" s="279">
        <v>5.827</v>
      </c>
    </row>
    <row r="6467" spans="38:41">
      <c r="AL6467" s="279">
        <v>8</v>
      </c>
      <c r="AM6467" s="279">
        <v>1999</v>
      </c>
      <c r="AN6467" s="281">
        <v>36389</v>
      </c>
      <c r="AO6467" s="279">
        <v>5.8360000000000003</v>
      </c>
    </row>
    <row r="6468" spans="38:41">
      <c r="AL6468" s="279">
        <v>8</v>
      </c>
      <c r="AM6468" s="279">
        <v>1999</v>
      </c>
      <c r="AN6468" s="281">
        <v>36388</v>
      </c>
      <c r="AO6468" s="279">
        <v>5.9160000000000004</v>
      </c>
    </row>
    <row r="6469" spans="38:41">
      <c r="AL6469" s="279">
        <v>8</v>
      </c>
      <c r="AM6469" s="279">
        <v>1999</v>
      </c>
      <c r="AN6469" s="281">
        <v>36385</v>
      </c>
      <c r="AO6469" s="279">
        <v>5.9189999999999996</v>
      </c>
    </row>
    <row r="6470" spans="38:41">
      <c r="AL6470" s="279">
        <v>8</v>
      </c>
      <c r="AM6470" s="279">
        <v>1999</v>
      </c>
      <c r="AN6470" s="281">
        <v>36384</v>
      </c>
      <c r="AO6470" s="279">
        <v>6.03</v>
      </c>
    </row>
    <row r="6471" spans="38:41">
      <c r="AL6471" s="279">
        <v>8</v>
      </c>
      <c r="AM6471" s="279">
        <v>1999</v>
      </c>
      <c r="AN6471" s="281">
        <v>36383</v>
      </c>
      <c r="AO6471" s="279">
        <v>6.0179999999999998</v>
      </c>
    </row>
    <row r="6472" spans="38:41">
      <c r="AL6472" s="279">
        <v>8</v>
      </c>
      <c r="AM6472" s="279">
        <v>1999</v>
      </c>
      <c r="AN6472" s="281">
        <v>36382</v>
      </c>
      <c r="AO6472" s="279">
        <v>6.0369999999999999</v>
      </c>
    </row>
    <row r="6473" spans="38:41">
      <c r="AL6473" s="279">
        <v>8</v>
      </c>
      <c r="AM6473" s="279">
        <v>1999</v>
      </c>
      <c r="AN6473" s="281">
        <v>36381</v>
      </c>
      <c r="AO6473" s="279">
        <v>6.0190000000000001</v>
      </c>
    </row>
    <row r="6474" spans="38:41">
      <c r="AL6474" s="279">
        <v>8</v>
      </c>
      <c r="AM6474" s="279">
        <v>1999</v>
      </c>
      <c r="AN6474" s="281">
        <v>36378</v>
      </c>
      <c r="AO6474" s="279">
        <v>5.9089999999999998</v>
      </c>
    </row>
    <row r="6475" spans="38:41">
      <c r="AL6475" s="279">
        <v>8</v>
      </c>
      <c r="AM6475" s="279">
        <v>1999</v>
      </c>
      <c r="AN6475" s="281">
        <v>36377</v>
      </c>
      <c r="AO6475" s="279">
        <v>5.8220000000000001</v>
      </c>
    </row>
    <row r="6476" spans="38:41">
      <c r="AL6476" s="279">
        <v>8</v>
      </c>
      <c r="AM6476" s="279">
        <v>1999</v>
      </c>
      <c r="AN6476" s="281">
        <v>36376</v>
      </c>
      <c r="AO6476" s="279">
        <v>5.8440000000000003</v>
      </c>
    </row>
    <row r="6477" spans="38:41">
      <c r="AL6477" s="279">
        <v>8</v>
      </c>
      <c r="AM6477" s="279">
        <v>1999</v>
      </c>
      <c r="AN6477" s="281">
        <v>36375</v>
      </c>
      <c r="AO6477" s="279">
        <v>5.843</v>
      </c>
    </row>
    <row r="6478" spans="38:41">
      <c r="AL6478" s="279">
        <v>8</v>
      </c>
      <c r="AM6478" s="279">
        <v>1999</v>
      </c>
      <c r="AN6478" s="281">
        <v>36374</v>
      </c>
      <c r="AO6478" s="279">
        <v>5.8380000000000001</v>
      </c>
    </row>
    <row r="6479" spans="38:41">
      <c r="AL6479" s="279">
        <v>7</v>
      </c>
      <c r="AM6479" s="279">
        <v>1999</v>
      </c>
      <c r="AN6479" s="281">
        <v>36371</v>
      </c>
      <c r="AO6479" s="279">
        <v>5.8380000000000001</v>
      </c>
    </row>
    <row r="6480" spans="38:41">
      <c r="AL6480" s="279">
        <v>7</v>
      </c>
      <c r="AM6480" s="279">
        <v>1999</v>
      </c>
      <c r="AN6480" s="281">
        <v>36370</v>
      </c>
      <c r="AO6480" s="279">
        <v>5.8170000000000002</v>
      </c>
    </row>
    <row r="6481" spans="38:41">
      <c r="AL6481" s="279">
        <v>7</v>
      </c>
      <c r="AM6481" s="279">
        <v>1999</v>
      </c>
      <c r="AN6481" s="281">
        <v>36369</v>
      </c>
      <c r="AO6481" s="279">
        <v>5.75</v>
      </c>
    </row>
    <row r="6482" spans="38:41">
      <c r="AL6482" s="279">
        <v>7</v>
      </c>
      <c r="AM6482" s="279">
        <v>1999</v>
      </c>
      <c r="AN6482" s="281">
        <v>36368</v>
      </c>
      <c r="AO6482" s="279">
        <v>5.742</v>
      </c>
    </row>
    <row r="6483" spans="38:41">
      <c r="AL6483" s="279">
        <v>7</v>
      </c>
      <c r="AM6483" s="279">
        <v>1999</v>
      </c>
      <c r="AN6483" s="281">
        <v>36367</v>
      </c>
      <c r="AO6483" s="279">
        <v>5.758</v>
      </c>
    </row>
    <row r="6484" spans="38:41">
      <c r="AL6484" s="279">
        <v>7</v>
      </c>
      <c r="AM6484" s="279">
        <v>1999</v>
      </c>
      <c r="AN6484" s="281">
        <v>36364</v>
      </c>
      <c r="AO6484" s="279">
        <v>5.7149999999999999</v>
      </c>
    </row>
    <row r="6485" spans="38:41">
      <c r="AL6485" s="279">
        <v>7</v>
      </c>
      <c r="AM6485" s="279">
        <v>1999</v>
      </c>
      <c r="AN6485" s="281">
        <v>36363</v>
      </c>
      <c r="AO6485" s="279">
        <v>5.5789999999999997</v>
      </c>
    </row>
    <row r="6486" spans="38:41">
      <c r="AL6486" s="279">
        <v>7</v>
      </c>
      <c r="AM6486" s="279">
        <v>1999</v>
      </c>
      <c r="AN6486" s="281">
        <v>36362</v>
      </c>
      <c r="AO6486" s="279">
        <v>5.5039999999999996</v>
      </c>
    </row>
    <row r="6487" spans="38:41">
      <c r="AL6487" s="279">
        <v>7</v>
      </c>
      <c r="AM6487" s="279">
        <v>1999</v>
      </c>
      <c r="AN6487" s="281">
        <v>36361</v>
      </c>
      <c r="AO6487" s="279">
        <v>5.4669999999999996</v>
      </c>
    </row>
    <row r="6488" spans="38:41">
      <c r="AL6488" s="279">
        <v>7</v>
      </c>
      <c r="AM6488" s="279">
        <v>1999</v>
      </c>
      <c r="AN6488" s="281">
        <v>36360</v>
      </c>
      <c r="AO6488" s="279">
        <v>5.468</v>
      </c>
    </row>
    <row r="6489" spans="38:41">
      <c r="AL6489" s="279">
        <v>7</v>
      </c>
      <c r="AM6489" s="279">
        <v>1999</v>
      </c>
      <c r="AN6489" s="281">
        <v>36357</v>
      </c>
      <c r="AO6489" s="279">
        <v>5.468</v>
      </c>
    </row>
    <row r="6490" spans="38:41">
      <c r="AL6490" s="279">
        <v>7</v>
      </c>
      <c r="AM6490" s="279">
        <v>1999</v>
      </c>
      <c r="AN6490" s="281">
        <v>36356</v>
      </c>
      <c r="AO6490" s="279">
        <v>5.516</v>
      </c>
    </row>
    <row r="6491" spans="38:41">
      <c r="AL6491" s="279">
        <v>7</v>
      </c>
      <c r="AM6491" s="279">
        <v>1999</v>
      </c>
      <c r="AN6491" s="281">
        <v>36355</v>
      </c>
      <c r="AO6491" s="279">
        <v>5.5369999999999999</v>
      </c>
    </row>
    <row r="6492" spans="38:41">
      <c r="AL6492" s="279">
        <v>7</v>
      </c>
      <c r="AM6492" s="279">
        <v>1999</v>
      </c>
      <c r="AN6492" s="281">
        <v>36354</v>
      </c>
      <c r="AO6492" s="279">
        <v>5.5330000000000004</v>
      </c>
    </row>
    <row r="6493" spans="38:41">
      <c r="AL6493" s="279">
        <v>7</v>
      </c>
      <c r="AM6493" s="279">
        <v>1999</v>
      </c>
      <c r="AN6493" s="281">
        <v>36353</v>
      </c>
      <c r="AO6493" s="279">
        <v>5.5309999999999997</v>
      </c>
    </row>
    <row r="6494" spans="38:41">
      <c r="AL6494" s="279">
        <v>7</v>
      </c>
      <c r="AM6494" s="279">
        <v>1999</v>
      </c>
      <c r="AN6494" s="281">
        <v>36350</v>
      </c>
      <c r="AO6494" s="279">
        <v>5.5940000000000003</v>
      </c>
    </row>
    <row r="6495" spans="38:41">
      <c r="AL6495" s="279">
        <v>7</v>
      </c>
      <c r="AM6495" s="279">
        <v>1999</v>
      </c>
      <c r="AN6495" s="281">
        <v>36349</v>
      </c>
      <c r="AO6495" s="279">
        <v>5.609</v>
      </c>
    </row>
    <row r="6496" spans="38:41">
      <c r="AL6496" s="279">
        <v>7</v>
      </c>
      <c r="AM6496" s="279">
        <v>1999</v>
      </c>
      <c r="AN6496" s="281">
        <v>36348</v>
      </c>
      <c r="AO6496" s="279">
        <v>5.6559999999999997</v>
      </c>
    </row>
    <row r="6497" spans="38:41">
      <c r="AL6497" s="279">
        <v>7</v>
      </c>
      <c r="AM6497" s="279">
        <v>1999</v>
      </c>
      <c r="AN6497" s="281">
        <v>36347</v>
      </c>
      <c r="AO6497" s="279">
        <v>5.6479999999999997</v>
      </c>
    </row>
    <row r="6498" spans="38:41">
      <c r="AL6498" s="279">
        <v>7</v>
      </c>
      <c r="AM6498" s="279">
        <v>1999</v>
      </c>
      <c r="AN6498" s="281">
        <v>36346</v>
      </c>
      <c r="AO6498" s="279">
        <v>5.6319999999999997</v>
      </c>
    </row>
    <row r="6499" spans="38:41">
      <c r="AL6499" s="279">
        <v>7</v>
      </c>
      <c r="AM6499" s="279">
        <v>1999</v>
      </c>
      <c r="AN6499" s="281">
        <v>36343</v>
      </c>
      <c r="AO6499" s="279">
        <v>5.6269999999999998</v>
      </c>
    </row>
    <row r="6500" spans="38:41">
      <c r="AL6500" s="279">
        <v>7</v>
      </c>
      <c r="AM6500" s="279">
        <v>1999</v>
      </c>
      <c r="AN6500" s="281">
        <v>36342</v>
      </c>
      <c r="AO6500" s="279">
        <v>5.6980000000000004</v>
      </c>
    </row>
    <row r="6501" spans="38:41">
      <c r="AL6501" s="279">
        <v>6</v>
      </c>
      <c r="AM6501" s="279">
        <v>1999</v>
      </c>
      <c r="AN6501" s="281">
        <v>36341</v>
      </c>
      <c r="AO6501" s="279">
        <v>5.6289999999999996</v>
      </c>
    </row>
    <row r="6502" spans="38:41">
      <c r="AL6502" s="279">
        <v>6</v>
      </c>
      <c r="AM6502" s="279">
        <v>1999</v>
      </c>
      <c r="AN6502" s="281">
        <v>36340</v>
      </c>
      <c r="AO6502" s="279">
        <v>5.694</v>
      </c>
    </row>
    <row r="6503" spans="38:41">
      <c r="AL6503" s="279">
        <v>6</v>
      </c>
      <c r="AM6503" s="279">
        <v>1999</v>
      </c>
      <c r="AN6503" s="281">
        <v>36339</v>
      </c>
      <c r="AO6503" s="279">
        <v>5.7089999999999996</v>
      </c>
    </row>
    <row r="6504" spans="38:41">
      <c r="AL6504" s="279">
        <v>6</v>
      </c>
      <c r="AM6504" s="279">
        <v>1999</v>
      </c>
      <c r="AN6504" s="281">
        <v>36336</v>
      </c>
      <c r="AO6504" s="279">
        <v>5.7519999999999998</v>
      </c>
    </row>
    <row r="6505" spans="38:41">
      <c r="AL6505" s="279">
        <v>6</v>
      </c>
      <c r="AM6505" s="279">
        <v>1999</v>
      </c>
      <c r="AN6505" s="281">
        <v>36335</v>
      </c>
      <c r="AO6505" s="279">
        <v>5.7690000000000001</v>
      </c>
    </row>
    <row r="6506" spans="38:41">
      <c r="AL6506" s="279">
        <v>6</v>
      </c>
      <c r="AM6506" s="279">
        <v>1999</v>
      </c>
      <c r="AN6506" s="281">
        <v>36334</v>
      </c>
      <c r="AO6506" s="279">
        <v>5.7720000000000002</v>
      </c>
    </row>
    <row r="6507" spans="38:41">
      <c r="AL6507" s="279">
        <v>6</v>
      </c>
      <c r="AM6507" s="279">
        <v>1999</v>
      </c>
      <c r="AN6507" s="281">
        <v>36333</v>
      </c>
      <c r="AO6507" s="279">
        <v>5.7210000000000001</v>
      </c>
    </row>
    <row r="6508" spans="38:41">
      <c r="AL6508" s="279">
        <v>6</v>
      </c>
      <c r="AM6508" s="279">
        <v>1999</v>
      </c>
      <c r="AN6508" s="281">
        <v>36332</v>
      </c>
      <c r="AO6508" s="279">
        <v>5.6710000000000003</v>
      </c>
    </row>
    <row r="6509" spans="38:41">
      <c r="AL6509" s="279">
        <v>6</v>
      </c>
      <c r="AM6509" s="279">
        <v>1999</v>
      </c>
      <c r="AN6509" s="281">
        <v>36329</v>
      </c>
      <c r="AO6509" s="279">
        <v>5.6159999999999997</v>
      </c>
    </row>
    <row r="6510" spans="38:41">
      <c r="AL6510" s="279">
        <v>6</v>
      </c>
      <c r="AM6510" s="279">
        <v>1999</v>
      </c>
      <c r="AN6510" s="281">
        <v>36328</v>
      </c>
      <c r="AO6510" s="279">
        <v>5.5970000000000004</v>
      </c>
    </row>
    <row r="6511" spans="38:41">
      <c r="AL6511" s="279">
        <v>6</v>
      </c>
      <c r="AM6511" s="279">
        <v>1999</v>
      </c>
      <c r="AN6511" s="281">
        <v>36327</v>
      </c>
      <c r="AO6511" s="279">
        <v>5.7080000000000002</v>
      </c>
    </row>
    <row r="6512" spans="38:41">
      <c r="AL6512" s="279">
        <v>6</v>
      </c>
      <c r="AM6512" s="279">
        <v>1999</v>
      </c>
      <c r="AN6512" s="281">
        <v>36326</v>
      </c>
      <c r="AO6512" s="279">
        <v>5.7619999999999996</v>
      </c>
    </row>
    <row r="6513" spans="38:41">
      <c r="AL6513" s="279">
        <v>6</v>
      </c>
      <c r="AM6513" s="279">
        <v>1999</v>
      </c>
      <c r="AN6513" s="281">
        <v>36325</v>
      </c>
      <c r="AO6513" s="279">
        <v>5.7619999999999996</v>
      </c>
    </row>
    <row r="6514" spans="38:41">
      <c r="AL6514" s="279">
        <v>6</v>
      </c>
      <c r="AM6514" s="279">
        <v>1999</v>
      </c>
      <c r="AN6514" s="281">
        <v>36322</v>
      </c>
      <c r="AO6514" s="279">
        <v>5.7720000000000002</v>
      </c>
    </row>
    <row r="6515" spans="38:41">
      <c r="AL6515" s="279">
        <v>6</v>
      </c>
      <c r="AM6515" s="279">
        <v>1999</v>
      </c>
      <c r="AN6515" s="281">
        <v>36321</v>
      </c>
      <c r="AO6515" s="279">
        <v>5.7439999999999998</v>
      </c>
    </row>
    <row r="6516" spans="38:41">
      <c r="AL6516" s="279">
        <v>6</v>
      </c>
      <c r="AM6516" s="279">
        <v>1999</v>
      </c>
      <c r="AN6516" s="281">
        <v>36320</v>
      </c>
      <c r="AO6516" s="279">
        <v>5.7619999999999996</v>
      </c>
    </row>
    <row r="6517" spans="38:41">
      <c r="AL6517" s="279">
        <v>6</v>
      </c>
      <c r="AM6517" s="279">
        <v>1999</v>
      </c>
      <c r="AN6517" s="281">
        <v>36319</v>
      </c>
      <c r="AO6517" s="279">
        <v>5.74</v>
      </c>
    </row>
    <row r="6518" spans="38:41">
      <c r="AL6518" s="279">
        <v>6</v>
      </c>
      <c r="AM6518" s="279">
        <v>1999</v>
      </c>
      <c r="AN6518" s="281">
        <v>36318</v>
      </c>
      <c r="AO6518" s="279">
        <v>5.6959999999999997</v>
      </c>
    </row>
    <row r="6519" spans="38:41">
      <c r="AL6519" s="279">
        <v>6</v>
      </c>
      <c r="AM6519" s="279">
        <v>1999</v>
      </c>
      <c r="AN6519" s="281">
        <v>36315</v>
      </c>
      <c r="AO6519" s="279">
        <v>5.6779999999999999</v>
      </c>
    </row>
    <row r="6520" spans="38:41">
      <c r="AL6520" s="279">
        <v>6</v>
      </c>
      <c r="AM6520" s="279">
        <v>1999</v>
      </c>
      <c r="AN6520" s="281">
        <v>36314</v>
      </c>
      <c r="AO6520" s="279">
        <v>5.6589999999999998</v>
      </c>
    </row>
    <row r="6521" spans="38:41">
      <c r="AL6521" s="279">
        <v>6</v>
      </c>
      <c r="AM6521" s="279">
        <v>1999</v>
      </c>
      <c r="AN6521" s="281">
        <v>36313</v>
      </c>
      <c r="AO6521" s="279">
        <v>5.6150000000000002</v>
      </c>
    </row>
    <row r="6522" spans="38:41">
      <c r="AL6522" s="279">
        <v>6</v>
      </c>
      <c r="AM6522" s="279">
        <v>1999</v>
      </c>
      <c r="AN6522" s="281">
        <v>36312</v>
      </c>
      <c r="AO6522" s="279">
        <v>5.6369999999999996</v>
      </c>
    </row>
    <row r="6523" spans="38:41">
      <c r="AL6523" s="279">
        <v>5</v>
      </c>
      <c r="AM6523" s="279">
        <v>1999</v>
      </c>
      <c r="AN6523" s="281">
        <v>36311</v>
      </c>
      <c r="AO6523" s="279">
        <v>5.5330000000000004</v>
      </c>
    </row>
    <row r="6524" spans="38:41">
      <c r="AL6524" s="279">
        <v>5</v>
      </c>
      <c r="AM6524" s="279">
        <v>1999</v>
      </c>
      <c r="AN6524" s="281">
        <v>36308</v>
      </c>
      <c r="AO6524" s="279">
        <v>5.5570000000000004</v>
      </c>
    </row>
    <row r="6525" spans="38:41">
      <c r="AL6525" s="279">
        <v>5</v>
      </c>
      <c r="AM6525" s="279">
        <v>1999</v>
      </c>
      <c r="AN6525" s="281">
        <v>36307</v>
      </c>
      <c r="AO6525" s="279">
        <v>5.5940000000000003</v>
      </c>
    </row>
    <row r="6526" spans="38:41">
      <c r="AL6526" s="279">
        <v>5</v>
      </c>
      <c r="AM6526" s="279">
        <v>1999</v>
      </c>
      <c r="AN6526" s="281">
        <v>36306</v>
      </c>
      <c r="AO6526" s="279">
        <v>5.5860000000000003</v>
      </c>
    </row>
    <row r="6527" spans="38:41">
      <c r="AL6527" s="279">
        <v>5</v>
      </c>
      <c r="AM6527" s="279">
        <v>1999</v>
      </c>
      <c r="AN6527" s="281">
        <v>36305</v>
      </c>
      <c r="AO6527" s="279">
        <v>5.5830000000000002</v>
      </c>
    </row>
    <row r="6528" spans="38:41">
      <c r="AL6528" s="279">
        <v>5</v>
      </c>
      <c r="AM6528" s="279">
        <v>1999</v>
      </c>
      <c r="AN6528" s="281">
        <v>36304</v>
      </c>
      <c r="AO6528" s="279">
        <v>5.5960000000000001</v>
      </c>
    </row>
    <row r="6529" spans="38:41">
      <c r="AL6529" s="279">
        <v>5</v>
      </c>
      <c r="AM6529" s="279">
        <v>1999</v>
      </c>
      <c r="AN6529" s="281">
        <v>36301</v>
      </c>
      <c r="AO6529" s="279">
        <v>5.59</v>
      </c>
    </row>
    <row r="6530" spans="38:41">
      <c r="AL6530" s="279">
        <v>5</v>
      </c>
      <c r="AM6530" s="279">
        <v>1999</v>
      </c>
      <c r="AN6530" s="281">
        <v>36300</v>
      </c>
      <c r="AO6530" s="279">
        <v>5.6</v>
      </c>
    </row>
    <row r="6531" spans="38:41">
      <c r="AL6531" s="279">
        <v>5</v>
      </c>
      <c r="AM6531" s="279">
        <v>1999</v>
      </c>
      <c r="AN6531" s="281">
        <v>36299</v>
      </c>
      <c r="AO6531" s="279">
        <v>5.5919999999999996</v>
      </c>
    </row>
    <row r="6532" spans="38:41">
      <c r="AL6532" s="279">
        <v>5</v>
      </c>
      <c r="AM6532" s="279">
        <v>1999</v>
      </c>
      <c r="AN6532" s="281">
        <v>36298</v>
      </c>
      <c r="AO6532" s="279">
        <v>5.617</v>
      </c>
    </row>
    <row r="6533" spans="38:41">
      <c r="AL6533" s="279">
        <v>5</v>
      </c>
      <c r="AM6533" s="279">
        <v>1999</v>
      </c>
      <c r="AN6533" s="281">
        <v>36297</v>
      </c>
      <c r="AO6533" s="279">
        <v>5.657</v>
      </c>
    </row>
    <row r="6534" spans="38:41">
      <c r="AL6534" s="279">
        <v>5</v>
      </c>
      <c r="AM6534" s="279">
        <v>1999</v>
      </c>
      <c r="AN6534" s="281">
        <v>36294</v>
      </c>
      <c r="AO6534" s="279">
        <v>5.68</v>
      </c>
    </row>
    <row r="6535" spans="38:41">
      <c r="AL6535" s="279">
        <v>5</v>
      </c>
      <c r="AM6535" s="279">
        <v>1999</v>
      </c>
      <c r="AN6535" s="281">
        <v>36293</v>
      </c>
      <c r="AO6535" s="279">
        <v>5.5419999999999998</v>
      </c>
    </row>
    <row r="6536" spans="38:41">
      <c r="AL6536" s="279">
        <v>5</v>
      </c>
      <c r="AM6536" s="279">
        <v>1999</v>
      </c>
      <c r="AN6536" s="281">
        <v>36292</v>
      </c>
      <c r="AO6536" s="279">
        <v>5.6</v>
      </c>
    </row>
    <row r="6537" spans="38:41">
      <c r="AL6537" s="279">
        <v>5</v>
      </c>
      <c r="AM6537" s="279">
        <v>1999</v>
      </c>
      <c r="AN6537" s="281">
        <v>36291</v>
      </c>
      <c r="AO6537" s="279">
        <v>5.6189999999999998</v>
      </c>
    </row>
    <row r="6538" spans="38:41">
      <c r="AL6538" s="279">
        <v>5</v>
      </c>
      <c r="AM6538" s="279">
        <v>1999</v>
      </c>
      <c r="AN6538" s="281">
        <v>36290</v>
      </c>
      <c r="AO6538" s="279">
        <v>5.62</v>
      </c>
    </row>
    <row r="6539" spans="38:41">
      <c r="AL6539" s="279">
        <v>5</v>
      </c>
      <c r="AM6539" s="279">
        <v>1999</v>
      </c>
      <c r="AN6539" s="281">
        <v>36287</v>
      </c>
      <c r="AO6539" s="279">
        <v>5.6070000000000002</v>
      </c>
    </row>
    <row r="6540" spans="38:41">
      <c r="AL6540" s="279">
        <v>5</v>
      </c>
      <c r="AM6540" s="279">
        <v>1999</v>
      </c>
      <c r="AN6540" s="281">
        <v>36286</v>
      </c>
      <c r="AO6540" s="279">
        <v>5.5819999999999999</v>
      </c>
    </row>
    <row r="6541" spans="38:41">
      <c r="AL6541" s="279">
        <v>5</v>
      </c>
      <c r="AM6541" s="279">
        <v>1999</v>
      </c>
      <c r="AN6541" s="281">
        <v>36285</v>
      </c>
      <c r="AO6541" s="279">
        <v>5.5140000000000002</v>
      </c>
    </row>
    <row r="6542" spans="38:41">
      <c r="AL6542" s="279">
        <v>5</v>
      </c>
      <c r="AM6542" s="279">
        <v>1999</v>
      </c>
      <c r="AN6542" s="281">
        <v>36284</v>
      </c>
      <c r="AO6542" s="279">
        <v>5.4710000000000001</v>
      </c>
    </row>
    <row r="6543" spans="38:41">
      <c r="AL6543" s="279">
        <v>5</v>
      </c>
      <c r="AM6543" s="279">
        <v>1999</v>
      </c>
      <c r="AN6543" s="281">
        <v>36283</v>
      </c>
      <c r="AO6543" s="279">
        <v>5.4660000000000002</v>
      </c>
    </row>
    <row r="6544" spans="38:41">
      <c r="AL6544" s="279">
        <v>4</v>
      </c>
      <c r="AM6544" s="279">
        <v>1999</v>
      </c>
      <c r="AN6544" s="281">
        <v>36280</v>
      </c>
      <c r="AO6544" s="279">
        <v>5.4390000000000001</v>
      </c>
    </row>
    <row r="6545" spans="38:41">
      <c r="AL6545" s="279">
        <v>4</v>
      </c>
      <c r="AM6545" s="279">
        <v>1999</v>
      </c>
      <c r="AN6545" s="281">
        <v>36279</v>
      </c>
      <c r="AO6545" s="279">
        <v>5.3680000000000003</v>
      </c>
    </row>
    <row r="6546" spans="38:41">
      <c r="AL6546" s="279">
        <v>4</v>
      </c>
      <c r="AM6546" s="279">
        <v>1999</v>
      </c>
      <c r="AN6546" s="281">
        <v>36278</v>
      </c>
      <c r="AO6546" s="279">
        <v>5.4089999999999998</v>
      </c>
    </row>
    <row r="6547" spans="38:41">
      <c r="AL6547" s="279">
        <v>4</v>
      </c>
      <c r="AM6547" s="279">
        <v>1999</v>
      </c>
      <c r="AN6547" s="281">
        <v>36277</v>
      </c>
      <c r="AO6547" s="279">
        <v>5.4260000000000002</v>
      </c>
    </row>
    <row r="6548" spans="38:41">
      <c r="AL6548" s="279">
        <v>4</v>
      </c>
      <c r="AM6548" s="279">
        <v>1999</v>
      </c>
      <c r="AN6548" s="281">
        <v>36276</v>
      </c>
      <c r="AO6548" s="279">
        <v>5.4790000000000001</v>
      </c>
    </row>
    <row r="6549" spans="38:41">
      <c r="AL6549" s="279">
        <v>4</v>
      </c>
      <c r="AM6549" s="279">
        <v>1999</v>
      </c>
      <c r="AN6549" s="281">
        <v>36273</v>
      </c>
      <c r="AO6549" s="279">
        <v>5.4649999999999999</v>
      </c>
    </row>
    <row r="6550" spans="38:41">
      <c r="AL6550" s="279">
        <v>4</v>
      </c>
      <c r="AM6550" s="279">
        <v>1999</v>
      </c>
      <c r="AN6550" s="281">
        <v>36272</v>
      </c>
      <c r="AO6550" s="279">
        <v>5.4669999999999996</v>
      </c>
    </row>
    <row r="6551" spans="38:41">
      <c r="AL6551" s="279">
        <v>4</v>
      </c>
      <c r="AM6551" s="279">
        <v>1999</v>
      </c>
      <c r="AN6551" s="281">
        <v>36271</v>
      </c>
      <c r="AO6551" s="279">
        <v>5.4020000000000001</v>
      </c>
    </row>
    <row r="6552" spans="38:41">
      <c r="AL6552" s="279">
        <v>4</v>
      </c>
      <c r="AM6552" s="279">
        <v>1999</v>
      </c>
      <c r="AN6552" s="281">
        <v>36270</v>
      </c>
      <c r="AO6552" s="279">
        <v>5.3810000000000002</v>
      </c>
    </row>
    <row r="6553" spans="38:41">
      <c r="AL6553" s="279">
        <v>4</v>
      </c>
      <c r="AM6553" s="279">
        <v>1999</v>
      </c>
      <c r="AN6553" s="281">
        <v>36269</v>
      </c>
      <c r="AO6553" s="279">
        <v>5.3529999999999998</v>
      </c>
    </row>
    <row r="6554" spans="38:41">
      <c r="AL6554" s="279">
        <v>4</v>
      </c>
      <c r="AM6554" s="279">
        <v>1999</v>
      </c>
      <c r="AN6554" s="281">
        <v>36266</v>
      </c>
      <c r="AO6554" s="279">
        <v>5.343</v>
      </c>
    </row>
    <row r="6555" spans="38:41">
      <c r="AL6555" s="279">
        <v>4</v>
      </c>
      <c r="AM6555" s="279">
        <v>1999</v>
      </c>
      <c r="AN6555" s="281">
        <v>36265</v>
      </c>
      <c r="AO6555" s="279">
        <v>5.3049999999999997</v>
      </c>
    </row>
    <row r="6556" spans="38:41">
      <c r="AL6556" s="279">
        <v>4</v>
      </c>
      <c r="AM6556" s="279">
        <v>1999</v>
      </c>
      <c r="AN6556" s="281">
        <v>36264</v>
      </c>
      <c r="AO6556" s="279">
        <v>5.2839999999999998</v>
      </c>
    </row>
    <row r="6557" spans="38:41">
      <c r="AL6557" s="279">
        <v>4</v>
      </c>
      <c r="AM6557" s="279">
        <v>1999</v>
      </c>
      <c r="AN6557" s="281">
        <v>36263</v>
      </c>
      <c r="AO6557" s="279">
        <v>5.2649999999999997</v>
      </c>
    </row>
    <row r="6558" spans="38:41">
      <c r="AL6558" s="279">
        <v>4</v>
      </c>
      <c r="AM6558" s="279">
        <v>1999</v>
      </c>
      <c r="AN6558" s="281">
        <v>36262</v>
      </c>
      <c r="AO6558" s="279">
        <v>5.2720000000000002</v>
      </c>
    </row>
    <row r="6559" spans="38:41">
      <c r="AL6559" s="279">
        <v>4</v>
      </c>
      <c r="AM6559" s="279">
        <v>1999</v>
      </c>
      <c r="AN6559" s="281">
        <v>36259</v>
      </c>
      <c r="AO6559" s="279">
        <v>5.2729999999999997</v>
      </c>
    </row>
    <row r="6560" spans="38:41">
      <c r="AL6560" s="279">
        <v>4</v>
      </c>
      <c r="AM6560" s="279">
        <v>1999</v>
      </c>
      <c r="AN6560" s="281">
        <v>36258</v>
      </c>
      <c r="AO6560" s="279">
        <v>5.2519999999999998</v>
      </c>
    </row>
    <row r="6561" spans="38:41">
      <c r="AL6561" s="279">
        <v>4</v>
      </c>
      <c r="AM6561" s="279">
        <v>1999</v>
      </c>
      <c r="AN6561" s="281">
        <v>36257</v>
      </c>
      <c r="AO6561" s="279">
        <v>5.2990000000000004</v>
      </c>
    </row>
    <row r="6562" spans="38:41">
      <c r="AL6562" s="279">
        <v>4</v>
      </c>
      <c r="AM6562" s="279">
        <v>1999</v>
      </c>
      <c r="AN6562" s="281">
        <v>36256</v>
      </c>
      <c r="AO6562" s="279">
        <v>5.2759999999999998</v>
      </c>
    </row>
    <row r="6563" spans="38:41">
      <c r="AL6563" s="279">
        <v>4</v>
      </c>
      <c r="AM6563" s="279">
        <v>1999</v>
      </c>
      <c r="AN6563" s="281">
        <v>36255</v>
      </c>
      <c r="AO6563" s="279">
        <v>5.32</v>
      </c>
    </row>
    <row r="6564" spans="38:41">
      <c r="AL6564" s="279">
        <v>4</v>
      </c>
      <c r="AM6564" s="279">
        <v>1999</v>
      </c>
      <c r="AN6564" s="281">
        <v>36252</v>
      </c>
      <c r="AO6564" s="279">
        <v>5.3239999999999998</v>
      </c>
    </row>
    <row r="6565" spans="38:41">
      <c r="AL6565" s="279">
        <v>4</v>
      </c>
      <c r="AM6565" s="279">
        <v>1999</v>
      </c>
      <c r="AN6565" s="281">
        <v>36251</v>
      </c>
      <c r="AO6565" s="279">
        <v>5.3760000000000003</v>
      </c>
    </row>
    <row r="6566" spans="38:41">
      <c r="AL6566" s="279">
        <v>3</v>
      </c>
      <c r="AM6566" s="279">
        <v>1999</v>
      </c>
      <c r="AN6566" s="281">
        <v>36250</v>
      </c>
      <c r="AO6566" s="279">
        <v>5.3689999999999998</v>
      </c>
    </row>
    <row r="6567" spans="38:41">
      <c r="AL6567" s="279">
        <v>3</v>
      </c>
      <c r="AM6567" s="279">
        <v>1999</v>
      </c>
      <c r="AN6567" s="281">
        <v>36249</v>
      </c>
      <c r="AO6567" s="279">
        <v>5.3860000000000001</v>
      </c>
    </row>
    <row r="6568" spans="38:41">
      <c r="AL6568" s="279">
        <v>3</v>
      </c>
      <c r="AM6568" s="279">
        <v>1999</v>
      </c>
      <c r="AN6568" s="281">
        <v>36248</v>
      </c>
      <c r="AO6568" s="279">
        <v>5.4260000000000002</v>
      </c>
    </row>
    <row r="6569" spans="38:41">
      <c r="AL6569" s="279">
        <v>3</v>
      </c>
      <c r="AM6569" s="279">
        <v>1999</v>
      </c>
      <c r="AN6569" s="281">
        <v>36245</v>
      </c>
      <c r="AO6569" s="279">
        <v>5.4260000000000002</v>
      </c>
    </row>
    <row r="6570" spans="38:41">
      <c r="AL6570" s="279">
        <v>3</v>
      </c>
      <c r="AM6570" s="279">
        <v>1999</v>
      </c>
      <c r="AN6570" s="281">
        <v>36244</v>
      </c>
      <c r="AO6570" s="279">
        <v>5.4320000000000004</v>
      </c>
    </row>
    <row r="6571" spans="38:41">
      <c r="AL6571" s="279">
        <v>3</v>
      </c>
      <c r="AM6571" s="279">
        <v>1999</v>
      </c>
      <c r="AN6571" s="281">
        <v>36243</v>
      </c>
      <c r="AO6571" s="279">
        <v>5.415</v>
      </c>
    </row>
    <row r="6572" spans="38:41">
      <c r="AL6572" s="279">
        <v>3</v>
      </c>
      <c r="AM6572" s="279">
        <v>1999</v>
      </c>
      <c r="AN6572" s="281">
        <v>36242</v>
      </c>
      <c r="AO6572" s="279">
        <v>5.4429999999999996</v>
      </c>
    </row>
    <row r="6573" spans="38:41">
      <c r="AL6573" s="279">
        <v>3</v>
      </c>
      <c r="AM6573" s="279">
        <v>1999</v>
      </c>
      <c r="AN6573" s="281">
        <v>36241</v>
      </c>
      <c r="AO6573" s="279">
        <v>5.4720000000000004</v>
      </c>
    </row>
    <row r="6574" spans="38:41">
      <c r="AL6574" s="279">
        <v>3</v>
      </c>
      <c r="AM6574" s="279">
        <v>1999</v>
      </c>
      <c r="AN6574" s="281">
        <v>36238</v>
      </c>
      <c r="AO6574" s="279">
        <v>5.452</v>
      </c>
    </row>
    <row r="6575" spans="38:41">
      <c r="AL6575" s="279">
        <v>3</v>
      </c>
      <c r="AM6575" s="279">
        <v>1999</v>
      </c>
      <c r="AN6575" s="281">
        <v>36237</v>
      </c>
      <c r="AO6575" s="279">
        <v>5.4160000000000004</v>
      </c>
    </row>
    <row r="6576" spans="38:41">
      <c r="AL6576" s="279">
        <v>3</v>
      </c>
      <c r="AM6576" s="279">
        <v>1999</v>
      </c>
      <c r="AN6576" s="281">
        <v>36236</v>
      </c>
      <c r="AO6576" s="279">
        <v>5.4379999999999997</v>
      </c>
    </row>
    <row r="6577" spans="38:41">
      <c r="AL6577" s="279">
        <v>3</v>
      </c>
      <c r="AM6577" s="279">
        <v>1999</v>
      </c>
      <c r="AN6577" s="281">
        <v>36235</v>
      </c>
      <c r="AO6577" s="279">
        <v>5.4160000000000004</v>
      </c>
    </row>
    <row r="6578" spans="38:41">
      <c r="AL6578" s="279">
        <v>3</v>
      </c>
      <c r="AM6578" s="279">
        <v>1999</v>
      </c>
      <c r="AN6578" s="281">
        <v>36234</v>
      </c>
      <c r="AO6578" s="279">
        <v>5.407</v>
      </c>
    </row>
    <row r="6579" spans="38:41">
      <c r="AL6579" s="279">
        <v>3</v>
      </c>
      <c r="AM6579" s="279">
        <v>1999</v>
      </c>
      <c r="AN6579" s="281">
        <v>36231</v>
      </c>
      <c r="AO6579" s="279">
        <v>5.4240000000000004</v>
      </c>
    </row>
    <row r="6580" spans="38:41">
      <c r="AL6580" s="279">
        <v>3</v>
      </c>
      <c r="AM6580" s="279">
        <v>1999</v>
      </c>
      <c r="AN6580" s="281">
        <v>36230</v>
      </c>
      <c r="AO6580" s="279">
        <v>5.4550000000000001</v>
      </c>
    </row>
    <row r="6581" spans="38:41">
      <c r="AL6581" s="279">
        <v>3</v>
      </c>
      <c r="AM6581" s="279">
        <v>1999</v>
      </c>
      <c r="AN6581" s="281">
        <v>36229</v>
      </c>
      <c r="AO6581" s="279">
        <v>5.4539999999999997</v>
      </c>
    </row>
    <row r="6582" spans="38:41">
      <c r="AL6582" s="279">
        <v>3</v>
      </c>
      <c r="AM6582" s="279">
        <v>1999</v>
      </c>
      <c r="AN6582" s="281">
        <v>36228</v>
      </c>
      <c r="AO6582" s="279">
        <v>5.4509999999999996</v>
      </c>
    </row>
    <row r="6583" spans="38:41">
      <c r="AL6583" s="279">
        <v>3</v>
      </c>
      <c r="AM6583" s="279">
        <v>1999</v>
      </c>
      <c r="AN6583" s="281">
        <v>36227</v>
      </c>
      <c r="AO6583" s="279">
        <v>5.5019999999999998</v>
      </c>
    </row>
    <row r="6584" spans="38:41">
      <c r="AL6584" s="279">
        <v>3</v>
      </c>
      <c r="AM6584" s="279">
        <v>1999</v>
      </c>
      <c r="AN6584" s="281">
        <v>36224</v>
      </c>
      <c r="AO6584" s="279">
        <v>5.5019999999999998</v>
      </c>
    </row>
    <row r="6585" spans="38:41">
      <c r="AL6585" s="279">
        <v>3</v>
      </c>
      <c r="AM6585" s="279">
        <v>1999</v>
      </c>
      <c r="AN6585" s="281">
        <v>36223</v>
      </c>
      <c r="AO6585" s="279">
        <v>5.5659999999999998</v>
      </c>
    </row>
    <row r="6586" spans="38:41">
      <c r="AL6586" s="279">
        <v>3</v>
      </c>
      <c r="AM6586" s="279">
        <v>1999</v>
      </c>
      <c r="AN6586" s="281">
        <v>36222</v>
      </c>
      <c r="AO6586" s="279">
        <v>5.5380000000000003</v>
      </c>
    </row>
    <row r="6587" spans="38:41">
      <c r="AL6587" s="279">
        <v>3</v>
      </c>
      <c r="AM6587" s="279">
        <v>1999</v>
      </c>
      <c r="AN6587" s="281">
        <v>36221</v>
      </c>
      <c r="AO6587" s="279">
        <v>5.4989999999999997</v>
      </c>
    </row>
    <row r="6588" spans="38:41">
      <c r="AL6588" s="279">
        <v>3</v>
      </c>
      <c r="AM6588" s="279">
        <v>1999</v>
      </c>
      <c r="AN6588" s="281">
        <v>36220</v>
      </c>
      <c r="AO6588" s="279">
        <v>5.5369999999999999</v>
      </c>
    </row>
    <row r="6589" spans="38:41">
      <c r="AL6589" s="279">
        <v>2</v>
      </c>
      <c r="AM6589" s="279">
        <v>1999</v>
      </c>
      <c r="AN6589" s="281">
        <v>36217</v>
      </c>
      <c r="AO6589" s="279">
        <v>5.4950000000000001</v>
      </c>
    </row>
    <row r="6590" spans="38:41">
      <c r="AL6590" s="279">
        <v>2</v>
      </c>
      <c r="AM6590" s="279">
        <v>1999</v>
      </c>
      <c r="AN6590" s="281">
        <v>36216</v>
      </c>
      <c r="AO6590" s="279">
        <v>5.49</v>
      </c>
    </row>
    <row r="6591" spans="38:41">
      <c r="AL6591" s="279">
        <v>2</v>
      </c>
      <c r="AM6591" s="279">
        <v>1999</v>
      </c>
      <c r="AN6591" s="281">
        <v>36215</v>
      </c>
      <c r="AO6591" s="279">
        <v>5.4320000000000004</v>
      </c>
    </row>
    <row r="6592" spans="38:41">
      <c r="AL6592" s="279">
        <v>2</v>
      </c>
      <c r="AM6592" s="279">
        <v>1999</v>
      </c>
      <c r="AN6592" s="281">
        <v>36214</v>
      </c>
      <c r="AO6592" s="279">
        <v>5.39</v>
      </c>
    </row>
    <row r="6593" spans="38:41">
      <c r="AL6593" s="279">
        <v>2</v>
      </c>
      <c r="AM6593" s="279">
        <v>1999</v>
      </c>
      <c r="AN6593" s="281">
        <v>36213</v>
      </c>
      <c r="AO6593" s="279">
        <v>5.3620000000000001</v>
      </c>
    </row>
    <row r="6594" spans="38:41">
      <c r="AL6594" s="279">
        <v>2</v>
      </c>
      <c r="AM6594" s="279">
        <v>1999</v>
      </c>
      <c r="AN6594" s="281">
        <v>36210</v>
      </c>
      <c r="AO6594" s="279">
        <v>5.3819999999999997</v>
      </c>
    </row>
    <row r="6595" spans="38:41">
      <c r="AL6595" s="279">
        <v>2</v>
      </c>
      <c r="AM6595" s="279">
        <v>1999</v>
      </c>
      <c r="AN6595" s="281">
        <v>36209</v>
      </c>
      <c r="AO6595" s="279">
        <v>5.3819999999999997</v>
      </c>
    </row>
    <row r="6596" spans="38:41">
      <c r="AL6596" s="279">
        <v>2</v>
      </c>
      <c r="AM6596" s="279">
        <v>1999</v>
      </c>
      <c r="AN6596" s="281">
        <v>36208</v>
      </c>
      <c r="AO6596" s="279">
        <v>5.351</v>
      </c>
    </row>
    <row r="6597" spans="38:41">
      <c r="AL6597" s="279">
        <v>2</v>
      </c>
      <c r="AM6597" s="279">
        <v>1999</v>
      </c>
      <c r="AN6597" s="281">
        <v>36207</v>
      </c>
      <c r="AO6597" s="279">
        <v>5.351</v>
      </c>
    </row>
    <row r="6598" spans="38:41">
      <c r="AL6598" s="279">
        <v>2</v>
      </c>
      <c r="AM6598" s="279">
        <v>1999</v>
      </c>
      <c r="AN6598" s="281">
        <v>36206</v>
      </c>
      <c r="AO6598" s="279">
        <v>5.399</v>
      </c>
    </row>
    <row r="6599" spans="38:41">
      <c r="AL6599" s="279">
        <v>2</v>
      </c>
      <c r="AM6599" s="279">
        <v>1999</v>
      </c>
      <c r="AN6599" s="281">
        <v>36203</v>
      </c>
      <c r="AO6599" s="279">
        <v>5.4</v>
      </c>
    </row>
    <row r="6600" spans="38:41">
      <c r="AL6600" s="279">
        <v>2</v>
      </c>
      <c r="AM6600" s="279">
        <v>1999</v>
      </c>
      <c r="AN6600" s="281">
        <v>36202</v>
      </c>
      <c r="AO6600" s="279">
        <v>5.3289999999999997</v>
      </c>
    </row>
    <row r="6601" spans="38:41">
      <c r="AL6601" s="279">
        <v>2</v>
      </c>
      <c r="AM6601" s="279">
        <v>1999</v>
      </c>
      <c r="AN6601" s="281">
        <v>36201</v>
      </c>
      <c r="AO6601" s="279">
        <v>5.3390000000000004</v>
      </c>
    </row>
    <row r="6602" spans="38:41">
      <c r="AL6602" s="279">
        <v>2</v>
      </c>
      <c r="AM6602" s="279">
        <v>1999</v>
      </c>
      <c r="AN6602" s="281">
        <v>36200</v>
      </c>
      <c r="AO6602" s="279">
        <v>5.3159999999999998</v>
      </c>
    </row>
    <row r="6603" spans="38:41">
      <c r="AL6603" s="279">
        <v>2</v>
      </c>
      <c r="AM6603" s="279">
        <v>1999</v>
      </c>
      <c r="AN6603" s="281">
        <v>36199</v>
      </c>
      <c r="AO6603" s="279">
        <v>5.3390000000000004</v>
      </c>
    </row>
    <row r="6604" spans="38:41">
      <c r="AL6604" s="279">
        <v>2</v>
      </c>
      <c r="AM6604" s="279">
        <v>1999</v>
      </c>
      <c r="AN6604" s="281">
        <v>36196</v>
      </c>
      <c r="AO6604" s="279">
        <v>5.3540000000000001</v>
      </c>
    </row>
    <row r="6605" spans="38:41">
      <c r="AL6605" s="279">
        <v>2</v>
      </c>
      <c r="AM6605" s="279">
        <v>1999</v>
      </c>
      <c r="AN6605" s="281">
        <v>36195</v>
      </c>
      <c r="AO6605" s="279">
        <v>5.3390000000000004</v>
      </c>
    </row>
    <row r="6606" spans="38:41">
      <c r="AL6606" s="279">
        <v>2</v>
      </c>
      <c r="AM6606" s="279">
        <v>1999</v>
      </c>
      <c r="AN6606" s="281">
        <v>36194</v>
      </c>
      <c r="AO6606" s="279">
        <v>5.3410000000000002</v>
      </c>
    </row>
    <row r="6607" spans="38:41">
      <c r="AL6607" s="279">
        <v>2</v>
      </c>
      <c r="AM6607" s="279">
        <v>1999</v>
      </c>
      <c r="AN6607" s="281">
        <v>36193</v>
      </c>
      <c r="AO6607" s="279">
        <v>5.3239999999999998</v>
      </c>
    </row>
    <row r="6608" spans="38:41">
      <c r="AL6608" s="279">
        <v>2</v>
      </c>
      <c r="AM6608" s="279">
        <v>1999</v>
      </c>
      <c r="AN6608" s="281">
        <v>36192</v>
      </c>
      <c r="AO6608" s="279">
        <v>5.2850000000000001</v>
      </c>
    </row>
    <row r="6609" spans="38:41">
      <c r="AL6609" s="279">
        <v>1</v>
      </c>
      <c r="AM6609" s="279">
        <v>1999</v>
      </c>
      <c r="AN6609" s="281">
        <v>36189</v>
      </c>
      <c r="AO6609" s="279">
        <v>5.2140000000000004</v>
      </c>
    </row>
    <row r="6610" spans="38:41">
      <c r="AL6610" s="279">
        <v>1</v>
      </c>
      <c r="AM6610" s="279">
        <v>1999</v>
      </c>
      <c r="AN6610" s="281">
        <v>36188</v>
      </c>
      <c r="AO6610" s="279">
        <v>5.2359999999999998</v>
      </c>
    </row>
    <row r="6611" spans="38:41">
      <c r="AL6611" s="279">
        <v>1</v>
      </c>
      <c r="AM6611" s="279">
        <v>1999</v>
      </c>
      <c r="AN6611" s="281">
        <v>36187</v>
      </c>
      <c r="AO6611" s="279">
        <v>5.2370000000000001</v>
      </c>
    </row>
    <row r="6612" spans="38:41">
      <c r="AL6612" s="279">
        <v>1</v>
      </c>
      <c r="AM6612" s="279">
        <v>1999</v>
      </c>
      <c r="AN6612" s="281">
        <v>36186</v>
      </c>
      <c r="AO6612" s="279">
        <v>5.2510000000000003</v>
      </c>
    </row>
    <row r="6613" spans="38:41">
      <c r="AL6613" s="279">
        <v>1</v>
      </c>
      <c r="AM6613" s="279">
        <v>1999</v>
      </c>
      <c r="AN6613" s="281">
        <v>36185</v>
      </c>
      <c r="AO6613" s="279">
        <v>5.2510000000000003</v>
      </c>
    </row>
    <row r="6614" spans="38:41">
      <c r="AL6614" s="279">
        <v>1</v>
      </c>
      <c r="AM6614" s="279">
        <v>1999</v>
      </c>
      <c r="AN6614" s="281">
        <v>36182</v>
      </c>
      <c r="AO6614" s="279">
        <v>5.2619999999999996</v>
      </c>
    </row>
    <row r="6615" spans="38:41">
      <c r="AL6615" s="279">
        <v>1</v>
      </c>
      <c r="AM6615" s="279">
        <v>1999</v>
      </c>
      <c r="AN6615" s="281">
        <v>36181</v>
      </c>
      <c r="AO6615" s="279">
        <v>5.2169999999999996</v>
      </c>
    </row>
    <row r="6616" spans="38:41">
      <c r="AL6616" s="279">
        <v>1</v>
      </c>
      <c r="AM6616" s="279">
        <v>1999</v>
      </c>
      <c r="AN6616" s="281">
        <v>36180</v>
      </c>
      <c r="AO6616" s="279">
        <v>5.2450000000000001</v>
      </c>
    </row>
    <row r="6617" spans="38:41">
      <c r="AL6617" s="279">
        <v>1</v>
      </c>
      <c r="AM6617" s="279">
        <v>1999</v>
      </c>
      <c r="AN6617" s="281">
        <v>36179</v>
      </c>
      <c r="AO6617" s="279">
        <v>5.2389999999999999</v>
      </c>
    </row>
    <row r="6618" spans="38:41">
      <c r="AL6618" s="279">
        <v>1</v>
      </c>
      <c r="AM6618" s="279">
        <v>1999</v>
      </c>
      <c r="AN6618" s="281">
        <v>36178</v>
      </c>
      <c r="AO6618" s="279">
        <v>5.2119999999999997</v>
      </c>
    </row>
    <row r="6619" spans="38:41">
      <c r="AL6619" s="279">
        <v>1</v>
      </c>
      <c r="AM6619" s="279">
        <v>1999</v>
      </c>
      <c r="AN6619" s="281">
        <v>36175</v>
      </c>
      <c r="AO6619" s="279">
        <v>5.2080000000000002</v>
      </c>
    </row>
    <row r="6620" spans="38:41">
      <c r="AL6620" s="279">
        <v>1</v>
      </c>
      <c r="AM6620" s="279">
        <v>1999</v>
      </c>
      <c r="AN6620" s="281">
        <v>36174</v>
      </c>
      <c r="AO6620" s="279">
        <v>5.1879999999999997</v>
      </c>
    </row>
    <row r="6621" spans="38:41">
      <c r="AL6621" s="279">
        <v>1</v>
      </c>
      <c r="AM6621" s="279">
        <v>1999</v>
      </c>
      <c r="AN6621" s="281">
        <v>36173</v>
      </c>
      <c r="AO6621" s="279">
        <v>5.2190000000000003</v>
      </c>
    </row>
    <row r="6622" spans="38:41">
      <c r="AL6622" s="279">
        <v>1</v>
      </c>
      <c r="AM6622" s="279">
        <v>1999</v>
      </c>
      <c r="AN6622" s="281">
        <v>36172</v>
      </c>
      <c r="AO6622" s="279">
        <v>5.2750000000000004</v>
      </c>
    </row>
    <row r="6623" spans="38:41">
      <c r="AL6623" s="279">
        <v>1</v>
      </c>
      <c r="AM6623" s="279">
        <v>1999</v>
      </c>
      <c r="AN6623" s="281">
        <v>36171</v>
      </c>
      <c r="AO6623" s="279">
        <v>5.3109999999999999</v>
      </c>
    </row>
    <row r="6624" spans="38:41">
      <c r="AL6624" s="279">
        <v>1</v>
      </c>
      <c r="AM6624" s="279">
        <v>1999</v>
      </c>
      <c r="AN6624" s="281">
        <v>36168</v>
      </c>
      <c r="AO6624" s="279">
        <v>5.2729999999999997</v>
      </c>
    </row>
    <row r="6625" spans="38:41">
      <c r="AL6625" s="279">
        <v>1</v>
      </c>
      <c r="AM6625" s="279">
        <v>1999</v>
      </c>
      <c r="AN6625" s="281">
        <v>36167</v>
      </c>
      <c r="AO6625" s="279">
        <v>5.2309999999999999</v>
      </c>
    </row>
    <row r="6626" spans="38:41">
      <c r="AL6626" s="279">
        <v>1</v>
      </c>
      <c r="AM6626" s="279">
        <v>1999</v>
      </c>
      <c r="AN6626" s="281">
        <v>36166</v>
      </c>
      <c r="AO6626" s="279">
        <v>5.1970000000000001</v>
      </c>
    </row>
    <row r="6627" spans="38:41">
      <c r="AL6627" s="279">
        <v>1</v>
      </c>
      <c r="AM6627" s="279">
        <v>1999</v>
      </c>
      <c r="AN6627" s="281">
        <v>36165</v>
      </c>
      <c r="AO6627" s="279">
        <v>5.2110000000000003</v>
      </c>
    </row>
    <row r="6628" spans="38:41">
      <c r="AL6628" s="279">
        <v>1</v>
      </c>
      <c r="AM6628" s="279">
        <v>1999</v>
      </c>
      <c r="AN6628" s="281">
        <v>36164</v>
      </c>
      <c r="AO6628" s="279">
        <v>5.1619999999999999</v>
      </c>
    </row>
    <row r="6629" spans="38:41">
      <c r="AL6629" s="279">
        <v>1</v>
      </c>
      <c r="AM6629" s="279">
        <v>1999</v>
      </c>
      <c r="AN6629" s="281">
        <v>36161</v>
      </c>
      <c r="AO6629" s="279">
        <v>5.1580000000000004</v>
      </c>
    </row>
    <row r="6630" spans="38:41">
      <c r="AL6630" s="279">
        <v>12</v>
      </c>
      <c r="AM6630" s="279">
        <v>1998</v>
      </c>
      <c r="AN6630" s="281">
        <v>36160</v>
      </c>
      <c r="AO6630" s="279">
        <v>5.1559999999999997</v>
      </c>
    </row>
    <row r="6631" spans="38:41">
      <c r="AL6631" s="279">
        <v>12</v>
      </c>
      <c r="AM6631" s="279">
        <v>1998</v>
      </c>
      <c r="AN6631" s="281">
        <v>36159</v>
      </c>
      <c r="AO6631" s="279">
        <v>5.149</v>
      </c>
    </row>
    <row r="6632" spans="38:41">
      <c r="AL6632" s="279">
        <v>12</v>
      </c>
      <c r="AM6632" s="279">
        <v>1998</v>
      </c>
      <c r="AN6632" s="281">
        <v>36158</v>
      </c>
      <c r="AO6632" s="279">
        <v>5.1669999999999998</v>
      </c>
    </row>
    <row r="6633" spans="38:41">
      <c r="AL6633" s="279">
        <v>12</v>
      </c>
      <c r="AM6633" s="279">
        <v>1998</v>
      </c>
      <c r="AN6633" s="281">
        <v>36157</v>
      </c>
      <c r="AO6633" s="279">
        <v>5.2480000000000002</v>
      </c>
    </row>
    <row r="6634" spans="38:41">
      <c r="AL6634" s="279">
        <v>12</v>
      </c>
      <c r="AM6634" s="279">
        <v>1998</v>
      </c>
      <c r="AN6634" s="281">
        <v>36154</v>
      </c>
      <c r="AO6634" s="279">
        <v>5.2480000000000002</v>
      </c>
    </row>
    <row r="6635" spans="38:41">
      <c r="AL6635" s="279">
        <v>12</v>
      </c>
      <c r="AM6635" s="279">
        <v>1998</v>
      </c>
      <c r="AN6635" s="281">
        <v>36153</v>
      </c>
      <c r="AO6635" s="279">
        <v>5.2480000000000002</v>
      </c>
    </row>
    <row r="6636" spans="38:41">
      <c r="AL6636" s="279">
        <v>12</v>
      </c>
      <c r="AM6636" s="279">
        <v>1998</v>
      </c>
      <c r="AN6636" s="281">
        <v>36152</v>
      </c>
      <c r="AO6636" s="279">
        <v>5.2069999999999999</v>
      </c>
    </row>
    <row r="6637" spans="38:41">
      <c r="AL6637" s="279">
        <v>12</v>
      </c>
      <c r="AM6637" s="279">
        <v>1998</v>
      </c>
      <c r="AN6637" s="281">
        <v>36151</v>
      </c>
      <c r="AO6637" s="279">
        <v>5.1890000000000001</v>
      </c>
    </row>
    <row r="6638" spans="38:41">
      <c r="AL6638" s="279">
        <v>12</v>
      </c>
      <c r="AM6638" s="279">
        <v>1998</v>
      </c>
      <c r="AN6638" s="281">
        <v>36150</v>
      </c>
      <c r="AO6638" s="279">
        <v>5.1210000000000004</v>
      </c>
    </row>
    <row r="6639" spans="38:41">
      <c r="AL6639" s="279">
        <v>12</v>
      </c>
      <c r="AM6639" s="279">
        <v>1998</v>
      </c>
      <c r="AN6639" s="281">
        <v>36147</v>
      </c>
      <c r="AO6639" s="279">
        <v>5.0970000000000004</v>
      </c>
    </row>
    <row r="6640" spans="38:41">
      <c r="AL6640" s="279">
        <v>12</v>
      </c>
      <c r="AM6640" s="279">
        <v>1998</v>
      </c>
      <c r="AN6640" s="281">
        <v>36146</v>
      </c>
      <c r="AO6640" s="279">
        <v>5.0839999999999996</v>
      </c>
    </row>
    <row r="6641" spans="38:41">
      <c r="AL6641" s="279">
        <v>12</v>
      </c>
      <c r="AM6641" s="279">
        <v>1998</v>
      </c>
      <c r="AN6641" s="281">
        <v>36145</v>
      </c>
      <c r="AO6641" s="279">
        <v>5.0869999999999997</v>
      </c>
    </row>
    <row r="6642" spans="38:41">
      <c r="AL6642" s="279">
        <v>12</v>
      </c>
      <c r="AM6642" s="279">
        <v>1998</v>
      </c>
      <c r="AN6642" s="281">
        <v>36144</v>
      </c>
      <c r="AO6642" s="279">
        <v>5.1139999999999999</v>
      </c>
    </row>
    <row r="6643" spans="38:41">
      <c r="AL6643" s="279">
        <v>12</v>
      </c>
      <c r="AM6643" s="279">
        <v>1998</v>
      </c>
      <c r="AN6643" s="281">
        <v>36143</v>
      </c>
      <c r="AO6643" s="279">
        <v>5.0940000000000003</v>
      </c>
    </row>
    <row r="6644" spans="38:41">
      <c r="AL6644" s="279">
        <v>12</v>
      </c>
      <c r="AM6644" s="279">
        <v>1998</v>
      </c>
      <c r="AN6644" s="281">
        <v>36140</v>
      </c>
      <c r="AO6644" s="279">
        <v>5.1150000000000002</v>
      </c>
    </row>
    <row r="6645" spans="38:41">
      <c r="AL6645" s="279">
        <v>12</v>
      </c>
      <c r="AM6645" s="279">
        <v>1998</v>
      </c>
      <c r="AN6645" s="281">
        <v>36139</v>
      </c>
      <c r="AO6645" s="279">
        <v>5.0860000000000003</v>
      </c>
    </row>
    <row r="6646" spans="38:41">
      <c r="AL6646" s="279">
        <v>12</v>
      </c>
      <c r="AM6646" s="279">
        <v>1998</v>
      </c>
      <c r="AN6646" s="281">
        <v>36138</v>
      </c>
      <c r="AO6646" s="279">
        <v>5.109</v>
      </c>
    </row>
    <row r="6647" spans="38:41">
      <c r="AL6647" s="279">
        <v>12</v>
      </c>
      <c r="AM6647" s="279">
        <v>1998</v>
      </c>
      <c r="AN6647" s="281">
        <v>36137</v>
      </c>
      <c r="AO6647" s="279">
        <v>5.1130000000000004</v>
      </c>
    </row>
    <row r="6648" spans="38:41">
      <c r="AL6648" s="279">
        <v>12</v>
      </c>
      <c r="AM6648" s="279">
        <v>1998</v>
      </c>
      <c r="AN6648" s="281">
        <v>36136</v>
      </c>
      <c r="AO6648" s="279">
        <v>5.1429999999999998</v>
      </c>
    </row>
    <row r="6649" spans="38:41">
      <c r="AL6649" s="279">
        <v>12</v>
      </c>
      <c r="AM6649" s="279">
        <v>1998</v>
      </c>
      <c r="AN6649" s="281">
        <v>36133</v>
      </c>
      <c r="AO6649" s="279">
        <v>5.1479999999999997</v>
      </c>
    </row>
    <row r="6650" spans="38:41">
      <c r="AL6650" s="279">
        <v>12</v>
      </c>
      <c r="AM6650" s="279">
        <v>1998</v>
      </c>
      <c r="AN6650" s="281">
        <v>36132</v>
      </c>
      <c r="AO6650" s="279">
        <v>5.109</v>
      </c>
    </row>
    <row r="6651" spans="38:41">
      <c r="AL6651" s="279">
        <v>12</v>
      </c>
      <c r="AM6651" s="279">
        <v>1998</v>
      </c>
      <c r="AN6651" s="281">
        <v>36131</v>
      </c>
      <c r="AO6651" s="279">
        <v>5.1529999999999996</v>
      </c>
    </row>
    <row r="6652" spans="38:41">
      <c r="AL6652" s="279">
        <v>12</v>
      </c>
      <c r="AM6652" s="279">
        <v>1998</v>
      </c>
      <c r="AN6652" s="281">
        <v>36130</v>
      </c>
      <c r="AO6652" s="279">
        <v>5.1950000000000003</v>
      </c>
    </row>
    <row r="6653" spans="38:41">
      <c r="AL6653" s="279">
        <v>11</v>
      </c>
      <c r="AM6653" s="279">
        <v>1998</v>
      </c>
      <c r="AN6653" s="281">
        <v>36129</v>
      </c>
      <c r="AO6653" s="279">
        <v>5.258</v>
      </c>
    </row>
    <row r="6654" spans="38:41">
      <c r="AL6654" s="279">
        <v>11</v>
      </c>
      <c r="AM6654" s="279">
        <v>1998</v>
      </c>
      <c r="AN6654" s="281">
        <v>36126</v>
      </c>
      <c r="AO6654" s="279">
        <v>5.3140000000000001</v>
      </c>
    </row>
    <row r="6655" spans="38:41">
      <c r="AL6655" s="279">
        <v>11</v>
      </c>
      <c r="AM6655" s="279">
        <v>1998</v>
      </c>
      <c r="AN6655" s="281">
        <v>36125</v>
      </c>
      <c r="AO6655" s="279">
        <v>5.3689999999999998</v>
      </c>
    </row>
    <row r="6656" spans="38:41">
      <c r="AL6656" s="279">
        <v>11</v>
      </c>
      <c r="AM6656" s="279">
        <v>1998</v>
      </c>
      <c r="AN6656" s="281">
        <v>36124</v>
      </c>
      <c r="AO6656" s="279">
        <v>5.3869999999999996</v>
      </c>
    </row>
    <row r="6657" spans="38:41">
      <c r="AL6657" s="279">
        <v>11</v>
      </c>
      <c r="AM6657" s="279">
        <v>1998</v>
      </c>
      <c r="AN6657" s="281">
        <v>36123</v>
      </c>
      <c r="AO6657" s="279">
        <v>5.367</v>
      </c>
    </row>
    <row r="6658" spans="38:41">
      <c r="AL6658" s="279">
        <v>11</v>
      </c>
      <c r="AM6658" s="279">
        <v>1998</v>
      </c>
      <c r="AN6658" s="281">
        <v>36122</v>
      </c>
      <c r="AO6658" s="279">
        <v>5.407</v>
      </c>
    </row>
    <row r="6659" spans="38:41">
      <c r="AL6659" s="279">
        <v>11</v>
      </c>
      <c r="AM6659" s="279">
        <v>1998</v>
      </c>
      <c r="AN6659" s="281">
        <v>36119</v>
      </c>
      <c r="AO6659" s="279">
        <v>5.407</v>
      </c>
    </row>
    <row r="6660" spans="38:41">
      <c r="AL6660" s="279">
        <v>11</v>
      </c>
      <c r="AM6660" s="279">
        <v>1998</v>
      </c>
      <c r="AN6660" s="281">
        <v>36118</v>
      </c>
      <c r="AO6660" s="279">
        <v>5.4160000000000004</v>
      </c>
    </row>
    <row r="6661" spans="38:41">
      <c r="AL6661" s="279">
        <v>11</v>
      </c>
      <c r="AM6661" s="279">
        <v>1998</v>
      </c>
      <c r="AN6661" s="281">
        <v>36117</v>
      </c>
      <c r="AO6661" s="279">
        <v>5.4340000000000002</v>
      </c>
    </row>
    <row r="6662" spans="38:41">
      <c r="AL6662" s="279">
        <v>11</v>
      </c>
      <c r="AM6662" s="279">
        <v>1998</v>
      </c>
      <c r="AN6662" s="281">
        <v>36116</v>
      </c>
      <c r="AO6662" s="279">
        <v>5.4649999999999999</v>
      </c>
    </row>
    <row r="6663" spans="38:41">
      <c r="AL6663" s="279">
        <v>11</v>
      </c>
      <c r="AM6663" s="279">
        <v>1998</v>
      </c>
      <c r="AN6663" s="281">
        <v>36115</v>
      </c>
      <c r="AO6663" s="279">
        <v>5.4530000000000003</v>
      </c>
    </row>
    <row r="6664" spans="38:41">
      <c r="AL6664" s="279">
        <v>11</v>
      </c>
      <c r="AM6664" s="279">
        <v>1998</v>
      </c>
      <c r="AN6664" s="281">
        <v>36112</v>
      </c>
      <c r="AO6664" s="279">
        <v>5.4130000000000003</v>
      </c>
    </row>
    <row r="6665" spans="38:41">
      <c r="AL6665" s="279">
        <v>11</v>
      </c>
      <c r="AM6665" s="279">
        <v>1998</v>
      </c>
      <c r="AN6665" s="281">
        <v>36111</v>
      </c>
      <c r="AO6665" s="279">
        <v>5.42</v>
      </c>
    </row>
    <row r="6666" spans="38:41">
      <c r="AL6666" s="279">
        <v>11</v>
      </c>
      <c r="AM6666" s="279">
        <v>1998</v>
      </c>
      <c r="AN6666" s="281">
        <v>36110</v>
      </c>
      <c r="AO6666" s="279">
        <v>5.4560000000000004</v>
      </c>
    </row>
    <row r="6667" spans="38:41">
      <c r="AL6667" s="279">
        <v>11</v>
      </c>
      <c r="AM6667" s="279">
        <v>1998</v>
      </c>
      <c r="AN6667" s="281">
        <v>36109</v>
      </c>
      <c r="AO6667" s="279">
        <v>5.4530000000000003</v>
      </c>
    </row>
    <row r="6668" spans="38:41">
      <c r="AL6668" s="279">
        <v>11</v>
      </c>
      <c r="AM6668" s="279">
        <v>1998</v>
      </c>
      <c r="AN6668" s="281">
        <v>36108</v>
      </c>
      <c r="AO6668" s="279">
        <v>5.4950000000000001</v>
      </c>
    </row>
    <row r="6669" spans="38:41">
      <c r="AL6669" s="279">
        <v>11</v>
      </c>
      <c r="AM6669" s="279">
        <v>1998</v>
      </c>
      <c r="AN6669" s="281">
        <v>36105</v>
      </c>
      <c r="AO6669" s="279">
        <v>5.5750000000000002</v>
      </c>
    </row>
    <row r="6670" spans="38:41">
      <c r="AL6670" s="279">
        <v>11</v>
      </c>
      <c r="AM6670" s="279">
        <v>1998</v>
      </c>
      <c r="AN6670" s="281">
        <v>36104</v>
      </c>
      <c r="AO6670" s="279">
        <v>5.5090000000000003</v>
      </c>
    </row>
    <row r="6671" spans="38:41">
      <c r="AL6671" s="279">
        <v>11</v>
      </c>
      <c r="AM6671" s="279">
        <v>1998</v>
      </c>
      <c r="AN6671" s="281">
        <v>36103</v>
      </c>
      <c r="AO6671" s="279">
        <v>5.524</v>
      </c>
    </row>
    <row r="6672" spans="38:41">
      <c r="AL6672" s="279">
        <v>11</v>
      </c>
      <c r="AM6672" s="279">
        <v>1998</v>
      </c>
      <c r="AN6672" s="281">
        <v>36102</v>
      </c>
      <c r="AO6672" s="279">
        <v>5.5279999999999996</v>
      </c>
    </row>
    <row r="6673" spans="38:41">
      <c r="AL6673" s="279">
        <v>11</v>
      </c>
      <c r="AM6673" s="279">
        <v>1998</v>
      </c>
      <c r="AN6673" s="281">
        <v>36101</v>
      </c>
      <c r="AO6673" s="279">
        <v>5.5670000000000002</v>
      </c>
    </row>
    <row r="6674" spans="38:41">
      <c r="AL6674" s="279">
        <v>10</v>
      </c>
      <c r="AM6674" s="279">
        <v>1998</v>
      </c>
      <c r="AN6674" s="281">
        <v>36098</v>
      </c>
      <c r="AO6674" s="279">
        <v>5.5</v>
      </c>
    </row>
    <row r="6675" spans="38:41">
      <c r="AL6675" s="279">
        <v>10</v>
      </c>
      <c r="AM6675" s="279">
        <v>1998</v>
      </c>
      <c r="AN6675" s="281">
        <v>36097</v>
      </c>
      <c r="AO6675" s="279">
        <v>5.444</v>
      </c>
    </row>
    <row r="6676" spans="38:41">
      <c r="AL6676" s="279">
        <v>10</v>
      </c>
      <c r="AM6676" s="279">
        <v>1998</v>
      </c>
      <c r="AN6676" s="281">
        <v>36096</v>
      </c>
      <c r="AO6676" s="279">
        <v>5.4390000000000001</v>
      </c>
    </row>
    <row r="6677" spans="38:41">
      <c r="AL6677" s="279">
        <v>10</v>
      </c>
      <c r="AM6677" s="279">
        <v>1998</v>
      </c>
      <c r="AN6677" s="281">
        <v>36095</v>
      </c>
      <c r="AO6677" s="279">
        <v>5.4269999999999996</v>
      </c>
    </row>
    <row r="6678" spans="38:41">
      <c r="AL6678" s="279">
        <v>10</v>
      </c>
      <c r="AM6678" s="279">
        <v>1998</v>
      </c>
      <c r="AN6678" s="281">
        <v>36094</v>
      </c>
      <c r="AO6678" s="279">
        <v>5.44</v>
      </c>
    </row>
    <row r="6679" spans="38:41">
      <c r="AL6679" s="279">
        <v>10</v>
      </c>
      <c r="AM6679" s="279">
        <v>1998</v>
      </c>
      <c r="AN6679" s="281">
        <v>36091</v>
      </c>
      <c r="AO6679" s="279">
        <v>5.4829999999999997</v>
      </c>
    </row>
    <row r="6680" spans="38:41">
      <c r="AL6680" s="279">
        <v>10</v>
      </c>
      <c r="AM6680" s="279">
        <v>1998</v>
      </c>
      <c r="AN6680" s="281">
        <v>36090</v>
      </c>
      <c r="AO6680" s="279">
        <v>5.4080000000000004</v>
      </c>
    </row>
    <row r="6681" spans="38:41">
      <c r="AL6681" s="279">
        <v>10</v>
      </c>
      <c r="AM6681" s="279">
        <v>1998</v>
      </c>
      <c r="AN6681" s="281">
        <v>36089</v>
      </c>
      <c r="AO6681" s="279">
        <v>5.3780000000000001</v>
      </c>
    </row>
    <row r="6682" spans="38:41">
      <c r="AL6682" s="279">
        <v>10</v>
      </c>
      <c r="AM6682" s="279">
        <v>1998</v>
      </c>
      <c r="AN6682" s="281">
        <v>36088</v>
      </c>
      <c r="AO6682" s="279">
        <v>5.3470000000000004</v>
      </c>
    </row>
    <row r="6683" spans="38:41">
      <c r="AL6683" s="279">
        <v>10</v>
      </c>
      <c r="AM6683" s="279">
        <v>1998</v>
      </c>
      <c r="AN6683" s="281">
        <v>36087</v>
      </c>
      <c r="AO6683" s="279">
        <v>5.2939999999999996</v>
      </c>
    </row>
    <row r="6684" spans="38:41">
      <c r="AL6684" s="279">
        <v>10</v>
      </c>
      <c r="AM6684" s="279">
        <v>1998</v>
      </c>
      <c r="AN6684" s="281">
        <v>36084</v>
      </c>
      <c r="AO6684" s="279">
        <v>5.2889999999999997</v>
      </c>
    </row>
    <row r="6685" spans="38:41">
      <c r="AL6685" s="279">
        <v>10</v>
      </c>
      <c r="AM6685" s="279">
        <v>1998</v>
      </c>
      <c r="AN6685" s="281">
        <v>36083</v>
      </c>
      <c r="AO6685" s="279">
        <v>5.3010000000000002</v>
      </c>
    </row>
    <row r="6686" spans="38:41">
      <c r="AL6686" s="279">
        <v>10</v>
      </c>
      <c r="AM6686" s="279">
        <v>1998</v>
      </c>
      <c r="AN6686" s="281">
        <v>36082</v>
      </c>
      <c r="AO6686" s="279">
        <v>5.3570000000000002</v>
      </c>
    </row>
    <row r="6687" spans="38:41">
      <c r="AL6687" s="279">
        <v>10</v>
      </c>
      <c r="AM6687" s="279">
        <v>1998</v>
      </c>
      <c r="AN6687" s="281">
        <v>36081</v>
      </c>
      <c r="AO6687" s="279">
        <v>5.3890000000000002</v>
      </c>
    </row>
    <row r="6688" spans="38:41">
      <c r="AL6688" s="279">
        <v>10</v>
      </c>
      <c r="AM6688" s="279">
        <v>1998</v>
      </c>
      <c r="AN6688" s="281">
        <v>36080</v>
      </c>
      <c r="AO6688" s="279">
        <v>5.3979999999999997</v>
      </c>
    </row>
    <row r="6689" spans="38:41">
      <c r="AL6689" s="279">
        <v>10</v>
      </c>
      <c r="AM6689" s="279">
        <v>1998</v>
      </c>
      <c r="AN6689" s="281">
        <v>36077</v>
      </c>
      <c r="AO6689" s="279">
        <v>5.3979999999999997</v>
      </c>
    </row>
    <row r="6690" spans="38:41">
      <c r="AL6690" s="279">
        <v>10</v>
      </c>
      <c r="AM6690" s="279">
        <v>1998</v>
      </c>
      <c r="AN6690" s="281">
        <v>36076</v>
      </c>
      <c r="AO6690" s="279">
        <v>5.2949999999999999</v>
      </c>
    </row>
    <row r="6691" spans="38:41">
      <c r="AL6691" s="279">
        <v>10</v>
      </c>
      <c r="AM6691" s="279">
        <v>1998</v>
      </c>
      <c r="AN6691" s="281">
        <v>36075</v>
      </c>
      <c r="AO6691" s="279">
        <v>5.2110000000000003</v>
      </c>
    </row>
    <row r="6692" spans="38:41">
      <c r="AL6692" s="279">
        <v>10</v>
      </c>
      <c r="AM6692" s="279">
        <v>1998</v>
      </c>
      <c r="AN6692" s="281">
        <v>36074</v>
      </c>
      <c r="AO6692" s="279">
        <v>5.1559999999999997</v>
      </c>
    </row>
    <row r="6693" spans="38:41">
      <c r="AL6693" s="279">
        <v>10</v>
      </c>
      <c r="AM6693" s="279">
        <v>1998</v>
      </c>
      <c r="AN6693" s="281">
        <v>36073</v>
      </c>
      <c r="AO6693" s="279">
        <v>5.1849999999999996</v>
      </c>
    </row>
    <row r="6694" spans="38:41">
      <c r="AL6694" s="279">
        <v>10</v>
      </c>
      <c r="AM6694" s="279">
        <v>1998</v>
      </c>
      <c r="AN6694" s="281">
        <v>36070</v>
      </c>
      <c r="AO6694" s="279">
        <v>5.3</v>
      </c>
    </row>
    <row r="6695" spans="38:41">
      <c r="AL6695" s="279">
        <v>10</v>
      </c>
      <c r="AM6695" s="279">
        <v>1998</v>
      </c>
      <c r="AN6695" s="281">
        <v>36069</v>
      </c>
      <c r="AO6695" s="279">
        <v>5.29</v>
      </c>
    </row>
    <row r="6696" spans="38:41">
      <c r="AL6696" s="279">
        <v>9</v>
      </c>
      <c r="AM6696" s="279">
        <v>1998</v>
      </c>
      <c r="AN6696" s="281">
        <v>36068</v>
      </c>
      <c r="AO6696" s="279">
        <v>5.33</v>
      </c>
    </row>
    <row r="6697" spans="38:41">
      <c r="AL6697" s="279">
        <v>9</v>
      </c>
      <c r="AM6697" s="279">
        <v>1998</v>
      </c>
      <c r="AN6697" s="281">
        <v>36067</v>
      </c>
      <c r="AO6697" s="279">
        <v>5.3579999999999997</v>
      </c>
    </row>
    <row r="6698" spans="38:41">
      <c r="AL6698" s="279">
        <v>9</v>
      </c>
      <c r="AM6698" s="279">
        <v>1998</v>
      </c>
      <c r="AN6698" s="281">
        <v>36066</v>
      </c>
      <c r="AO6698" s="279">
        <v>5.3840000000000003</v>
      </c>
    </row>
    <row r="6699" spans="38:41">
      <c r="AL6699" s="279">
        <v>9</v>
      </c>
      <c r="AM6699" s="279">
        <v>1998</v>
      </c>
      <c r="AN6699" s="281">
        <v>36063</v>
      </c>
      <c r="AO6699" s="279">
        <v>5.3639999999999999</v>
      </c>
    </row>
    <row r="6700" spans="38:41">
      <c r="AL6700" s="279">
        <v>9</v>
      </c>
      <c r="AM6700" s="279">
        <v>1998</v>
      </c>
      <c r="AN6700" s="281">
        <v>36062</v>
      </c>
      <c r="AO6700" s="279">
        <v>5.38</v>
      </c>
    </row>
    <row r="6701" spans="38:41">
      <c r="AL6701" s="279">
        <v>9</v>
      </c>
      <c r="AM6701" s="279">
        <v>1998</v>
      </c>
      <c r="AN6701" s="281">
        <v>36061</v>
      </c>
      <c r="AO6701" s="279">
        <v>5.3760000000000003</v>
      </c>
    </row>
    <row r="6702" spans="38:41">
      <c r="AL6702" s="279">
        <v>9</v>
      </c>
      <c r="AM6702" s="279">
        <v>1998</v>
      </c>
      <c r="AN6702" s="281">
        <v>36060</v>
      </c>
      <c r="AO6702" s="279">
        <v>5.3609999999999998</v>
      </c>
    </row>
    <row r="6703" spans="38:41">
      <c r="AL6703" s="279">
        <v>9</v>
      </c>
      <c r="AM6703" s="279">
        <v>1998</v>
      </c>
      <c r="AN6703" s="281">
        <v>36059</v>
      </c>
      <c r="AO6703" s="279">
        <v>5.3689999999999998</v>
      </c>
    </row>
    <row r="6704" spans="38:41">
      <c r="AL6704" s="279">
        <v>9</v>
      </c>
      <c r="AM6704" s="279">
        <v>1998</v>
      </c>
      <c r="AN6704" s="281">
        <v>36056</v>
      </c>
      <c r="AO6704" s="279">
        <v>5.4169999999999998</v>
      </c>
    </row>
    <row r="6705" spans="38:41">
      <c r="AL6705" s="279">
        <v>9</v>
      </c>
      <c r="AM6705" s="279">
        <v>1998</v>
      </c>
      <c r="AN6705" s="281">
        <v>36055</v>
      </c>
      <c r="AO6705" s="279">
        <v>5.4349999999999996</v>
      </c>
    </row>
    <row r="6706" spans="38:41">
      <c r="AL6706" s="279">
        <v>9</v>
      </c>
      <c r="AM6706" s="279">
        <v>1998</v>
      </c>
      <c r="AN6706" s="281">
        <v>36054</v>
      </c>
      <c r="AO6706" s="279">
        <v>5.4589999999999996</v>
      </c>
    </row>
    <row r="6707" spans="38:41">
      <c r="AL6707" s="279">
        <v>9</v>
      </c>
      <c r="AM6707" s="279">
        <v>1998</v>
      </c>
      <c r="AN6707" s="281">
        <v>36053</v>
      </c>
      <c r="AO6707" s="279">
        <v>5.4649999999999999</v>
      </c>
    </row>
    <row r="6708" spans="38:41">
      <c r="AL6708" s="279">
        <v>9</v>
      </c>
      <c r="AM6708" s="279">
        <v>1998</v>
      </c>
      <c r="AN6708" s="281">
        <v>36052</v>
      </c>
      <c r="AO6708" s="279">
        <v>5.4749999999999996</v>
      </c>
    </row>
    <row r="6709" spans="38:41">
      <c r="AL6709" s="279">
        <v>9</v>
      </c>
      <c r="AM6709" s="279">
        <v>1998</v>
      </c>
      <c r="AN6709" s="281">
        <v>36049</v>
      </c>
      <c r="AO6709" s="279">
        <v>5.4889999999999999</v>
      </c>
    </row>
    <row r="6710" spans="38:41">
      <c r="AL6710" s="279">
        <v>9</v>
      </c>
      <c r="AM6710" s="279">
        <v>1998</v>
      </c>
      <c r="AN6710" s="281">
        <v>36048</v>
      </c>
      <c r="AO6710" s="279">
        <v>5.5019999999999998</v>
      </c>
    </row>
    <row r="6711" spans="38:41">
      <c r="AL6711" s="279">
        <v>9</v>
      </c>
      <c r="AM6711" s="279">
        <v>1998</v>
      </c>
      <c r="AN6711" s="281">
        <v>36047</v>
      </c>
      <c r="AO6711" s="279">
        <v>5.6079999999999997</v>
      </c>
    </row>
    <row r="6712" spans="38:41">
      <c r="AL6712" s="279">
        <v>9</v>
      </c>
      <c r="AM6712" s="279">
        <v>1998</v>
      </c>
      <c r="AN6712" s="281">
        <v>36046</v>
      </c>
      <c r="AO6712" s="279">
        <v>5.6429999999999998</v>
      </c>
    </row>
    <row r="6713" spans="38:41">
      <c r="AL6713" s="279">
        <v>9</v>
      </c>
      <c r="AM6713" s="279">
        <v>1998</v>
      </c>
      <c r="AN6713" s="281">
        <v>36045</v>
      </c>
      <c r="AO6713" s="279">
        <v>5.6120000000000001</v>
      </c>
    </row>
    <row r="6714" spans="38:41">
      <c r="AL6714" s="279">
        <v>9</v>
      </c>
      <c r="AM6714" s="279">
        <v>1998</v>
      </c>
      <c r="AN6714" s="281">
        <v>36042</v>
      </c>
      <c r="AO6714" s="279">
        <v>5.6120000000000001</v>
      </c>
    </row>
    <row r="6715" spans="38:41">
      <c r="AL6715" s="279">
        <v>9</v>
      </c>
      <c r="AM6715" s="279">
        <v>1998</v>
      </c>
      <c r="AN6715" s="281">
        <v>36041</v>
      </c>
      <c r="AO6715" s="279">
        <v>5.6440000000000001</v>
      </c>
    </row>
    <row r="6716" spans="38:41">
      <c r="AL6716" s="279">
        <v>9</v>
      </c>
      <c r="AM6716" s="279">
        <v>1998</v>
      </c>
      <c r="AN6716" s="281">
        <v>36040</v>
      </c>
      <c r="AO6716" s="279">
        <v>5.6130000000000004</v>
      </c>
    </row>
    <row r="6717" spans="38:41">
      <c r="AL6717" s="279">
        <v>9</v>
      </c>
      <c r="AM6717" s="279">
        <v>1998</v>
      </c>
      <c r="AN6717" s="281">
        <v>36039</v>
      </c>
      <c r="AO6717" s="279">
        <v>5.633</v>
      </c>
    </row>
    <row r="6718" spans="38:41">
      <c r="AL6718" s="279">
        <v>8</v>
      </c>
      <c r="AM6718" s="279">
        <v>1998</v>
      </c>
      <c r="AN6718" s="281">
        <v>36038</v>
      </c>
      <c r="AO6718" s="279">
        <v>5.73</v>
      </c>
    </row>
    <row r="6719" spans="38:41">
      <c r="AL6719" s="279">
        <v>8</v>
      </c>
      <c r="AM6719" s="279">
        <v>1998</v>
      </c>
      <c r="AN6719" s="281">
        <v>36035</v>
      </c>
      <c r="AO6719" s="279">
        <v>5.8019999999999996</v>
      </c>
    </row>
    <row r="6720" spans="38:41">
      <c r="AL6720" s="279">
        <v>8</v>
      </c>
      <c r="AM6720" s="279">
        <v>1998</v>
      </c>
      <c r="AN6720" s="281">
        <v>36034</v>
      </c>
      <c r="AO6720" s="279">
        <v>5.9210000000000003</v>
      </c>
    </row>
    <row r="6721" spans="38:41">
      <c r="AL6721" s="279">
        <v>8</v>
      </c>
      <c r="AM6721" s="279">
        <v>1998</v>
      </c>
      <c r="AN6721" s="281">
        <v>36033</v>
      </c>
      <c r="AO6721" s="279">
        <v>5.8250000000000002</v>
      </c>
    </row>
    <row r="6722" spans="38:41">
      <c r="AL6722" s="279">
        <v>8</v>
      </c>
      <c r="AM6722" s="279">
        <v>1998</v>
      </c>
      <c r="AN6722" s="281">
        <v>36032</v>
      </c>
      <c r="AO6722" s="279">
        <v>5.7190000000000003</v>
      </c>
    </row>
    <row r="6723" spans="38:41">
      <c r="AL6723" s="279">
        <v>8</v>
      </c>
      <c r="AM6723" s="279">
        <v>1998</v>
      </c>
      <c r="AN6723" s="281">
        <v>36031</v>
      </c>
      <c r="AO6723" s="279">
        <v>5.6909999999999998</v>
      </c>
    </row>
    <row r="6724" spans="38:41">
      <c r="AL6724" s="279">
        <v>8</v>
      </c>
      <c r="AM6724" s="279">
        <v>1998</v>
      </c>
      <c r="AN6724" s="281">
        <v>36028</v>
      </c>
      <c r="AO6724" s="279">
        <v>5.6429999999999998</v>
      </c>
    </row>
    <row r="6725" spans="38:41">
      <c r="AL6725" s="279">
        <v>8</v>
      </c>
      <c r="AM6725" s="279">
        <v>1998</v>
      </c>
      <c r="AN6725" s="281">
        <v>36027</v>
      </c>
      <c r="AO6725" s="279">
        <v>5.6840000000000002</v>
      </c>
    </row>
    <row r="6726" spans="38:41">
      <c r="AL6726" s="279">
        <v>8</v>
      </c>
      <c r="AM6726" s="279">
        <v>1998</v>
      </c>
      <c r="AN6726" s="281">
        <v>36026</v>
      </c>
      <c r="AO6726" s="279">
        <v>5.7450000000000001</v>
      </c>
    </row>
    <row r="6727" spans="38:41">
      <c r="AL6727" s="279">
        <v>8</v>
      </c>
      <c r="AM6727" s="279">
        <v>1998</v>
      </c>
      <c r="AN6727" s="281">
        <v>36025</v>
      </c>
      <c r="AO6727" s="279">
        <v>5.7279999999999998</v>
      </c>
    </row>
    <row r="6728" spans="38:41">
      <c r="AL6728" s="279">
        <v>8</v>
      </c>
      <c r="AM6728" s="279">
        <v>1998</v>
      </c>
      <c r="AN6728" s="281">
        <v>36024</v>
      </c>
      <c r="AO6728" s="279">
        <v>5.6959999999999997</v>
      </c>
    </row>
    <row r="6729" spans="38:41">
      <c r="AL6729" s="279">
        <v>8</v>
      </c>
      <c r="AM6729" s="279">
        <v>1998</v>
      </c>
      <c r="AN6729" s="281">
        <v>36021</v>
      </c>
      <c r="AO6729" s="279">
        <v>5.6790000000000003</v>
      </c>
    </row>
    <row r="6730" spans="38:41">
      <c r="AL6730" s="279">
        <v>8</v>
      </c>
      <c r="AM6730" s="279">
        <v>1998</v>
      </c>
      <c r="AN6730" s="281">
        <v>36020</v>
      </c>
      <c r="AO6730" s="279">
        <v>5.7039999999999997</v>
      </c>
    </row>
    <row r="6731" spans="38:41">
      <c r="AL6731" s="279">
        <v>8</v>
      </c>
      <c r="AM6731" s="279">
        <v>1998</v>
      </c>
      <c r="AN6731" s="281">
        <v>36019</v>
      </c>
      <c r="AO6731" s="279">
        <v>5.6870000000000003</v>
      </c>
    </row>
    <row r="6732" spans="38:41">
      <c r="AL6732" s="279">
        <v>8</v>
      </c>
      <c r="AM6732" s="279">
        <v>1998</v>
      </c>
      <c r="AN6732" s="281">
        <v>36018</v>
      </c>
      <c r="AO6732" s="279">
        <v>5.6379999999999999</v>
      </c>
    </row>
    <row r="6733" spans="38:41">
      <c r="AL6733" s="279">
        <v>8</v>
      </c>
      <c r="AM6733" s="279">
        <v>1998</v>
      </c>
      <c r="AN6733" s="281">
        <v>36017</v>
      </c>
      <c r="AO6733" s="279">
        <v>5.6619999999999999</v>
      </c>
    </row>
    <row r="6734" spans="38:41">
      <c r="AL6734" s="279">
        <v>8</v>
      </c>
      <c r="AM6734" s="279">
        <v>1998</v>
      </c>
      <c r="AN6734" s="281">
        <v>36014</v>
      </c>
      <c r="AO6734" s="279">
        <v>5.6120000000000001</v>
      </c>
    </row>
    <row r="6735" spans="38:41">
      <c r="AL6735" s="279">
        <v>8</v>
      </c>
      <c r="AM6735" s="279">
        <v>1998</v>
      </c>
      <c r="AN6735" s="281">
        <v>36013</v>
      </c>
      <c r="AO6735" s="279">
        <v>5.6050000000000004</v>
      </c>
    </row>
    <row r="6736" spans="38:41">
      <c r="AL6736" s="279">
        <v>8</v>
      </c>
      <c r="AM6736" s="279">
        <v>1998</v>
      </c>
      <c r="AN6736" s="281">
        <v>36012</v>
      </c>
      <c r="AO6736" s="279">
        <v>5.5540000000000003</v>
      </c>
    </row>
    <row r="6737" spans="38:41">
      <c r="AL6737" s="279">
        <v>8</v>
      </c>
      <c r="AM6737" s="279">
        <v>1998</v>
      </c>
      <c r="AN6737" s="281">
        <v>36011</v>
      </c>
      <c r="AO6737" s="279">
        <v>5.5389999999999997</v>
      </c>
    </row>
    <row r="6738" spans="38:41">
      <c r="AL6738" s="279">
        <v>8</v>
      </c>
      <c r="AM6738" s="279">
        <v>1998</v>
      </c>
      <c r="AN6738" s="281">
        <v>36010</v>
      </c>
      <c r="AO6738" s="279">
        <v>5.5590000000000002</v>
      </c>
    </row>
    <row r="6739" spans="38:41">
      <c r="AL6739" s="279">
        <v>7</v>
      </c>
      <c r="AM6739" s="279">
        <v>1998</v>
      </c>
      <c r="AN6739" s="281">
        <v>36007</v>
      </c>
      <c r="AO6739" s="279">
        <v>5.5750000000000002</v>
      </c>
    </row>
    <row r="6740" spans="38:41">
      <c r="AL6740" s="279">
        <v>7</v>
      </c>
      <c r="AM6740" s="279">
        <v>1998</v>
      </c>
      <c r="AN6740" s="281">
        <v>36006</v>
      </c>
      <c r="AO6740" s="279">
        <v>5.5839999999999996</v>
      </c>
    </row>
    <row r="6741" spans="38:41">
      <c r="AL6741" s="279">
        <v>7</v>
      </c>
      <c r="AM6741" s="279">
        <v>1998</v>
      </c>
      <c r="AN6741" s="281">
        <v>36005</v>
      </c>
      <c r="AO6741" s="279">
        <v>5.62</v>
      </c>
    </row>
    <row r="6742" spans="38:41">
      <c r="AL6742" s="279">
        <v>7</v>
      </c>
      <c r="AM6742" s="279">
        <v>1998</v>
      </c>
      <c r="AN6742" s="281">
        <v>36004</v>
      </c>
      <c r="AO6742" s="279">
        <v>5.6020000000000003</v>
      </c>
    </row>
    <row r="6743" spans="38:41">
      <c r="AL6743" s="279">
        <v>7</v>
      </c>
      <c r="AM6743" s="279">
        <v>1998</v>
      </c>
      <c r="AN6743" s="281">
        <v>36003</v>
      </c>
      <c r="AO6743" s="279">
        <v>5.5510000000000002</v>
      </c>
    </row>
    <row r="6744" spans="38:41">
      <c r="AL6744" s="279">
        <v>7</v>
      </c>
      <c r="AM6744" s="279">
        <v>1998</v>
      </c>
      <c r="AN6744" s="281">
        <v>36000</v>
      </c>
      <c r="AO6744" s="279">
        <v>5.5270000000000001</v>
      </c>
    </row>
    <row r="6745" spans="38:41">
      <c r="AL6745" s="279">
        <v>7</v>
      </c>
      <c r="AM6745" s="279">
        <v>1998</v>
      </c>
      <c r="AN6745" s="281">
        <v>35999</v>
      </c>
      <c r="AO6745" s="279">
        <v>5.5010000000000003</v>
      </c>
    </row>
    <row r="6746" spans="38:41">
      <c r="AL6746" s="279">
        <v>7</v>
      </c>
      <c r="AM6746" s="279">
        <v>1998</v>
      </c>
      <c r="AN6746" s="281">
        <v>35998</v>
      </c>
      <c r="AO6746" s="279">
        <v>5.5049999999999999</v>
      </c>
    </row>
    <row r="6747" spans="38:41">
      <c r="AL6747" s="279">
        <v>7</v>
      </c>
      <c r="AM6747" s="279">
        <v>1998</v>
      </c>
      <c r="AN6747" s="281">
        <v>35997</v>
      </c>
      <c r="AO6747" s="279">
        <v>5.4829999999999997</v>
      </c>
    </row>
    <row r="6748" spans="38:41">
      <c r="AL6748" s="279">
        <v>7</v>
      </c>
      <c r="AM6748" s="279">
        <v>1998</v>
      </c>
      <c r="AN6748" s="281">
        <v>35996</v>
      </c>
      <c r="AO6748" s="279">
        <v>5.5129999999999999</v>
      </c>
    </row>
    <row r="6749" spans="38:41">
      <c r="AL6749" s="279">
        <v>7</v>
      </c>
      <c r="AM6749" s="279">
        <v>1998</v>
      </c>
      <c r="AN6749" s="281">
        <v>35993</v>
      </c>
      <c r="AO6749" s="279">
        <v>5.5430000000000001</v>
      </c>
    </row>
    <row r="6750" spans="38:41">
      <c r="AL6750" s="279">
        <v>7</v>
      </c>
      <c r="AM6750" s="279">
        <v>1998</v>
      </c>
      <c r="AN6750" s="281">
        <v>35992</v>
      </c>
      <c r="AO6750" s="279">
        <v>5.5469999999999997</v>
      </c>
    </row>
    <row r="6751" spans="38:41">
      <c r="AL6751" s="279">
        <v>7</v>
      </c>
      <c r="AM6751" s="279">
        <v>1998</v>
      </c>
      <c r="AN6751" s="281">
        <v>35991</v>
      </c>
      <c r="AO6751" s="279">
        <v>5.5250000000000004</v>
      </c>
    </row>
    <row r="6752" spans="38:41">
      <c r="AL6752" s="279">
        <v>7</v>
      </c>
      <c r="AM6752" s="279">
        <v>1998</v>
      </c>
      <c r="AN6752" s="281">
        <v>35990</v>
      </c>
      <c r="AO6752" s="279">
        <v>5.5030000000000001</v>
      </c>
    </row>
    <row r="6753" spans="38:41">
      <c r="AL6753" s="279">
        <v>7</v>
      </c>
      <c r="AM6753" s="279">
        <v>1998</v>
      </c>
      <c r="AN6753" s="281">
        <v>35989</v>
      </c>
      <c r="AO6753" s="279">
        <v>5.48</v>
      </c>
    </row>
    <row r="6754" spans="38:41">
      <c r="AL6754" s="279">
        <v>7</v>
      </c>
      <c r="AM6754" s="279">
        <v>1998</v>
      </c>
      <c r="AN6754" s="281">
        <v>35986</v>
      </c>
      <c r="AO6754" s="279">
        <v>5.4470000000000001</v>
      </c>
    </row>
    <row r="6755" spans="38:41">
      <c r="AL6755" s="279">
        <v>7</v>
      </c>
      <c r="AM6755" s="279">
        <v>1998</v>
      </c>
      <c r="AN6755" s="281">
        <v>35985</v>
      </c>
      <c r="AO6755" s="279">
        <v>5.4530000000000003</v>
      </c>
    </row>
    <row r="6756" spans="38:41">
      <c r="AL6756" s="279">
        <v>7</v>
      </c>
      <c r="AM6756" s="279">
        <v>1998</v>
      </c>
      <c r="AN6756" s="281">
        <v>35984</v>
      </c>
      <c r="AO6756" s="279">
        <v>5.4539999999999997</v>
      </c>
    </row>
    <row r="6757" spans="38:41">
      <c r="AL6757" s="279">
        <v>7</v>
      </c>
      <c r="AM6757" s="279">
        <v>1998</v>
      </c>
      <c r="AN6757" s="281">
        <v>35983</v>
      </c>
      <c r="AO6757" s="279">
        <v>5.4269999999999996</v>
      </c>
    </row>
    <row r="6758" spans="38:41">
      <c r="AL6758" s="279">
        <v>7</v>
      </c>
      <c r="AM6758" s="279">
        <v>1998</v>
      </c>
      <c r="AN6758" s="281">
        <v>35982</v>
      </c>
      <c r="AO6758" s="279">
        <v>5.4539999999999997</v>
      </c>
    </row>
    <row r="6759" spans="38:41">
      <c r="AL6759" s="279">
        <v>7</v>
      </c>
      <c r="AM6759" s="279">
        <v>1998</v>
      </c>
      <c r="AN6759" s="281">
        <v>35979</v>
      </c>
      <c r="AO6759" s="279">
        <v>5.4749999999999996</v>
      </c>
    </row>
    <row r="6760" spans="38:41">
      <c r="AL6760" s="279">
        <v>7</v>
      </c>
      <c r="AM6760" s="279">
        <v>1998</v>
      </c>
      <c r="AN6760" s="281">
        <v>35978</v>
      </c>
      <c r="AO6760" s="279">
        <v>5.4720000000000004</v>
      </c>
    </row>
    <row r="6761" spans="38:41">
      <c r="AL6761" s="279">
        <v>7</v>
      </c>
      <c r="AM6761" s="279">
        <v>1998</v>
      </c>
      <c r="AN6761" s="281">
        <v>35977</v>
      </c>
      <c r="AO6761" s="279">
        <v>5.5149999999999997</v>
      </c>
    </row>
    <row r="6762" spans="38:41">
      <c r="AL6762" s="279">
        <v>6</v>
      </c>
      <c r="AM6762" s="279">
        <v>1998</v>
      </c>
      <c r="AN6762" s="281">
        <v>35976</v>
      </c>
      <c r="AO6762" s="279">
        <v>5.5140000000000002</v>
      </c>
    </row>
    <row r="6763" spans="38:41">
      <c r="AL6763" s="279">
        <v>6</v>
      </c>
      <c r="AM6763" s="279">
        <v>1998</v>
      </c>
      <c r="AN6763" s="281">
        <v>35975</v>
      </c>
      <c r="AO6763" s="279">
        <v>5.52</v>
      </c>
    </row>
    <row r="6764" spans="38:41">
      <c r="AL6764" s="279">
        <v>6</v>
      </c>
      <c r="AM6764" s="279">
        <v>1998</v>
      </c>
      <c r="AN6764" s="281">
        <v>35972</v>
      </c>
      <c r="AO6764" s="279">
        <v>5.5220000000000002</v>
      </c>
    </row>
    <row r="6765" spans="38:41">
      <c r="AL6765" s="279">
        <v>6</v>
      </c>
      <c r="AM6765" s="279">
        <v>1998</v>
      </c>
      <c r="AN6765" s="281">
        <v>35971</v>
      </c>
      <c r="AO6765" s="279">
        <v>5.5270000000000001</v>
      </c>
    </row>
    <row r="6766" spans="38:41">
      <c r="AL6766" s="279">
        <v>6</v>
      </c>
      <c r="AM6766" s="279">
        <v>1998</v>
      </c>
      <c r="AN6766" s="281">
        <v>35970</v>
      </c>
      <c r="AO6766" s="279">
        <v>5.5220000000000002</v>
      </c>
    </row>
    <row r="6767" spans="38:41">
      <c r="AL6767" s="279">
        <v>6</v>
      </c>
      <c r="AM6767" s="279">
        <v>1998</v>
      </c>
      <c r="AN6767" s="281">
        <v>35969</v>
      </c>
      <c r="AO6767" s="279">
        <v>5.51</v>
      </c>
    </row>
    <row r="6768" spans="38:41">
      <c r="AL6768" s="279">
        <v>6</v>
      </c>
      <c r="AM6768" s="279">
        <v>1998</v>
      </c>
      <c r="AN6768" s="281">
        <v>35968</v>
      </c>
      <c r="AO6768" s="279">
        <v>5.5060000000000002</v>
      </c>
    </row>
    <row r="6769" spans="38:41">
      <c r="AL6769" s="279">
        <v>6</v>
      </c>
      <c r="AM6769" s="279">
        <v>1998</v>
      </c>
      <c r="AN6769" s="281">
        <v>35965</v>
      </c>
      <c r="AO6769" s="279">
        <v>5.5060000000000002</v>
      </c>
    </row>
    <row r="6770" spans="38:41">
      <c r="AL6770" s="279">
        <v>6</v>
      </c>
      <c r="AM6770" s="279">
        <v>1998</v>
      </c>
      <c r="AN6770" s="281">
        <v>35964</v>
      </c>
      <c r="AO6770" s="279">
        <v>5.5110000000000001</v>
      </c>
    </row>
    <row r="6771" spans="38:41">
      <c r="AL6771" s="279">
        <v>6</v>
      </c>
      <c r="AM6771" s="279">
        <v>1998</v>
      </c>
      <c r="AN6771" s="281">
        <v>35963</v>
      </c>
      <c r="AO6771" s="279">
        <v>5.5259999999999998</v>
      </c>
    </row>
    <row r="6772" spans="38:41">
      <c r="AL6772" s="279">
        <v>6</v>
      </c>
      <c r="AM6772" s="279">
        <v>1998</v>
      </c>
      <c r="AN6772" s="281">
        <v>35962</v>
      </c>
      <c r="AO6772" s="279">
        <v>5.4820000000000002</v>
      </c>
    </row>
    <row r="6773" spans="38:41">
      <c r="AL6773" s="279">
        <v>6</v>
      </c>
      <c r="AM6773" s="279">
        <v>1998</v>
      </c>
      <c r="AN6773" s="281">
        <v>35961</v>
      </c>
      <c r="AO6773" s="279">
        <v>5.4580000000000002</v>
      </c>
    </row>
    <row r="6774" spans="38:41">
      <c r="AL6774" s="279">
        <v>6</v>
      </c>
      <c r="AM6774" s="279">
        <v>1998</v>
      </c>
      <c r="AN6774" s="281">
        <v>35958</v>
      </c>
      <c r="AO6774" s="279">
        <v>5.5220000000000002</v>
      </c>
    </row>
    <row r="6775" spans="38:41">
      <c r="AL6775" s="279">
        <v>6</v>
      </c>
      <c r="AM6775" s="279">
        <v>1998</v>
      </c>
      <c r="AN6775" s="281">
        <v>35957</v>
      </c>
      <c r="AO6775" s="279">
        <v>5.51</v>
      </c>
    </row>
    <row r="6776" spans="38:41">
      <c r="AL6776" s="279">
        <v>6</v>
      </c>
      <c r="AM6776" s="279">
        <v>1998</v>
      </c>
      <c r="AN6776" s="281">
        <v>35956</v>
      </c>
      <c r="AO6776" s="279">
        <v>5.54</v>
      </c>
    </row>
    <row r="6777" spans="38:41">
      <c r="AL6777" s="279">
        <v>6</v>
      </c>
      <c r="AM6777" s="279">
        <v>1998</v>
      </c>
      <c r="AN6777" s="281">
        <v>35955</v>
      </c>
      <c r="AO6777" s="279">
        <v>5.5670000000000002</v>
      </c>
    </row>
    <row r="6778" spans="38:41">
      <c r="AL6778" s="279">
        <v>6</v>
      </c>
      <c r="AM6778" s="279">
        <v>1998</v>
      </c>
      <c r="AN6778" s="281">
        <v>35954</v>
      </c>
      <c r="AO6778" s="279">
        <v>5.5549999999999997</v>
      </c>
    </row>
    <row r="6779" spans="38:41">
      <c r="AL6779" s="279">
        <v>6</v>
      </c>
      <c r="AM6779" s="279">
        <v>1998</v>
      </c>
      <c r="AN6779" s="281">
        <v>35951</v>
      </c>
      <c r="AO6779" s="279">
        <v>5.5629999999999997</v>
      </c>
    </row>
    <row r="6780" spans="38:41">
      <c r="AL6780" s="279">
        <v>6</v>
      </c>
      <c r="AM6780" s="279">
        <v>1998</v>
      </c>
      <c r="AN6780" s="281">
        <v>35950</v>
      </c>
      <c r="AO6780" s="279">
        <v>5.5830000000000002</v>
      </c>
    </row>
    <row r="6781" spans="38:41">
      <c r="AL6781" s="279">
        <v>6</v>
      </c>
      <c r="AM6781" s="279">
        <v>1998</v>
      </c>
      <c r="AN6781" s="281">
        <v>35949</v>
      </c>
      <c r="AO6781" s="279">
        <v>5.5620000000000003</v>
      </c>
    </row>
    <row r="6782" spans="38:41">
      <c r="AL6782" s="279">
        <v>6</v>
      </c>
      <c r="AM6782" s="279">
        <v>1998</v>
      </c>
      <c r="AN6782" s="281">
        <v>35948</v>
      </c>
      <c r="AO6782" s="279">
        <v>5.58</v>
      </c>
    </row>
    <row r="6783" spans="38:41">
      <c r="AL6783" s="279">
        <v>6</v>
      </c>
      <c r="AM6783" s="279">
        <v>1998</v>
      </c>
      <c r="AN6783" s="281">
        <v>35947</v>
      </c>
      <c r="AO6783" s="279">
        <v>5.5579999999999998</v>
      </c>
    </row>
    <row r="6784" spans="38:41">
      <c r="AL6784" s="279">
        <v>5</v>
      </c>
      <c r="AM6784" s="279">
        <v>1998</v>
      </c>
      <c r="AN6784" s="281">
        <v>35944</v>
      </c>
      <c r="AO6784" s="279">
        <v>5.58</v>
      </c>
    </row>
    <row r="6785" spans="38:41">
      <c r="AL6785" s="279">
        <v>5</v>
      </c>
      <c r="AM6785" s="279">
        <v>1998</v>
      </c>
      <c r="AN6785" s="281">
        <v>35943</v>
      </c>
      <c r="AO6785" s="279">
        <v>5.609</v>
      </c>
    </row>
    <row r="6786" spans="38:41">
      <c r="AL6786" s="279">
        <v>5</v>
      </c>
      <c r="AM6786" s="279">
        <v>1998</v>
      </c>
      <c r="AN6786" s="281">
        <v>35942</v>
      </c>
      <c r="AO6786" s="279">
        <v>5.6219999999999999</v>
      </c>
    </row>
    <row r="6787" spans="38:41">
      <c r="AL6787" s="279">
        <v>5</v>
      </c>
      <c r="AM6787" s="279">
        <v>1998</v>
      </c>
      <c r="AN6787" s="281">
        <v>35941</v>
      </c>
      <c r="AO6787" s="279">
        <v>5.6189999999999998</v>
      </c>
    </row>
    <row r="6788" spans="38:41">
      <c r="AL6788" s="279">
        <v>5</v>
      </c>
      <c r="AM6788" s="279">
        <v>1998</v>
      </c>
      <c r="AN6788" s="281">
        <v>35940</v>
      </c>
      <c r="AO6788" s="279">
        <v>5.6470000000000002</v>
      </c>
    </row>
    <row r="6789" spans="38:41">
      <c r="AL6789" s="279">
        <v>5</v>
      </c>
      <c r="AM6789" s="279">
        <v>1998</v>
      </c>
      <c r="AN6789" s="281">
        <v>35937</v>
      </c>
      <c r="AO6789" s="279">
        <v>5.6619999999999999</v>
      </c>
    </row>
    <row r="6790" spans="38:41">
      <c r="AL6790" s="279">
        <v>5</v>
      </c>
      <c r="AM6790" s="279">
        <v>1998</v>
      </c>
      <c r="AN6790" s="281">
        <v>35936</v>
      </c>
      <c r="AO6790" s="279">
        <v>5.6589999999999998</v>
      </c>
    </row>
    <row r="6791" spans="38:41">
      <c r="AL6791" s="279">
        <v>5</v>
      </c>
      <c r="AM6791" s="279">
        <v>1998</v>
      </c>
      <c r="AN6791" s="281">
        <v>35935</v>
      </c>
      <c r="AO6791" s="279">
        <v>5.6340000000000003</v>
      </c>
    </row>
    <row r="6792" spans="38:41">
      <c r="AL6792" s="279">
        <v>5</v>
      </c>
      <c r="AM6792" s="279">
        <v>1998</v>
      </c>
      <c r="AN6792" s="281">
        <v>35934</v>
      </c>
      <c r="AO6792" s="279">
        <v>5.6509999999999998</v>
      </c>
    </row>
    <row r="6793" spans="38:41">
      <c r="AL6793" s="279">
        <v>5</v>
      </c>
      <c r="AM6793" s="279">
        <v>1998</v>
      </c>
      <c r="AN6793" s="281">
        <v>35933</v>
      </c>
      <c r="AO6793" s="279">
        <v>5.681</v>
      </c>
    </row>
    <row r="6794" spans="38:41">
      <c r="AL6794" s="279">
        <v>5</v>
      </c>
      <c r="AM6794" s="279">
        <v>1998</v>
      </c>
      <c r="AN6794" s="281">
        <v>35930</v>
      </c>
      <c r="AO6794" s="279">
        <v>5.68</v>
      </c>
    </row>
    <row r="6795" spans="38:41">
      <c r="AL6795" s="279">
        <v>5</v>
      </c>
      <c r="AM6795" s="279">
        <v>1998</v>
      </c>
      <c r="AN6795" s="281">
        <v>35929</v>
      </c>
      <c r="AO6795" s="279">
        <v>5.7009999999999996</v>
      </c>
    </row>
    <row r="6796" spans="38:41">
      <c r="AL6796" s="279">
        <v>5</v>
      </c>
      <c r="AM6796" s="279">
        <v>1998</v>
      </c>
      <c r="AN6796" s="281">
        <v>35928</v>
      </c>
      <c r="AO6796" s="279">
        <v>5.6749999999999998</v>
      </c>
    </row>
    <row r="6797" spans="38:41">
      <c r="AL6797" s="279">
        <v>5</v>
      </c>
      <c r="AM6797" s="279">
        <v>1998</v>
      </c>
      <c r="AN6797" s="281">
        <v>35927</v>
      </c>
      <c r="AO6797" s="279">
        <v>5.69</v>
      </c>
    </row>
    <row r="6798" spans="38:41">
      <c r="AL6798" s="279">
        <v>5</v>
      </c>
      <c r="AM6798" s="279">
        <v>1998</v>
      </c>
      <c r="AN6798" s="281">
        <v>35926</v>
      </c>
      <c r="AO6798" s="279">
        <v>5.7370000000000001</v>
      </c>
    </row>
    <row r="6799" spans="38:41">
      <c r="AL6799" s="279">
        <v>5</v>
      </c>
      <c r="AM6799" s="279">
        <v>1998</v>
      </c>
      <c r="AN6799" s="281">
        <v>35923</v>
      </c>
      <c r="AO6799" s="279">
        <v>5.69</v>
      </c>
    </row>
    <row r="6800" spans="38:41">
      <c r="AL6800" s="279">
        <v>5</v>
      </c>
      <c r="AM6800" s="279">
        <v>1998</v>
      </c>
      <c r="AN6800" s="281">
        <v>35922</v>
      </c>
      <c r="AO6800" s="279">
        <v>5.6749999999999998</v>
      </c>
    </row>
    <row r="6801" spans="38:41">
      <c r="AL6801" s="279">
        <v>5</v>
      </c>
      <c r="AM6801" s="279">
        <v>1998</v>
      </c>
      <c r="AN6801" s="281">
        <v>35921</v>
      </c>
      <c r="AO6801" s="279">
        <v>5.6479999999999997</v>
      </c>
    </row>
    <row r="6802" spans="38:41">
      <c r="AL6802" s="279">
        <v>5</v>
      </c>
      <c r="AM6802" s="279">
        <v>1998</v>
      </c>
      <c r="AN6802" s="281">
        <v>35920</v>
      </c>
      <c r="AO6802" s="279">
        <v>5.71</v>
      </c>
    </row>
    <row r="6803" spans="38:41">
      <c r="AL6803" s="279">
        <v>5</v>
      </c>
      <c r="AM6803" s="279">
        <v>1998</v>
      </c>
      <c r="AN6803" s="281">
        <v>35919</v>
      </c>
      <c r="AO6803" s="279">
        <v>5.6550000000000002</v>
      </c>
    </row>
    <row r="6804" spans="38:41">
      <c r="AL6804" s="279">
        <v>5</v>
      </c>
      <c r="AM6804" s="279">
        <v>1998</v>
      </c>
      <c r="AN6804" s="281">
        <v>35916</v>
      </c>
      <c r="AO6804" s="279">
        <v>5.64</v>
      </c>
    </row>
    <row r="6805" spans="38:41">
      <c r="AL6805" s="279">
        <v>4</v>
      </c>
      <c r="AM6805" s="279">
        <v>1998</v>
      </c>
      <c r="AN6805" s="281">
        <v>35915</v>
      </c>
      <c r="AO6805" s="279">
        <v>5.6660000000000004</v>
      </c>
    </row>
    <row r="6806" spans="38:41">
      <c r="AL6806" s="279">
        <v>4</v>
      </c>
      <c r="AM6806" s="279">
        <v>1998</v>
      </c>
      <c r="AN6806" s="281">
        <v>35914</v>
      </c>
      <c r="AO6806" s="279">
        <v>5.7690000000000001</v>
      </c>
    </row>
    <row r="6807" spans="38:41">
      <c r="AL6807" s="279">
        <v>4</v>
      </c>
      <c r="AM6807" s="279">
        <v>1998</v>
      </c>
      <c r="AN6807" s="281">
        <v>35913</v>
      </c>
      <c r="AO6807" s="279">
        <v>5.7450000000000001</v>
      </c>
    </row>
    <row r="6808" spans="38:41">
      <c r="AL6808" s="279">
        <v>4</v>
      </c>
      <c r="AM6808" s="279">
        <v>1998</v>
      </c>
      <c r="AN6808" s="281">
        <v>35912</v>
      </c>
      <c r="AO6808" s="279">
        <v>5.7309999999999999</v>
      </c>
    </row>
    <row r="6809" spans="38:41">
      <c r="AL6809" s="279">
        <v>4</v>
      </c>
      <c r="AM6809" s="279">
        <v>1998</v>
      </c>
      <c r="AN6809" s="281">
        <v>35909</v>
      </c>
      <c r="AO6809" s="279">
        <v>5.6539999999999999</v>
      </c>
    </row>
    <row r="6810" spans="38:41">
      <c r="AL6810" s="279">
        <v>4</v>
      </c>
      <c r="AM6810" s="279">
        <v>1998</v>
      </c>
      <c r="AN6810" s="281">
        <v>35908</v>
      </c>
      <c r="AO6810" s="279">
        <v>5.68</v>
      </c>
    </row>
    <row r="6811" spans="38:41">
      <c r="AL6811" s="279">
        <v>4</v>
      </c>
      <c r="AM6811" s="279">
        <v>1998</v>
      </c>
      <c r="AN6811" s="281">
        <v>35907</v>
      </c>
      <c r="AO6811" s="279">
        <v>5.6630000000000003</v>
      </c>
    </row>
    <row r="6812" spans="38:41">
      <c r="AL6812" s="279">
        <v>4</v>
      </c>
      <c r="AM6812" s="279">
        <v>1998</v>
      </c>
      <c r="AN6812" s="281">
        <v>35906</v>
      </c>
      <c r="AO6812" s="279">
        <v>5.7030000000000003</v>
      </c>
    </row>
    <row r="6813" spans="38:41">
      <c r="AL6813" s="279">
        <v>4</v>
      </c>
      <c r="AM6813" s="279">
        <v>1998</v>
      </c>
      <c r="AN6813" s="281">
        <v>35905</v>
      </c>
      <c r="AO6813" s="279">
        <v>5.66</v>
      </c>
    </row>
    <row r="6814" spans="38:41">
      <c r="AL6814" s="279">
        <v>4</v>
      </c>
      <c r="AM6814" s="279">
        <v>1998</v>
      </c>
      <c r="AN6814" s="281">
        <v>35902</v>
      </c>
      <c r="AO6814" s="279">
        <v>5.617</v>
      </c>
    </row>
    <row r="6815" spans="38:41">
      <c r="AL6815" s="279">
        <v>4</v>
      </c>
      <c r="AM6815" s="279">
        <v>1998</v>
      </c>
      <c r="AN6815" s="281">
        <v>35901</v>
      </c>
      <c r="AO6815" s="279">
        <v>5.6</v>
      </c>
    </row>
    <row r="6816" spans="38:41">
      <c r="AL6816" s="279">
        <v>4</v>
      </c>
      <c r="AM6816" s="279">
        <v>1998</v>
      </c>
      <c r="AN6816" s="281">
        <v>35900</v>
      </c>
      <c r="AO6816" s="279">
        <v>5.601</v>
      </c>
    </row>
    <row r="6817" spans="38:41">
      <c r="AL6817" s="279">
        <v>4</v>
      </c>
      <c r="AM6817" s="279">
        <v>1998</v>
      </c>
      <c r="AN6817" s="281">
        <v>35899</v>
      </c>
      <c r="AO6817" s="279">
        <v>5.5949999999999998</v>
      </c>
    </row>
    <row r="6818" spans="38:41">
      <c r="AL6818" s="279">
        <v>4</v>
      </c>
      <c r="AM6818" s="279">
        <v>1998</v>
      </c>
      <c r="AN6818" s="281">
        <v>35895</v>
      </c>
      <c r="AO6818" s="279">
        <v>5.5990000000000002</v>
      </c>
    </row>
    <row r="6819" spans="38:41">
      <c r="AL6819" s="279">
        <v>4</v>
      </c>
      <c r="AM6819" s="279">
        <v>1998</v>
      </c>
      <c r="AN6819" s="281">
        <v>35894</v>
      </c>
      <c r="AO6819" s="279">
        <v>5.5970000000000004</v>
      </c>
    </row>
    <row r="6820" spans="38:41">
      <c r="AL6820" s="279">
        <v>4</v>
      </c>
      <c r="AM6820" s="279">
        <v>1998</v>
      </c>
      <c r="AN6820" s="281">
        <v>35893</v>
      </c>
      <c r="AO6820" s="279">
        <v>5.5860000000000003</v>
      </c>
    </row>
    <row r="6821" spans="38:41">
      <c r="AL6821" s="279">
        <v>4</v>
      </c>
      <c r="AM6821" s="279">
        <v>1998</v>
      </c>
      <c r="AN6821" s="281">
        <v>35892</v>
      </c>
      <c r="AO6821" s="279">
        <v>5.556</v>
      </c>
    </row>
    <row r="6822" spans="38:41">
      <c r="AL6822" s="279">
        <v>4</v>
      </c>
      <c r="AM6822" s="279">
        <v>1998</v>
      </c>
      <c r="AN6822" s="281">
        <v>35891</v>
      </c>
      <c r="AO6822" s="279">
        <v>5.5590000000000002</v>
      </c>
    </row>
    <row r="6823" spans="38:41">
      <c r="AL6823" s="279">
        <v>4</v>
      </c>
      <c r="AM6823" s="279">
        <v>1998</v>
      </c>
      <c r="AN6823" s="281">
        <v>35888</v>
      </c>
      <c r="AO6823" s="279">
        <v>5.5739999999999998</v>
      </c>
    </row>
    <row r="6824" spans="38:41">
      <c r="AL6824" s="279">
        <v>4</v>
      </c>
      <c r="AM6824" s="279">
        <v>1998</v>
      </c>
      <c r="AN6824" s="281">
        <v>35887</v>
      </c>
      <c r="AO6824" s="279">
        <v>5.6459999999999999</v>
      </c>
    </row>
    <row r="6825" spans="38:41">
      <c r="AL6825" s="279">
        <v>4</v>
      </c>
      <c r="AM6825" s="279">
        <v>1998</v>
      </c>
      <c r="AN6825" s="281">
        <v>35886</v>
      </c>
      <c r="AO6825" s="279">
        <v>5.6710000000000003</v>
      </c>
    </row>
    <row r="6826" spans="38:41">
      <c r="AL6826" s="279">
        <v>3</v>
      </c>
      <c r="AM6826" s="279">
        <v>1998</v>
      </c>
      <c r="AN6826" s="281">
        <v>35885</v>
      </c>
      <c r="AO6826" s="279">
        <v>5.7119999999999997</v>
      </c>
    </row>
    <row r="6827" spans="38:41">
      <c r="AL6827" s="279">
        <v>3</v>
      </c>
      <c r="AM6827" s="279">
        <v>1998</v>
      </c>
      <c r="AN6827" s="281">
        <v>35884</v>
      </c>
      <c r="AO6827" s="279">
        <v>5.734</v>
      </c>
    </row>
    <row r="6828" spans="38:41">
      <c r="AL6828" s="279">
        <v>3</v>
      </c>
      <c r="AM6828" s="279">
        <v>1998</v>
      </c>
      <c r="AN6828" s="281">
        <v>35881</v>
      </c>
      <c r="AO6828" s="279">
        <v>5.7140000000000004</v>
      </c>
    </row>
    <row r="6829" spans="38:41">
      <c r="AL6829" s="279">
        <v>3</v>
      </c>
      <c r="AM6829" s="279">
        <v>1998</v>
      </c>
      <c r="AN6829" s="281">
        <v>35880</v>
      </c>
      <c r="AO6829" s="279">
        <v>5.7149999999999999</v>
      </c>
    </row>
    <row r="6830" spans="38:41">
      <c r="AL6830" s="279">
        <v>3</v>
      </c>
      <c r="AM6830" s="279">
        <v>1998</v>
      </c>
      <c r="AN6830" s="281">
        <v>35879</v>
      </c>
      <c r="AO6830" s="279">
        <v>5.702</v>
      </c>
    </row>
    <row r="6831" spans="38:41">
      <c r="AL6831" s="279">
        <v>3</v>
      </c>
      <c r="AM6831" s="279">
        <v>1998</v>
      </c>
      <c r="AN6831" s="281">
        <v>35878</v>
      </c>
      <c r="AO6831" s="279">
        <v>5.702</v>
      </c>
    </row>
    <row r="6832" spans="38:41">
      <c r="AL6832" s="279">
        <v>3</v>
      </c>
      <c r="AM6832" s="279">
        <v>1998</v>
      </c>
      <c r="AN6832" s="281">
        <v>35877</v>
      </c>
      <c r="AO6832" s="279">
        <v>5.7140000000000004</v>
      </c>
    </row>
    <row r="6833" spans="38:41">
      <c r="AL6833" s="279">
        <v>3</v>
      </c>
      <c r="AM6833" s="279">
        <v>1998</v>
      </c>
      <c r="AN6833" s="281">
        <v>35874</v>
      </c>
      <c r="AO6833" s="279">
        <v>5.7160000000000002</v>
      </c>
    </row>
    <row r="6834" spans="38:41">
      <c r="AL6834" s="279">
        <v>3</v>
      </c>
      <c r="AM6834" s="279">
        <v>1998</v>
      </c>
      <c r="AN6834" s="281">
        <v>35873</v>
      </c>
      <c r="AO6834" s="279">
        <v>5.7210000000000001</v>
      </c>
    </row>
    <row r="6835" spans="38:41">
      <c r="AL6835" s="279">
        <v>3</v>
      </c>
      <c r="AM6835" s="279">
        <v>1998</v>
      </c>
      <c r="AN6835" s="281">
        <v>35872</v>
      </c>
      <c r="AO6835" s="279">
        <v>5.73</v>
      </c>
    </row>
    <row r="6836" spans="38:41">
      <c r="AL6836" s="279">
        <v>3</v>
      </c>
      <c r="AM6836" s="279">
        <v>1998</v>
      </c>
      <c r="AN6836" s="281">
        <v>35871</v>
      </c>
      <c r="AO6836" s="279">
        <v>5.7359999999999998</v>
      </c>
    </row>
    <row r="6837" spans="38:41">
      <c r="AL6837" s="279">
        <v>3</v>
      </c>
      <c r="AM6837" s="279">
        <v>1998</v>
      </c>
      <c r="AN6837" s="281">
        <v>35870</v>
      </c>
      <c r="AO6837" s="279">
        <v>5.734</v>
      </c>
    </row>
    <row r="6838" spans="38:41">
      <c r="AL6838" s="279">
        <v>3</v>
      </c>
      <c r="AM6838" s="279">
        <v>1998</v>
      </c>
      <c r="AN6838" s="281">
        <v>35867</v>
      </c>
      <c r="AO6838" s="279">
        <v>5.7469999999999999</v>
      </c>
    </row>
    <row r="6839" spans="38:41">
      <c r="AL6839" s="279">
        <v>3</v>
      </c>
      <c r="AM6839" s="279">
        <v>1998</v>
      </c>
      <c r="AN6839" s="281">
        <v>35866</v>
      </c>
      <c r="AO6839" s="279">
        <v>5.7380000000000004</v>
      </c>
    </row>
    <row r="6840" spans="38:41">
      <c r="AL6840" s="279">
        <v>3</v>
      </c>
      <c r="AM6840" s="279">
        <v>1998</v>
      </c>
      <c r="AN6840" s="281">
        <v>35865</v>
      </c>
      <c r="AO6840" s="279">
        <v>5.8129999999999997</v>
      </c>
    </row>
    <row r="6841" spans="38:41">
      <c r="AL6841" s="279">
        <v>3</v>
      </c>
      <c r="AM6841" s="279">
        <v>1998</v>
      </c>
      <c r="AN6841" s="281">
        <v>35864</v>
      </c>
      <c r="AO6841" s="279">
        <v>5.8609999999999998</v>
      </c>
    </row>
    <row r="6842" spans="38:41">
      <c r="AL6842" s="279">
        <v>3</v>
      </c>
      <c r="AM6842" s="279">
        <v>1998</v>
      </c>
      <c r="AN6842" s="281">
        <v>35863</v>
      </c>
      <c r="AO6842" s="279">
        <v>5.8840000000000003</v>
      </c>
    </row>
    <row r="6843" spans="38:41">
      <c r="AL6843" s="279">
        <v>3</v>
      </c>
      <c r="AM6843" s="279">
        <v>1998</v>
      </c>
      <c r="AN6843" s="281">
        <v>35860</v>
      </c>
      <c r="AO6843" s="279">
        <v>5.9279999999999999</v>
      </c>
    </row>
    <row r="6844" spans="38:41">
      <c r="AL6844" s="279">
        <v>3</v>
      </c>
      <c r="AM6844" s="279">
        <v>1998</v>
      </c>
      <c r="AN6844" s="281">
        <v>35859</v>
      </c>
      <c r="AO6844" s="279">
        <v>5.95</v>
      </c>
    </row>
    <row r="6845" spans="38:41">
      <c r="AL6845" s="279">
        <v>3</v>
      </c>
      <c r="AM6845" s="279">
        <v>1998</v>
      </c>
      <c r="AN6845" s="281">
        <v>35858</v>
      </c>
      <c r="AO6845" s="279">
        <v>5.9269999999999996</v>
      </c>
    </row>
    <row r="6846" spans="38:41">
      <c r="AL6846" s="279">
        <v>3</v>
      </c>
      <c r="AM6846" s="279">
        <v>1998</v>
      </c>
      <c r="AN6846" s="281">
        <v>35857</v>
      </c>
      <c r="AO6846" s="279">
        <v>5.9329999999999998</v>
      </c>
    </row>
    <row r="6847" spans="38:41">
      <c r="AL6847" s="279">
        <v>3</v>
      </c>
      <c r="AM6847" s="279">
        <v>1998</v>
      </c>
      <c r="AN6847" s="281">
        <v>35856</v>
      </c>
      <c r="AO6847" s="279">
        <v>5.8440000000000003</v>
      </c>
    </row>
    <row r="6848" spans="38:41">
      <c r="AL6848" s="279">
        <v>2</v>
      </c>
      <c r="AM6848" s="279">
        <v>1998</v>
      </c>
      <c r="AN6848" s="281">
        <v>35853</v>
      </c>
      <c r="AO6848" s="279">
        <v>5.7839999999999998</v>
      </c>
    </row>
    <row r="6849" spans="38:41">
      <c r="AL6849" s="279">
        <v>2</v>
      </c>
      <c r="AM6849" s="279">
        <v>1998</v>
      </c>
      <c r="AN6849" s="281">
        <v>35852</v>
      </c>
      <c r="AO6849" s="279">
        <v>5.7869999999999999</v>
      </c>
    </row>
    <row r="6850" spans="38:41">
      <c r="AL6850" s="279">
        <v>2</v>
      </c>
      <c r="AM6850" s="279">
        <v>1998</v>
      </c>
      <c r="AN6850" s="281">
        <v>35851</v>
      </c>
      <c r="AO6850" s="279">
        <v>5.7850000000000001</v>
      </c>
    </row>
    <row r="6851" spans="38:41">
      <c r="AL6851" s="279">
        <v>2</v>
      </c>
      <c r="AM6851" s="279">
        <v>1998</v>
      </c>
      <c r="AN6851" s="281">
        <v>35850</v>
      </c>
      <c r="AO6851" s="279">
        <v>5.8209999999999997</v>
      </c>
    </row>
    <row r="6852" spans="38:41">
      <c r="AL6852" s="279">
        <v>2</v>
      </c>
      <c r="AM6852" s="279">
        <v>1998</v>
      </c>
      <c r="AN6852" s="281">
        <v>35849</v>
      </c>
      <c r="AO6852" s="279">
        <v>5.78</v>
      </c>
    </row>
    <row r="6853" spans="38:41">
      <c r="AL6853" s="279">
        <v>2</v>
      </c>
      <c r="AM6853" s="279">
        <v>1998</v>
      </c>
      <c r="AN6853" s="281">
        <v>35846</v>
      </c>
      <c r="AO6853" s="279">
        <v>5.7640000000000002</v>
      </c>
    </row>
    <row r="6854" spans="38:41">
      <c r="AL6854" s="279">
        <v>2</v>
      </c>
      <c r="AM6854" s="279">
        <v>1998</v>
      </c>
      <c r="AN6854" s="281">
        <v>35845</v>
      </c>
      <c r="AO6854" s="279">
        <v>5.7539999999999996</v>
      </c>
    </row>
    <row r="6855" spans="38:41">
      <c r="AL6855" s="279">
        <v>2</v>
      </c>
      <c r="AM6855" s="279">
        <v>1998</v>
      </c>
      <c r="AN6855" s="281">
        <v>35844</v>
      </c>
      <c r="AO6855" s="279">
        <v>5.7389999999999999</v>
      </c>
    </row>
    <row r="6856" spans="38:41">
      <c r="AL6856" s="279">
        <v>2</v>
      </c>
      <c r="AM6856" s="279">
        <v>1998</v>
      </c>
      <c r="AN6856" s="281">
        <v>35843</v>
      </c>
      <c r="AO6856" s="279">
        <v>5.7119999999999997</v>
      </c>
    </row>
    <row r="6857" spans="38:41">
      <c r="AL6857" s="279">
        <v>2</v>
      </c>
      <c r="AM6857" s="279">
        <v>1998</v>
      </c>
      <c r="AN6857" s="281">
        <v>35842</v>
      </c>
      <c r="AO6857" s="279">
        <v>5.7389999999999999</v>
      </c>
    </row>
    <row r="6858" spans="38:41">
      <c r="AL6858" s="279">
        <v>2</v>
      </c>
      <c r="AM6858" s="279">
        <v>1998</v>
      </c>
      <c r="AN6858" s="281">
        <v>35839</v>
      </c>
      <c r="AO6858" s="279">
        <v>5.7460000000000004</v>
      </c>
    </row>
    <row r="6859" spans="38:41">
      <c r="AL6859" s="279">
        <v>2</v>
      </c>
      <c r="AM6859" s="279">
        <v>1998</v>
      </c>
      <c r="AN6859" s="281">
        <v>35838</v>
      </c>
      <c r="AO6859" s="279">
        <v>5.7389999999999999</v>
      </c>
    </row>
    <row r="6860" spans="38:41">
      <c r="AL6860" s="279">
        <v>2</v>
      </c>
      <c r="AM6860" s="279">
        <v>1998</v>
      </c>
      <c r="AN6860" s="281">
        <v>35837</v>
      </c>
      <c r="AO6860" s="279">
        <v>5.7409999999999997</v>
      </c>
    </row>
    <row r="6861" spans="38:41">
      <c r="AL6861" s="279">
        <v>2</v>
      </c>
      <c r="AM6861" s="279">
        <v>1998</v>
      </c>
      <c r="AN6861" s="281">
        <v>35836</v>
      </c>
      <c r="AO6861" s="279">
        <v>5.7939999999999996</v>
      </c>
    </row>
    <row r="6862" spans="38:41">
      <c r="AL6862" s="279">
        <v>2</v>
      </c>
      <c r="AM6862" s="279">
        <v>1998</v>
      </c>
      <c r="AN6862" s="281">
        <v>35835</v>
      </c>
      <c r="AO6862" s="279">
        <v>5.7919999999999998</v>
      </c>
    </row>
    <row r="6863" spans="38:41">
      <c r="AL6863" s="279">
        <v>2</v>
      </c>
      <c r="AM6863" s="279">
        <v>1998</v>
      </c>
      <c r="AN6863" s="281">
        <v>35832</v>
      </c>
      <c r="AO6863" s="279">
        <v>5.7770000000000001</v>
      </c>
    </row>
    <row r="6864" spans="38:41">
      <c r="AL6864" s="279">
        <v>2</v>
      </c>
      <c r="AM6864" s="279">
        <v>1998</v>
      </c>
      <c r="AN6864" s="281">
        <v>35831</v>
      </c>
      <c r="AO6864" s="279">
        <v>5.7889999999999997</v>
      </c>
    </row>
    <row r="6865" spans="38:41">
      <c r="AL6865" s="279">
        <v>2</v>
      </c>
      <c r="AM6865" s="279">
        <v>1998</v>
      </c>
      <c r="AN6865" s="281">
        <v>35830</v>
      </c>
      <c r="AO6865" s="279">
        <v>5.7270000000000003</v>
      </c>
    </row>
    <row r="6866" spans="38:41">
      <c r="AL6866" s="279">
        <v>2</v>
      </c>
      <c r="AM6866" s="279">
        <v>1998</v>
      </c>
      <c r="AN6866" s="281">
        <v>35829</v>
      </c>
      <c r="AO6866" s="279">
        <v>5.7110000000000003</v>
      </c>
    </row>
    <row r="6867" spans="38:41">
      <c r="AL6867" s="279">
        <v>2</v>
      </c>
      <c r="AM6867" s="279">
        <v>1998</v>
      </c>
      <c r="AN6867" s="281">
        <v>35828</v>
      </c>
      <c r="AO6867" s="279">
        <v>5.7389999999999999</v>
      </c>
    </row>
    <row r="6868" spans="38:41">
      <c r="AL6868" s="279">
        <v>1</v>
      </c>
      <c r="AM6868" s="279">
        <v>1998</v>
      </c>
      <c r="AN6868" s="281">
        <v>35825</v>
      </c>
      <c r="AO6868" s="279">
        <v>5.7220000000000004</v>
      </c>
    </row>
    <row r="6869" spans="38:41">
      <c r="AL6869" s="279">
        <v>1</v>
      </c>
      <c r="AM6869" s="279">
        <v>1998</v>
      </c>
      <c r="AN6869" s="281">
        <v>35824</v>
      </c>
      <c r="AO6869" s="279">
        <v>5.7530000000000001</v>
      </c>
    </row>
    <row r="6870" spans="38:41">
      <c r="AL6870" s="279">
        <v>1</v>
      </c>
      <c r="AM6870" s="279">
        <v>1998</v>
      </c>
      <c r="AN6870" s="281">
        <v>35823</v>
      </c>
      <c r="AO6870" s="279">
        <v>5.8090000000000002</v>
      </c>
    </row>
    <row r="6871" spans="38:41">
      <c r="AL6871" s="279">
        <v>1</v>
      </c>
      <c r="AM6871" s="279">
        <v>1998</v>
      </c>
      <c r="AN6871" s="281">
        <v>35822</v>
      </c>
      <c r="AO6871" s="279">
        <v>5.7889999999999997</v>
      </c>
    </row>
    <row r="6872" spans="38:41">
      <c r="AL6872" s="279">
        <v>1</v>
      </c>
      <c r="AM6872" s="279">
        <v>1998</v>
      </c>
      <c r="AN6872" s="281">
        <v>35821</v>
      </c>
      <c r="AO6872" s="279">
        <v>5.7430000000000003</v>
      </c>
    </row>
    <row r="6873" spans="38:41">
      <c r="AL6873" s="279">
        <v>1</v>
      </c>
      <c r="AM6873" s="279">
        <v>1998</v>
      </c>
      <c r="AN6873" s="281">
        <v>35818</v>
      </c>
      <c r="AO6873" s="279">
        <v>5.7439999999999998</v>
      </c>
    </row>
    <row r="6874" spans="38:41">
      <c r="AL6874" s="279">
        <v>1</v>
      </c>
      <c r="AM6874" s="279">
        <v>1998</v>
      </c>
      <c r="AN6874" s="281">
        <v>35817</v>
      </c>
      <c r="AO6874" s="279">
        <v>5.7279999999999998</v>
      </c>
    </row>
    <row r="6875" spans="38:41">
      <c r="AL6875" s="279">
        <v>1</v>
      </c>
      <c r="AM6875" s="279">
        <v>1998</v>
      </c>
      <c r="AN6875" s="281">
        <v>35816</v>
      </c>
      <c r="AO6875" s="279">
        <v>5.73</v>
      </c>
    </row>
    <row r="6876" spans="38:41">
      <c r="AL6876" s="279">
        <v>1</v>
      </c>
      <c r="AM6876" s="279">
        <v>1998</v>
      </c>
      <c r="AN6876" s="281">
        <v>35815</v>
      </c>
      <c r="AO6876" s="279">
        <v>5.766</v>
      </c>
    </row>
    <row r="6877" spans="38:41">
      <c r="AL6877" s="279">
        <v>1</v>
      </c>
      <c r="AM6877" s="279">
        <v>1998</v>
      </c>
      <c r="AN6877" s="281">
        <v>35814</v>
      </c>
      <c r="AO6877" s="279">
        <v>5.7380000000000004</v>
      </c>
    </row>
    <row r="6878" spans="38:41">
      <c r="AL6878" s="279">
        <v>1</v>
      </c>
      <c r="AM6878" s="279">
        <v>1998</v>
      </c>
      <c r="AN6878" s="281">
        <v>35811</v>
      </c>
      <c r="AO6878" s="279">
        <v>5.726</v>
      </c>
    </row>
    <row r="6879" spans="38:41">
      <c r="AL6879" s="279">
        <v>1</v>
      </c>
      <c r="AM6879" s="279">
        <v>1998</v>
      </c>
      <c r="AN6879" s="281">
        <v>35810</v>
      </c>
      <c r="AO6879" s="279">
        <v>5.7050000000000001</v>
      </c>
    </row>
    <row r="6880" spans="38:41">
      <c r="AL6880" s="279">
        <v>1</v>
      </c>
      <c r="AM6880" s="279">
        <v>1998</v>
      </c>
      <c r="AN6880" s="281">
        <v>35809</v>
      </c>
      <c r="AO6880" s="279">
        <v>5.6840000000000002</v>
      </c>
    </row>
    <row r="6881" spans="38:41">
      <c r="AL6881" s="279">
        <v>1</v>
      </c>
      <c r="AM6881" s="279">
        <v>1998</v>
      </c>
      <c r="AN6881" s="281">
        <v>35808</v>
      </c>
      <c r="AO6881" s="279">
        <v>5.6779999999999999</v>
      </c>
    </row>
    <row r="6882" spans="38:41">
      <c r="AL6882" s="279">
        <v>1</v>
      </c>
      <c r="AM6882" s="279">
        <v>1998</v>
      </c>
      <c r="AN6882" s="281">
        <v>35807</v>
      </c>
      <c r="AO6882" s="279">
        <v>5.6719999999999997</v>
      </c>
    </row>
    <row r="6883" spans="38:41">
      <c r="AL6883" s="279">
        <v>1</v>
      </c>
      <c r="AM6883" s="279">
        <v>1998</v>
      </c>
      <c r="AN6883" s="281">
        <v>35804</v>
      </c>
      <c r="AO6883" s="279">
        <v>5.7249999999999996</v>
      </c>
    </row>
    <row r="6884" spans="38:41">
      <c r="AL6884" s="279">
        <v>1</v>
      </c>
      <c r="AM6884" s="279">
        <v>1998</v>
      </c>
      <c r="AN6884" s="281">
        <v>35803</v>
      </c>
      <c r="AO6884" s="279">
        <v>5.7460000000000004</v>
      </c>
    </row>
    <row r="6885" spans="38:41">
      <c r="AL6885" s="279">
        <v>1</v>
      </c>
      <c r="AM6885" s="279">
        <v>1998</v>
      </c>
      <c r="AN6885" s="281">
        <v>35802</v>
      </c>
      <c r="AO6885" s="279">
        <v>5.7960000000000003</v>
      </c>
    </row>
    <row r="6886" spans="38:41">
      <c r="AL6886" s="279">
        <v>1</v>
      </c>
      <c r="AM6886" s="279">
        <v>1998</v>
      </c>
      <c r="AN6886" s="281">
        <v>35801</v>
      </c>
      <c r="AO6886" s="279">
        <v>5.7850000000000001</v>
      </c>
    </row>
    <row r="6887" spans="38:41">
      <c r="AL6887" s="279">
        <v>1</v>
      </c>
      <c r="AM6887" s="279">
        <v>1998</v>
      </c>
      <c r="AN6887" s="281">
        <v>35800</v>
      </c>
      <c r="AO6887" s="279">
        <v>5.7969999999999997</v>
      </c>
    </row>
    <row r="6888" spans="38:41">
      <c r="AL6888" s="279">
        <v>1</v>
      </c>
      <c r="AM6888" s="279">
        <v>1998</v>
      </c>
      <c r="AN6888" s="281">
        <v>35797</v>
      </c>
      <c r="AO6888" s="279">
        <v>5.8840000000000003</v>
      </c>
    </row>
    <row r="6889" spans="38:41">
      <c r="AL6889" s="279">
        <v>1</v>
      </c>
      <c r="AM6889" s="279">
        <v>1998</v>
      </c>
      <c r="AN6889" s="281">
        <v>35796</v>
      </c>
      <c r="AO6889" s="279">
        <v>5.9589999999999996</v>
      </c>
    </row>
    <row r="6890" spans="38:41">
      <c r="AL6890" s="279">
        <v>12</v>
      </c>
      <c r="AM6890" s="279">
        <v>1997</v>
      </c>
      <c r="AN6890" s="281">
        <v>35795</v>
      </c>
      <c r="AO6890" s="279">
        <v>5.9580000000000002</v>
      </c>
    </row>
    <row r="6891" spans="38:41">
      <c r="AL6891" s="279">
        <v>12</v>
      </c>
      <c r="AM6891" s="279">
        <v>1997</v>
      </c>
      <c r="AN6891" s="281">
        <v>35794</v>
      </c>
      <c r="AO6891" s="279">
        <v>5.9980000000000002</v>
      </c>
    </row>
    <row r="6892" spans="38:41">
      <c r="AL6892" s="279">
        <v>12</v>
      </c>
      <c r="AM6892" s="279">
        <v>1997</v>
      </c>
      <c r="AN6892" s="281">
        <v>35793</v>
      </c>
      <c r="AO6892" s="279">
        <v>5.98</v>
      </c>
    </row>
    <row r="6893" spans="38:41">
      <c r="AL6893" s="279">
        <v>12</v>
      </c>
      <c r="AM6893" s="279">
        <v>1997</v>
      </c>
      <c r="AN6893" s="281">
        <v>35790</v>
      </c>
      <c r="AO6893" s="279">
        <v>5.976</v>
      </c>
    </row>
    <row r="6894" spans="38:41">
      <c r="AL6894" s="279">
        <v>12</v>
      </c>
      <c r="AM6894" s="279">
        <v>1997</v>
      </c>
      <c r="AN6894" s="281">
        <v>35788</v>
      </c>
      <c r="AO6894" s="279">
        <v>5.9720000000000004</v>
      </c>
    </row>
    <row r="6895" spans="38:41">
      <c r="AL6895" s="279">
        <v>12</v>
      </c>
      <c r="AM6895" s="279">
        <v>1997</v>
      </c>
      <c r="AN6895" s="281">
        <v>35787</v>
      </c>
      <c r="AO6895" s="279">
        <v>5.9539999999999997</v>
      </c>
    </row>
    <row r="6896" spans="38:41">
      <c r="AL6896" s="279">
        <v>12</v>
      </c>
      <c r="AM6896" s="279">
        <v>1997</v>
      </c>
      <c r="AN6896" s="281">
        <v>35786</v>
      </c>
      <c r="AO6896" s="279">
        <v>5.97</v>
      </c>
    </row>
    <row r="6897" spans="38:41">
      <c r="AL6897" s="279">
        <v>12</v>
      </c>
      <c r="AM6897" s="279">
        <v>1997</v>
      </c>
      <c r="AN6897" s="281">
        <v>35783</v>
      </c>
      <c r="AO6897" s="279">
        <v>5.9859999999999998</v>
      </c>
    </row>
    <row r="6898" spans="38:41">
      <c r="AL6898" s="279">
        <v>12</v>
      </c>
      <c r="AM6898" s="279">
        <v>1997</v>
      </c>
      <c r="AN6898" s="281">
        <v>35782</v>
      </c>
      <c r="AO6898" s="279">
        <v>6.0060000000000002</v>
      </c>
    </row>
    <row r="6899" spans="38:41">
      <c r="AL6899" s="279">
        <v>12</v>
      </c>
      <c r="AM6899" s="279">
        <v>1997</v>
      </c>
      <c r="AN6899" s="281">
        <v>35781</v>
      </c>
      <c r="AO6899" s="279">
        <v>6.048</v>
      </c>
    </row>
    <row r="6900" spans="38:41">
      <c r="AL6900" s="279">
        <v>12</v>
      </c>
      <c r="AM6900" s="279">
        <v>1997</v>
      </c>
      <c r="AN6900" s="281">
        <v>35780</v>
      </c>
      <c r="AO6900" s="279">
        <v>6.016</v>
      </c>
    </row>
    <row r="6901" spans="38:41">
      <c r="AL6901" s="279">
        <v>12</v>
      </c>
      <c r="AM6901" s="279">
        <v>1997</v>
      </c>
      <c r="AN6901" s="281">
        <v>35779</v>
      </c>
      <c r="AO6901" s="279">
        <v>6.0049999999999999</v>
      </c>
    </row>
    <row r="6902" spans="38:41">
      <c r="AL6902" s="279">
        <v>12</v>
      </c>
      <c r="AM6902" s="279">
        <v>1997</v>
      </c>
      <c r="AN6902" s="281">
        <v>35776</v>
      </c>
      <c r="AO6902" s="279">
        <v>5.992</v>
      </c>
    </row>
    <row r="6903" spans="38:41">
      <c r="AL6903" s="279">
        <v>12</v>
      </c>
      <c r="AM6903" s="279">
        <v>1997</v>
      </c>
      <c r="AN6903" s="281">
        <v>35775</v>
      </c>
      <c r="AO6903" s="279">
        <v>6.1070000000000002</v>
      </c>
    </row>
    <row r="6904" spans="38:41">
      <c r="AL6904" s="279">
        <v>12</v>
      </c>
      <c r="AM6904" s="279">
        <v>1997</v>
      </c>
      <c r="AN6904" s="281">
        <v>35774</v>
      </c>
      <c r="AO6904" s="279">
        <v>6.1139999999999999</v>
      </c>
    </row>
    <row r="6905" spans="38:41">
      <c r="AL6905" s="279">
        <v>12</v>
      </c>
      <c r="AM6905" s="279">
        <v>1997</v>
      </c>
      <c r="AN6905" s="281">
        <v>35773</v>
      </c>
      <c r="AO6905" s="279">
        <v>6.1130000000000004</v>
      </c>
    </row>
    <row r="6906" spans="38:41">
      <c r="AL6906" s="279">
        <v>12</v>
      </c>
      <c r="AM6906" s="279">
        <v>1997</v>
      </c>
      <c r="AN6906" s="281">
        <v>35772</v>
      </c>
      <c r="AO6906" s="279">
        <v>6.0960000000000001</v>
      </c>
    </row>
    <row r="6907" spans="38:41">
      <c r="AL6907" s="279">
        <v>12</v>
      </c>
      <c r="AM6907" s="279">
        <v>1997</v>
      </c>
      <c r="AN6907" s="281">
        <v>35769</v>
      </c>
      <c r="AO6907" s="279">
        <v>6.0410000000000004</v>
      </c>
    </row>
    <row r="6908" spans="38:41">
      <c r="AL6908" s="279">
        <v>12</v>
      </c>
      <c r="AM6908" s="279">
        <v>1997</v>
      </c>
      <c r="AN6908" s="281">
        <v>35768</v>
      </c>
      <c r="AO6908" s="279">
        <v>5.984</v>
      </c>
    </row>
    <row r="6909" spans="38:41">
      <c r="AL6909" s="279">
        <v>12</v>
      </c>
      <c r="AM6909" s="279">
        <v>1997</v>
      </c>
      <c r="AN6909" s="281">
        <v>35767</v>
      </c>
      <c r="AO6909" s="279">
        <v>5.9569999999999999</v>
      </c>
    </row>
    <row r="6910" spans="38:41">
      <c r="AL6910" s="279">
        <v>12</v>
      </c>
      <c r="AM6910" s="279">
        <v>1997</v>
      </c>
      <c r="AN6910" s="281">
        <v>35766</v>
      </c>
      <c r="AO6910" s="279">
        <v>5.9349999999999996</v>
      </c>
    </row>
    <row r="6911" spans="38:41">
      <c r="AL6911" s="279">
        <v>12</v>
      </c>
      <c r="AM6911" s="279">
        <v>1997</v>
      </c>
      <c r="AN6911" s="281">
        <v>35765</v>
      </c>
      <c r="AO6911" s="279">
        <v>5.9459999999999997</v>
      </c>
    </row>
    <row r="6912" spans="38:41">
      <c r="AL6912" s="279">
        <v>11</v>
      </c>
      <c r="AM6912" s="279">
        <v>1997</v>
      </c>
      <c r="AN6912" s="281">
        <v>35762</v>
      </c>
      <c r="AO6912" s="279">
        <v>5.9749999999999996</v>
      </c>
    </row>
    <row r="6913" spans="38:41">
      <c r="AL6913" s="279">
        <v>11</v>
      </c>
      <c r="AM6913" s="279">
        <v>1997</v>
      </c>
      <c r="AN6913" s="281">
        <v>35761</v>
      </c>
      <c r="AO6913" s="279">
        <v>5.9649999999999999</v>
      </c>
    </row>
    <row r="6914" spans="38:41">
      <c r="AL6914" s="279">
        <v>11</v>
      </c>
      <c r="AM6914" s="279">
        <v>1997</v>
      </c>
      <c r="AN6914" s="281">
        <v>35760</v>
      </c>
      <c r="AO6914" s="279">
        <v>5.968</v>
      </c>
    </row>
    <row r="6915" spans="38:41">
      <c r="AL6915" s="279">
        <v>11</v>
      </c>
      <c r="AM6915" s="279">
        <v>1997</v>
      </c>
      <c r="AN6915" s="281">
        <v>35759</v>
      </c>
      <c r="AO6915" s="279">
        <v>5.9269999999999996</v>
      </c>
    </row>
    <row r="6916" spans="38:41">
      <c r="AL6916" s="279">
        <v>11</v>
      </c>
      <c r="AM6916" s="279">
        <v>1997</v>
      </c>
      <c r="AN6916" s="281">
        <v>35758</v>
      </c>
      <c r="AO6916" s="279">
        <v>5.9249999999999998</v>
      </c>
    </row>
    <row r="6917" spans="38:41">
      <c r="AL6917" s="279">
        <v>11</v>
      </c>
      <c r="AM6917" s="279">
        <v>1997</v>
      </c>
      <c r="AN6917" s="281">
        <v>35755</v>
      </c>
      <c r="AO6917" s="279">
        <v>5.9160000000000004</v>
      </c>
    </row>
    <row r="6918" spans="38:41">
      <c r="AL6918" s="279">
        <v>11</v>
      </c>
      <c r="AM6918" s="279">
        <v>1997</v>
      </c>
      <c r="AN6918" s="281">
        <v>35754</v>
      </c>
      <c r="AO6918" s="279">
        <v>5.9290000000000003</v>
      </c>
    </row>
    <row r="6919" spans="38:41">
      <c r="AL6919" s="279">
        <v>11</v>
      </c>
      <c r="AM6919" s="279">
        <v>1997</v>
      </c>
      <c r="AN6919" s="281">
        <v>35753</v>
      </c>
      <c r="AO6919" s="279">
        <v>5.9169999999999998</v>
      </c>
    </row>
    <row r="6920" spans="38:41">
      <c r="AL6920" s="279">
        <v>11</v>
      </c>
      <c r="AM6920" s="279">
        <v>1997</v>
      </c>
      <c r="AN6920" s="281">
        <v>35752</v>
      </c>
      <c r="AO6920" s="279">
        <v>5.9409999999999998</v>
      </c>
    </row>
    <row r="6921" spans="38:41">
      <c r="AL6921" s="279">
        <v>11</v>
      </c>
      <c r="AM6921" s="279">
        <v>1997</v>
      </c>
      <c r="AN6921" s="281">
        <v>35751</v>
      </c>
      <c r="AO6921" s="279">
        <v>5.9610000000000003</v>
      </c>
    </row>
    <row r="6922" spans="38:41">
      <c r="AL6922" s="279">
        <v>11</v>
      </c>
      <c r="AM6922" s="279">
        <v>1997</v>
      </c>
      <c r="AN6922" s="281">
        <v>35748</v>
      </c>
      <c r="AO6922" s="279">
        <v>5.9710000000000001</v>
      </c>
    </row>
    <row r="6923" spans="38:41">
      <c r="AL6923" s="279">
        <v>11</v>
      </c>
      <c r="AM6923" s="279">
        <v>1997</v>
      </c>
      <c r="AN6923" s="281">
        <v>35747</v>
      </c>
      <c r="AO6923" s="279">
        <v>5.9640000000000004</v>
      </c>
    </row>
    <row r="6924" spans="38:41">
      <c r="AL6924" s="279">
        <v>11</v>
      </c>
      <c r="AM6924" s="279">
        <v>1997</v>
      </c>
      <c r="AN6924" s="281">
        <v>35746</v>
      </c>
      <c r="AO6924" s="279">
        <v>5.9640000000000004</v>
      </c>
    </row>
    <row r="6925" spans="38:41">
      <c r="AL6925" s="279">
        <v>11</v>
      </c>
      <c r="AM6925" s="279">
        <v>1997</v>
      </c>
      <c r="AN6925" s="281">
        <v>35745</v>
      </c>
      <c r="AO6925" s="279">
        <v>6.016</v>
      </c>
    </row>
    <row r="6926" spans="38:41">
      <c r="AL6926" s="279">
        <v>11</v>
      </c>
      <c r="AM6926" s="279">
        <v>1997</v>
      </c>
      <c r="AN6926" s="281">
        <v>35744</v>
      </c>
      <c r="AO6926" s="279">
        <v>6.0119999999999996</v>
      </c>
    </row>
    <row r="6927" spans="38:41">
      <c r="AL6927" s="279">
        <v>11</v>
      </c>
      <c r="AM6927" s="279">
        <v>1997</v>
      </c>
      <c r="AN6927" s="281">
        <v>35741</v>
      </c>
      <c r="AO6927" s="279">
        <v>6.0259999999999998</v>
      </c>
    </row>
    <row r="6928" spans="38:41">
      <c r="AL6928" s="279">
        <v>11</v>
      </c>
      <c r="AM6928" s="279">
        <v>1997</v>
      </c>
      <c r="AN6928" s="281">
        <v>35740</v>
      </c>
      <c r="AO6928" s="279">
        <v>6.0449999999999999</v>
      </c>
    </row>
    <row r="6929" spans="38:41">
      <c r="AL6929" s="279">
        <v>11</v>
      </c>
      <c r="AM6929" s="279">
        <v>1997</v>
      </c>
      <c r="AN6929" s="281">
        <v>35739</v>
      </c>
      <c r="AO6929" s="279">
        <v>6.0570000000000004</v>
      </c>
    </row>
    <row r="6930" spans="38:41">
      <c r="AL6930" s="279">
        <v>11</v>
      </c>
      <c r="AM6930" s="279">
        <v>1997</v>
      </c>
      <c r="AN6930" s="281">
        <v>35738</v>
      </c>
      <c r="AO6930" s="279">
        <v>6.0810000000000004</v>
      </c>
    </row>
    <row r="6931" spans="38:41">
      <c r="AL6931" s="279">
        <v>11</v>
      </c>
      <c r="AM6931" s="279">
        <v>1997</v>
      </c>
      <c r="AN6931" s="281">
        <v>35737</v>
      </c>
      <c r="AO6931" s="279">
        <v>6.0460000000000003</v>
      </c>
    </row>
    <row r="6932" spans="38:41">
      <c r="AL6932" s="279">
        <v>10</v>
      </c>
      <c r="AM6932" s="279">
        <v>1997</v>
      </c>
      <c r="AN6932" s="281">
        <v>35734</v>
      </c>
      <c r="AO6932" s="279">
        <v>6.0060000000000002</v>
      </c>
    </row>
    <row r="6933" spans="38:41">
      <c r="AL6933" s="279">
        <v>10</v>
      </c>
      <c r="AM6933" s="279">
        <v>1997</v>
      </c>
      <c r="AN6933" s="281">
        <v>35733</v>
      </c>
      <c r="AO6933" s="279">
        <v>6.0179999999999998</v>
      </c>
    </row>
    <row r="6934" spans="38:41">
      <c r="AL6934" s="279">
        <v>10</v>
      </c>
      <c r="AM6934" s="279">
        <v>1997</v>
      </c>
      <c r="AN6934" s="281">
        <v>35732</v>
      </c>
      <c r="AO6934" s="279">
        <v>6.0579999999999998</v>
      </c>
    </row>
    <row r="6935" spans="38:41">
      <c r="AL6935" s="279">
        <v>10</v>
      </c>
      <c r="AM6935" s="279">
        <v>1997</v>
      </c>
      <c r="AN6935" s="281">
        <v>35731</v>
      </c>
      <c r="AO6935" s="279">
        <v>6.1310000000000002</v>
      </c>
    </row>
    <row r="6936" spans="38:41">
      <c r="AL6936" s="279">
        <v>10</v>
      </c>
      <c r="AM6936" s="279">
        <v>1997</v>
      </c>
      <c r="AN6936" s="281">
        <v>35730</v>
      </c>
      <c r="AO6936" s="279">
        <v>6.0330000000000004</v>
      </c>
    </row>
    <row r="6937" spans="38:41">
      <c r="AL6937" s="279">
        <v>10</v>
      </c>
      <c r="AM6937" s="279">
        <v>1997</v>
      </c>
      <c r="AN6937" s="281">
        <v>35727</v>
      </c>
      <c r="AO6937" s="279">
        <v>6.1779999999999999</v>
      </c>
    </row>
    <row r="6938" spans="38:41">
      <c r="AL6938" s="279">
        <v>10</v>
      </c>
      <c r="AM6938" s="279">
        <v>1997</v>
      </c>
      <c r="AN6938" s="281">
        <v>35726</v>
      </c>
      <c r="AO6938" s="279">
        <v>6.2149999999999999</v>
      </c>
    </row>
    <row r="6939" spans="38:41">
      <c r="AL6939" s="279">
        <v>10</v>
      </c>
      <c r="AM6939" s="279">
        <v>1997</v>
      </c>
      <c r="AN6939" s="281">
        <v>35725</v>
      </c>
      <c r="AO6939" s="279">
        <v>6.3170000000000002</v>
      </c>
    </row>
    <row r="6940" spans="38:41">
      <c r="AL6940" s="279">
        <v>10</v>
      </c>
      <c r="AM6940" s="279">
        <v>1997</v>
      </c>
      <c r="AN6940" s="281">
        <v>35724</v>
      </c>
      <c r="AO6940" s="279">
        <v>6.2930000000000001</v>
      </c>
    </row>
    <row r="6941" spans="38:41">
      <c r="AL6941" s="279">
        <v>10</v>
      </c>
      <c r="AM6941" s="279">
        <v>1997</v>
      </c>
      <c r="AN6941" s="281">
        <v>35723</v>
      </c>
      <c r="AO6941" s="279">
        <v>6.2850000000000001</v>
      </c>
    </row>
    <row r="6942" spans="38:41">
      <c r="AL6942" s="279">
        <v>10</v>
      </c>
      <c r="AM6942" s="279">
        <v>1997</v>
      </c>
      <c r="AN6942" s="281">
        <v>35720</v>
      </c>
      <c r="AO6942" s="279">
        <v>6.319</v>
      </c>
    </row>
    <row r="6943" spans="38:41">
      <c r="AL6943" s="279">
        <v>10</v>
      </c>
      <c r="AM6943" s="279">
        <v>1997</v>
      </c>
      <c r="AN6943" s="281">
        <v>35719</v>
      </c>
      <c r="AO6943" s="279">
        <v>6.2430000000000003</v>
      </c>
    </row>
    <row r="6944" spans="38:41">
      <c r="AL6944" s="279">
        <v>10</v>
      </c>
      <c r="AM6944" s="279">
        <v>1997</v>
      </c>
      <c r="AN6944" s="281">
        <v>35718</v>
      </c>
      <c r="AO6944" s="279">
        <v>6.2279999999999998</v>
      </c>
    </row>
    <row r="6945" spans="38:41">
      <c r="AL6945" s="279">
        <v>10</v>
      </c>
      <c r="AM6945" s="279">
        <v>1997</v>
      </c>
      <c r="AN6945" s="281">
        <v>35717</v>
      </c>
      <c r="AO6945" s="279">
        <v>6.2160000000000002</v>
      </c>
    </row>
    <row r="6946" spans="38:41">
      <c r="AL6946" s="279">
        <v>10</v>
      </c>
      <c r="AM6946" s="279">
        <v>1997</v>
      </c>
      <c r="AN6946" s="281">
        <v>35716</v>
      </c>
      <c r="AO6946" s="279">
        <v>6.2539999999999996</v>
      </c>
    </row>
    <row r="6947" spans="38:41">
      <c r="AL6947" s="279">
        <v>10</v>
      </c>
      <c r="AM6947" s="279">
        <v>1997</v>
      </c>
      <c r="AN6947" s="281">
        <v>35713</v>
      </c>
      <c r="AO6947" s="279">
        <v>6.2560000000000002</v>
      </c>
    </row>
    <row r="6948" spans="38:41">
      <c r="AL6948" s="279">
        <v>10</v>
      </c>
      <c r="AM6948" s="279">
        <v>1997</v>
      </c>
      <c r="AN6948" s="281">
        <v>35712</v>
      </c>
      <c r="AO6948" s="279">
        <v>6.1619999999999999</v>
      </c>
    </row>
    <row r="6949" spans="38:41">
      <c r="AL6949" s="279">
        <v>10</v>
      </c>
      <c r="AM6949" s="279">
        <v>1997</v>
      </c>
      <c r="AN6949" s="281">
        <v>35711</v>
      </c>
      <c r="AO6949" s="279">
        <v>6.149</v>
      </c>
    </row>
    <row r="6950" spans="38:41">
      <c r="AL6950" s="279">
        <v>10</v>
      </c>
      <c r="AM6950" s="279">
        <v>1997</v>
      </c>
      <c r="AN6950" s="281">
        <v>35710</v>
      </c>
      <c r="AO6950" s="279">
        <v>6.0650000000000004</v>
      </c>
    </row>
    <row r="6951" spans="38:41">
      <c r="AL6951" s="279">
        <v>10</v>
      </c>
      <c r="AM6951" s="279">
        <v>1997</v>
      </c>
      <c r="AN6951" s="281">
        <v>35709</v>
      </c>
      <c r="AO6951" s="279">
        <v>6.0860000000000003</v>
      </c>
    </row>
    <row r="6952" spans="38:41">
      <c r="AL6952" s="279">
        <v>10</v>
      </c>
      <c r="AM6952" s="279">
        <v>1997</v>
      </c>
      <c r="AN6952" s="281">
        <v>35706</v>
      </c>
      <c r="AO6952" s="279">
        <v>6.1340000000000003</v>
      </c>
    </row>
    <row r="6953" spans="38:41">
      <c r="AL6953" s="279">
        <v>10</v>
      </c>
      <c r="AM6953" s="279">
        <v>1997</v>
      </c>
      <c r="AN6953" s="281">
        <v>35705</v>
      </c>
      <c r="AO6953" s="279">
        <v>6.1790000000000003</v>
      </c>
    </row>
    <row r="6954" spans="38:41">
      <c r="AL6954" s="279">
        <v>10</v>
      </c>
      <c r="AM6954" s="279">
        <v>1997</v>
      </c>
      <c r="AN6954" s="281">
        <v>35704</v>
      </c>
      <c r="AO6954" s="279">
        <v>6.2480000000000002</v>
      </c>
    </row>
    <row r="6955" spans="38:41">
      <c r="AL6955" s="279">
        <v>9</v>
      </c>
      <c r="AM6955" s="279">
        <v>1997</v>
      </c>
      <c r="AN6955" s="281">
        <v>35703</v>
      </c>
      <c r="AO6955" s="279">
        <v>6.3140000000000001</v>
      </c>
    </row>
    <row r="6956" spans="38:41">
      <c r="AL6956" s="279">
        <v>9</v>
      </c>
      <c r="AM6956" s="279">
        <v>1997</v>
      </c>
      <c r="AN6956" s="281">
        <v>35702</v>
      </c>
      <c r="AO6956" s="279">
        <v>6.31</v>
      </c>
    </row>
    <row r="6957" spans="38:41">
      <c r="AL6957" s="279">
        <v>9</v>
      </c>
      <c r="AM6957" s="279">
        <v>1997</v>
      </c>
      <c r="AN6957" s="281">
        <v>35699</v>
      </c>
      <c r="AO6957" s="279">
        <v>6.2839999999999998</v>
      </c>
    </row>
    <row r="6958" spans="38:41">
      <c r="AL6958" s="279">
        <v>9</v>
      </c>
      <c r="AM6958" s="279">
        <v>1997</v>
      </c>
      <c r="AN6958" s="281">
        <v>35698</v>
      </c>
      <c r="AO6958" s="279">
        <v>6.3280000000000003</v>
      </c>
    </row>
    <row r="6959" spans="38:41">
      <c r="AL6959" s="279">
        <v>9</v>
      </c>
      <c r="AM6959" s="279">
        <v>1997</v>
      </c>
      <c r="AN6959" s="281">
        <v>35697</v>
      </c>
      <c r="AO6959" s="279">
        <v>6.2670000000000003</v>
      </c>
    </row>
    <row r="6960" spans="38:41">
      <c r="AL6960" s="279">
        <v>9</v>
      </c>
      <c r="AM6960" s="279">
        <v>1997</v>
      </c>
      <c r="AN6960" s="281">
        <v>35696</v>
      </c>
      <c r="AO6960" s="279">
        <v>6.3460000000000001</v>
      </c>
    </row>
    <row r="6961" spans="38:41">
      <c r="AL6961" s="279">
        <v>9</v>
      </c>
      <c r="AM6961" s="279">
        <v>1997</v>
      </c>
      <c r="AN6961" s="281">
        <v>35695</v>
      </c>
      <c r="AO6961" s="279">
        <v>6.3250000000000002</v>
      </c>
    </row>
    <row r="6962" spans="38:41">
      <c r="AL6962" s="279">
        <v>9</v>
      </c>
      <c r="AM6962" s="279">
        <v>1997</v>
      </c>
      <c r="AN6962" s="281">
        <v>35692</v>
      </c>
      <c r="AO6962" s="279">
        <v>6.3380000000000001</v>
      </c>
    </row>
    <row r="6963" spans="38:41">
      <c r="AL6963" s="279">
        <v>9</v>
      </c>
      <c r="AM6963" s="279">
        <v>1997</v>
      </c>
      <c r="AN6963" s="281">
        <v>35691</v>
      </c>
      <c r="AO6963" s="279">
        <v>6.3620000000000001</v>
      </c>
    </row>
    <row r="6964" spans="38:41">
      <c r="AL6964" s="279">
        <v>9</v>
      </c>
      <c r="AM6964" s="279">
        <v>1997</v>
      </c>
      <c r="AN6964" s="281">
        <v>35690</v>
      </c>
      <c r="AO6964" s="279">
        <v>6.3559999999999999</v>
      </c>
    </row>
    <row r="6965" spans="38:41">
      <c r="AL6965" s="279">
        <v>9</v>
      </c>
      <c r="AM6965" s="279">
        <v>1997</v>
      </c>
      <c r="AN6965" s="281">
        <v>35689</v>
      </c>
      <c r="AO6965" s="279">
        <v>6.3949999999999996</v>
      </c>
    </row>
    <row r="6966" spans="38:41">
      <c r="AL6966" s="279">
        <v>9</v>
      </c>
      <c r="AM6966" s="279">
        <v>1997</v>
      </c>
      <c r="AN6966" s="281">
        <v>35688</v>
      </c>
      <c r="AO6966" s="279">
        <v>6.532</v>
      </c>
    </row>
    <row r="6967" spans="38:41">
      <c r="AL6967" s="279">
        <v>9</v>
      </c>
      <c r="AM6967" s="279">
        <v>1997</v>
      </c>
      <c r="AN6967" s="281">
        <v>35685</v>
      </c>
      <c r="AO6967" s="279">
        <v>6.5469999999999997</v>
      </c>
    </row>
    <row r="6968" spans="38:41">
      <c r="AL6968" s="279">
        <v>9</v>
      </c>
      <c r="AM6968" s="279">
        <v>1997</v>
      </c>
      <c r="AN6968" s="281">
        <v>35684</v>
      </c>
      <c r="AO6968" s="279">
        <v>6.6539999999999999</v>
      </c>
    </row>
    <row r="6969" spans="38:41">
      <c r="AL6969" s="279">
        <v>9</v>
      </c>
      <c r="AM6969" s="279">
        <v>1997</v>
      </c>
      <c r="AN6969" s="281">
        <v>35683</v>
      </c>
      <c r="AO6969" s="279">
        <v>6.6280000000000001</v>
      </c>
    </row>
    <row r="6970" spans="38:41">
      <c r="AL6970" s="279">
        <v>9</v>
      </c>
      <c r="AM6970" s="279">
        <v>1997</v>
      </c>
      <c r="AN6970" s="281">
        <v>35682</v>
      </c>
      <c r="AO6970" s="279">
        <v>6.6070000000000002</v>
      </c>
    </row>
    <row r="6971" spans="38:41">
      <c r="AL6971" s="279">
        <v>9</v>
      </c>
      <c r="AM6971" s="279">
        <v>1997</v>
      </c>
      <c r="AN6971" s="281">
        <v>35681</v>
      </c>
      <c r="AO6971" s="279">
        <v>6.5819999999999999</v>
      </c>
    </row>
    <row r="6972" spans="38:41">
      <c r="AL6972" s="279">
        <v>9</v>
      </c>
      <c r="AM6972" s="279">
        <v>1997</v>
      </c>
      <c r="AN6972" s="281">
        <v>35678</v>
      </c>
      <c r="AO6972" s="279">
        <v>6.5860000000000003</v>
      </c>
    </row>
    <row r="6973" spans="38:41">
      <c r="AL6973" s="279">
        <v>9</v>
      </c>
      <c r="AM6973" s="279">
        <v>1997</v>
      </c>
      <c r="AN6973" s="281">
        <v>35677</v>
      </c>
      <c r="AO6973" s="279">
        <v>6.5830000000000002</v>
      </c>
    </row>
    <row r="6974" spans="38:41">
      <c r="AL6974" s="279">
        <v>9</v>
      </c>
      <c r="AM6974" s="279">
        <v>1997</v>
      </c>
      <c r="AN6974" s="281">
        <v>35676</v>
      </c>
      <c r="AO6974" s="279">
        <v>6.5759999999999996</v>
      </c>
    </row>
    <row r="6975" spans="38:41">
      <c r="AL6975" s="279">
        <v>9</v>
      </c>
      <c r="AM6975" s="279">
        <v>1997</v>
      </c>
      <c r="AN6975" s="281">
        <v>35675</v>
      </c>
      <c r="AO6975" s="279">
        <v>6.5369999999999999</v>
      </c>
    </row>
    <row r="6976" spans="38:41">
      <c r="AL6976" s="279">
        <v>9</v>
      </c>
      <c r="AM6976" s="279">
        <v>1997</v>
      </c>
      <c r="AN6976" s="281">
        <v>35674</v>
      </c>
      <c r="AO6976" s="279">
        <v>6.5609999999999999</v>
      </c>
    </row>
    <row r="6977" spans="38:41">
      <c r="AL6977" s="279">
        <v>8</v>
      </c>
      <c r="AM6977" s="279">
        <v>1997</v>
      </c>
      <c r="AN6977" s="281">
        <v>35671</v>
      </c>
      <c r="AO6977" s="279">
        <v>6.5620000000000003</v>
      </c>
    </row>
    <row r="6978" spans="38:41">
      <c r="AL6978" s="279">
        <v>8</v>
      </c>
      <c r="AM6978" s="279">
        <v>1997</v>
      </c>
      <c r="AN6978" s="281">
        <v>35670</v>
      </c>
      <c r="AO6978" s="279">
        <v>6.5350000000000001</v>
      </c>
    </row>
    <row r="6979" spans="38:41">
      <c r="AL6979" s="279">
        <v>8</v>
      </c>
      <c r="AM6979" s="279">
        <v>1997</v>
      </c>
      <c r="AN6979" s="281">
        <v>35669</v>
      </c>
      <c r="AO6979" s="279">
        <v>6.6289999999999996</v>
      </c>
    </row>
    <row r="6980" spans="38:41">
      <c r="AL6980" s="279">
        <v>8</v>
      </c>
      <c r="AM6980" s="279">
        <v>1997</v>
      </c>
      <c r="AN6980" s="281">
        <v>35668</v>
      </c>
      <c r="AO6980" s="279">
        <v>6.6059999999999999</v>
      </c>
    </row>
    <row r="6981" spans="38:41">
      <c r="AL6981" s="279">
        <v>8</v>
      </c>
      <c r="AM6981" s="279">
        <v>1997</v>
      </c>
      <c r="AN6981" s="281">
        <v>35667</v>
      </c>
      <c r="AO6981" s="279">
        <v>6.6429999999999998</v>
      </c>
    </row>
    <row r="6982" spans="38:41">
      <c r="AL6982" s="279">
        <v>8</v>
      </c>
      <c r="AM6982" s="279">
        <v>1997</v>
      </c>
      <c r="AN6982" s="281">
        <v>35664</v>
      </c>
      <c r="AO6982" s="279">
        <v>6.6109999999999998</v>
      </c>
    </row>
    <row r="6983" spans="38:41">
      <c r="AL6983" s="279">
        <v>8</v>
      </c>
      <c r="AM6983" s="279">
        <v>1997</v>
      </c>
      <c r="AN6983" s="281">
        <v>35663</v>
      </c>
      <c r="AO6983" s="279">
        <v>6.5990000000000002</v>
      </c>
    </row>
    <row r="6984" spans="38:41">
      <c r="AL6984" s="279">
        <v>8</v>
      </c>
      <c r="AM6984" s="279">
        <v>1997</v>
      </c>
      <c r="AN6984" s="281">
        <v>35662</v>
      </c>
      <c r="AO6984" s="279">
        <v>6.5650000000000004</v>
      </c>
    </row>
    <row r="6985" spans="38:41">
      <c r="AL6985" s="279">
        <v>8</v>
      </c>
      <c r="AM6985" s="279">
        <v>1997</v>
      </c>
      <c r="AN6985" s="281">
        <v>35661</v>
      </c>
      <c r="AO6985" s="279">
        <v>6.5380000000000003</v>
      </c>
    </row>
    <row r="6986" spans="38:41">
      <c r="AL6986" s="279">
        <v>8</v>
      </c>
      <c r="AM6986" s="279">
        <v>1997</v>
      </c>
      <c r="AN6986" s="281">
        <v>35660</v>
      </c>
      <c r="AO6986" s="279">
        <v>6.5140000000000002</v>
      </c>
    </row>
    <row r="6987" spans="38:41">
      <c r="AL6987" s="279">
        <v>8</v>
      </c>
      <c r="AM6987" s="279">
        <v>1997</v>
      </c>
      <c r="AN6987" s="281">
        <v>35657</v>
      </c>
      <c r="AO6987" s="279">
        <v>6.532</v>
      </c>
    </row>
    <row r="6988" spans="38:41">
      <c r="AL6988" s="279">
        <v>8</v>
      </c>
      <c r="AM6988" s="279">
        <v>1997</v>
      </c>
      <c r="AN6988" s="281">
        <v>35656</v>
      </c>
      <c r="AO6988" s="279">
        <v>6.5</v>
      </c>
    </row>
    <row r="6989" spans="38:41">
      <c r="AL6989" s="279">
        <v>8</v>
      </c>
      <c r="AM6989" s="279">
        <v>1997</v>
      </c>
      <c r="AN6989" s="281">
        <v>35655</v>
      </c>
      <c r="AO6989" s="279">
        <v>6.5460000000000003</v>
      </c>
    </row>
    <row r="6990" spans="38:41">
      <c r="AL6990" s="279">
        <v>8</v>
      </c>
      <c r="AM6990" s="279">
        <v>1997</v>
      </c>
      <c r="AN6990" s="281">
        <v>35654</v>
      </c>
      <c r="AO6990" s="279">
        <v>6.6059999999999999</v>
      </c>
    </row>
    <row r="6991" spans="38:41">
      <c r="AL6991" s="279">
        <v>8</v>
      </c>
      <c r="AM6991" s="279">
        <v>1997</v>
      </c>
      <c r="AN6991" s="281">
        <v>35653</v>
      </c>
      <c r="AO6991" s="279">
        <v>6.55</v>
      </c>
    </row>
    <row r="6992" spans="38:41">
      <c r="AL6992" s="279">
        <v>8</v>
      </c>
      <c r="AM6992" s="279">
        <v>1997</v>
      </c>
      <c r="AN6992" s="281">
        <v>35650</v>
      </c>
      <c r="AO6992" s="279">
        <v>6.57</v>
      </c>
    </row>
    <row r="6993" spans="38:41">
      <c r="AL6993" s="279">
        <v>8</v>
      </c>
      <c r="AM6993" s="279">
        <v>1997</v>
      </c>
      <c r="AN6993" s="281">
        <v>35649</v>
      </c>
      <c r="AO6993" s="279">
        <v>6.46</v>
      </c>
    </row>
    <row r="6994" spans="38:41">
      <c r="AL6994" s="279">
        <v>8</v>
      </c>
      <c r="AM6994" s="279">
        <v>1997</v>
      </c>
      <c r="AN6994" s="281">
        <v>35648</v>
      </c>
      <c r="AO6994" s="279">
        <v>6.45</v>
      </c>
    </row>
    <row r="6995" spans="38:41">
      <c r="AL6995" s="279">
        <v>8</v>
      </c>
      <c r="AM6995" s="279">
        <v>1997</v>
      </c>
      <c r="AN6995" s="281">
        <v>35647</v>
      </c>
      <c r="AO6995" s="279">
        <v>6.47</v>
      </c>
    </row>
    <row r="6996" spans="38:41">
      <c r="AL6996" s="279">
        <v>8</v>
      </c>
      <c r="AM6996" s="279">
        <v>1997</v>
      </c>
      <c r="AN6996" s="281">
        <v>35643</v>
      </c>
      <c r="AO6996" s="279">
        <v>6.4</v>
      </c>
    </row>
    <row r="6997" spans="38:41">
      <c r="AL6997" s="279">
        <v>7</v>
      </c>
      <c r="AM6997" s="279">
        <v>1997</v>
      </c>
      <c r="AN6997" s="281">
        <v>35642</v>
      </c>
      <c r="AO6997" s="279">
        <v>6.3</v>
      </c>
    </row>
    <row r="6998" spans="38:41">
      <c r="AL6998" s="279">
        <v>7</v>
      </c>
      <c r="AM6998" s="279">
        <v>1997</v>
      </c>
      <c r="AN6998" s="281">
        <v>35641</v>
      </c>
      <c r="AO6998" s="279">
        <v>6.33</v>
      </c>
    </row>
    <row r="6999" spans="38:41">
      <c r="AL6999" s="279">
        <v>7</v>
      </c>
      <c r="AM6999" s="279">
        <v>1997</v>
      </c>
      <c r="AN6999" s="281">
        <v>35640</v>
      </c>
      <c r="AO6999" s="279">
        <v>6.39</v>
      </c>
    </row>
    <row r="7000" spans="38:41">
      <c r="AL7000" s="279">
        <v>7</v>
      </c>
      <c r="AM7000" s="279">
        <v>1997</v>
      </c>
      <c r="AN7000" s="281">
        <v>35639</v>
      </c>
      <c r="AO7000" s="279">
        <v>6.452</v>
      </c>
    </row>
    <row r="7001" spans="38:41">
      <c r="AL7001" s="279">
        <v>7</v>
      </c>
      <c r="AM7001" s="279">
        <v>1997</v>
      </c>
      <c r="AN7001" s="281">
        <v>35636</v>
      </c>
      <c r="AO7001" s="279">
        <v>6.468</v>
      </c>
    </row>
    <row r="7002" spans="38:41">
      <c r="AL7002" s="279">
        <v>7</v>
      </c>
      <c r="AM7002" s="279">
        <v>1997</v>
      </c>
      <c r="AN7002" s="281">
        <v>35635</v>
      </c>
      <c r="AO7002" s="279">
        <v>6.4589999999999996</v>
      </c>
    </row>
    <row r="7003" spans="38:41">
      <c r="AL7003" s="279">
        <v>7</v>
      </c>
      <c r="AM7003" s="279">
        <v>1997</v>
      </c>
      <c r="AN7003" s="281">
        <v>35634</v>
      </c>
      <c r="AO7003" s="279">
        <v>6.4420000000000002</v>
      </c>
    </row>
    <row r="7004" spans="38:41">
      <c r="AL7004" s="279">
        <v>7</v>
      </c>
      <c r="AM7004" s="279">
        <v>1997</v>
      </c>
      <c r="AN7004" s="281">
        <v>35633</v>
      </c>
      <c r="AO7004" s="279">
        <v>6.46</v>
      </c>
    </row>
    <row r="7005" spans="38:41">
      <c r="AL7005" s="279">
        <v>7</v>
      </c>
      <c r="AM7005" s="279">
        <v>1997</v>
      </c>
      <c r="AN7005" s="281">
        <v>35632</v>
      </c>
      <c r="AO7005" s="279">
        <v>6.569</v>
      </c>
    </row>
    <row r="7006" spans="38:41">
      <c r="AL7006" s="279">
        <v>7</v>
      </c>
      <c r="AM7006" s="279">
        <v>1997</v>
      </c>
      <c r="AN7006" s="281">
        <v>35629</v>
      </c>
      <c r="AO7006" s="279">
        <v>6.53</v>
      </c>
    </row>
    <row r="7007" spans="38:41">
      <c r="AL7007" s="279">
        <v>7</v>
      </c>
      <c r="AM7007" s="279">
        <v>1997</v>
      </c>
      <c r="AN7007" s="281">
        <v>35628</v>
      </c>
      <c r="AO7007" s="279">
        <v>6.4690000000000003</v>
      </c>
    </row>
    <row r="7008" spans="38:41">
      <c r="AL7008" s="279">
        <v>7</v>
      </c>
      <c r="AM7008" s="279">
        <v>1997</v>
      </c>
      <c r="AN7008" s="281">
        <v>35627</v>
      </c>
      <c r="AO7008" s="279">
        <v>6.5</v>
      </c>
    </row>
    <row r="7009" spans="38:41">
      <c r="AL7009" s="279">
        <v>7</v>
      </c>
      <c r="AM7009" s="279">
        <v>1997</v>
      </c>
      <c r="AN7009" s="281">
        <v>35626</v>
      </c>
      <c r="AO7009" s="279">
        <v>6.6</v>
      </c>
    </row>
    <row r="7010" spans="38:41">
      <c r="AL7010" s="279">
        <v>7</v>
      </c>
      <c r="AM7010" s="279">
        <v>1997</v>
      </c>
      <c r="AN7010" s="281">
        <v>35625</v>
      </c>
      <c r="AO7010" s="279">
        <v>6.56</v>
      </c>
    </row>
    <row r="7011" spans="38:41">
      <c r="AL7011" s="279">
        <v>7</v>
      </c>
      <c r="AM7011" s="279">
        <v>1997</v>
      </c>
      <c r="AN7011" s="281">
        <v>35622</v>
      </c>
      <c r="AO7011" s="279">
        <v>6.54</v>
      </c>
    </row>
    <row r="7012" spans="38:41">
      <c r="AL7012" s="279">
        <v>7</v>
      </c>
      <c r="AM7012" s="279">
        <v>1997</v>
      </c>
      <c r="AN7012" s="281">
        <v>35621</v>
      </c>
      <c r="AO7012" s="279">
        <v>6.59</v>
      </c>
    </row>
    <row r="7013" spans="38:41">
      <c r="AL7013" s="279">
        <v>7</v>
      </c>
      <c r="AM7013" s="279">
        <v>1997</v>
      </c>
      <c r="AN7013" s="281">
        <v>35620</v>
      </c>
      <c r="AO7013" s="279">
        <v>6.56</v>
      </c>
    </row>
    <row r="7014" spans="38:41">
      <c r="AL7014" s="279">
        <v>7</v>
      </c>
      <c r="AM7014" s="279">
        <v>1997</v>
      </c>
      <c r="AN7014" s="281">
        <v>35619</v>
      </c>
      <c r="AO7014" s="279">
        <v>6.58</v>
      </c>
    </row>
    <row r="7015" spans="38:41">
      <c r="AL7015" s="279">
        <v>7</v>
      </c>
      <c r="AM7015" s="279">
        <v>1997</v>
      </c>
      <c r="AN7015" s="281">
        <v>35618</v>
      </c>
      <c r="AO7015" s="279">
        <v>6.59</v>
      </c>
    </row>
    <row r="7016" spans="38:41">
      <c r="AL7016" s="279">
        <v>7</v>
      </c>
      <c r="AM7016" s="279">
        <v>1997</v>
      </c>
      <c r="AN7016" s="281">
        <v>35615</v>
      </c>
      <c r="AO7016" s="279">
        <v>6.66</v>
      </c>
    </row>
    <row r="7017" spans="38:41">
      <c r="AL7017" s="279">
        <v>7</v>
      </c>
      <c r="AM7017" s="279">
        <v>1997</v>
      </c>
      <c r="AN7017" s="281">
        <v>35614</v>
      </c>
      <c r="AO7017" s="279">
        <v>6.68</v>
      </c>
    </row>
    <row r="7018" spans="38:41">
      <c r="AL7018" s="279">
        <v>7</v>
      </c>
      <c r="AM7018" s="279">
        <v>1997</v>
      </c>
      <c r="AN7018" s="281">
        <v>35613</v>
      </c>
      <c r="AO7018" s="279">
        <v>6.78</v>
      </c>
    </row>
    <row r="7019" spans="38:41">
      <c r="AL7019" s="279">
        <v>7</v>
      </c>
      <c r="AM7019" s="279">
        <v>1997</v>
      </c>
      <c r="AN7019" s="281">
        <v>35612</v>
      </c>
      <c r="AO7019" s="279">
        <v>6.85</v>
      </c>
    </row>
    <row r="7020" spans="38:41">
      <c r="AL7020" s="279">
        <v>6</v>
      </c>
      <c r="AM7020" s="279">
        <v>1997</v>
      </c>
      <c r="AN7020" s="281">
        <v>35611</v>
      </c>
      <c r="AO7020" s="279">
        <v>6.88</v>
      </c>
    </row>
    <row r="7021" spans="38:41">
      <c r="AL7021" s="279">
        <v>6</v>
      </c>
      <c r="AM7021" s="279">
        <v>1997</v>
      </c>
      <c r="AN7021" s="281">
        <v>35608</v>
      </c>
      <c r="AO7021" s="279">
        <v>6.78</v>
      </c>
    </row>
    <row r="7022" spans="38:41">
      <c r="AL7022" s="279">
        <v>6</v>
      </c>
      <c r="AM7022" s="279">
        <v>1997</v>
      </c>
      <c r="AN7022" s="281">
        <v>35607</v>
      </c>
      <c r="AO7022" s="279">
        <v>6.8</v>
      </c>
    </row>
    <row r="7023" spans="38:41">
      <c r="AL7023" s="279">
        <v>6</v>
      </c>
      <c r="AM7023" s="279">
        <v>1997</v>
      </c>
      <c r="AN7023" s="281">
        <v>35606</v>
      </c>
      <c r="AO7023" s="279">
        <v>6.7</v>
      </c>
    </row>
    <row r="7024" spans="38:41">
      <c r="AL7024" s="279">
        <v>6</v>
      </c>
      <c r="AM7024" s="279">
        <v>1997</v>
      </c>
      <c r="AN7024" s="281">
        <v>35605</v>
      </c>
      <c r="AO7024" s="279">
        <v>6.7</v>
      </c>
    </row>
    <row r="7025" spans="38:41">
      <c r="AL7025" s="279">
        <v>6</v>
      </c>
      <c r="AM7025" s="279">
        <v>1997</v>
      </c>
      <c r="AN7025" s="281">
        <v>35604</v>
      </c>
      <c r="AO7025" s="279">
        <v>6.7</v>
      </c>
    </row>
    <row r="7026" spans="38:41">
      <c r="AL7026" s="279">
        <v>6</v>
      </c>
      <c r="AM7026" s="279">
        <v>1997</v>
      </c>
      <c r="AN7026" s="281">
        <v>35601</v>
      </c>
      <c r="AO7026" s="279">
        <v>6.67</v>
      </c>
    </row>
    <row r="7027" spans="38:41">
      <c r="AL7027" s="279">
        <v>6</v>
      </c>
      <c r="AM7027" s="279">
        <v>1997</v>
      </c>
      <c r="AN7027" s="281">
        <v>35600</v>
      </c>
      <c r="AO7027" s="279">
        <v>6.72</v>
      </c>
    </row>
    <row r="7028" spans="38:41">
      <c r="AL7028" s="279">
        <v>6</v>
      </c>
      <c r="AM7028" s="279">
        <v>1997</v>
      </c>
      <c r="AN7028" s="281">
        <v>35599</v>
      </c>
      <c r="AO7028" s="279">
        <v>6.75</v>
      </c>
    </row>
    <row r="7029" spans="38:41">
      <c r="AL7029" s="279">
        <v>6</v>
      </c>
      <c r="AM7029" s="279">
        <v>1997</v>
      </c>
      <c r="AN7029" s="281">
        <v>35598</v>
      </c>
      <c r="AO7029" s="279">
        <v>6.74</v>
      </c>
    </row>
    <row r="7030" spans="38:41">
      <c r="AL7030" s="279">
        <v>6</v>
      </c>
      <c r="AM7030" s="279">
        <v>1997</v>
      </c>
      <c r="AN7030" s="281">
        <v>35597</v>
      </c>
      <c r="AO7030" s="279">
        <v>6.7210000000000001</v>
      </c>
    </row>
    <row r="7031" spans="38:41">
      <c r="AL7031" s="279">
        <v>6</v>
      </c>
      <c r="AM7031" s="279">
        <v>1997</v>
      </c>
      <c r="AN7031" s="281">
        <v>35594</v>
      </c>
      <c r="AO7031" s="279">
        <v>6.72</v>
      </c>
    </row>
    <row r="7032" spans="38:41">
      <c r="AL7032" s="279">
        <v>6</v>
      </c>
      <c r="AM7032" s="279">
        <v>1997</v>
      </c>
      <c r="AN7032" s="281">
        <v>35593</v>
      </c>
      <c r="AO7032" s="279">
        <v>6.75</v>
      </c>
    </row>
    <row r="7033" spans="38:41">
      <c r="AL7033" s="279">
        <v>6</v>
      </c>
      <c r="AM7033" s="279">
        <v>1997</v>
      </c>
      <c r="AN7033" s="281">
        <v>35592</v>
      </c>
      <c r="AO7033" s="279">
        <v>6.86</v>
      </c>
    </row>
    <row r="7034" spans="38:41">
      <c r="AL7034" s="279">
        <v>6</v>
      </c>
      <c r="AM7034" s="279">
        <v>1997</v>
      </c>
      <c r="AN7034" s="281">
        <v>35591</v>
      </c>
      <c r="AO7034" s="279">
        <v>6.85</v>
      </c>
    </row>
    <row r="7035" spans="38:41">
      <c r="AL7035" s="279">
        <v>6</v>
      </c>
      <c r="AM7035" s="279">
        <v>1997</v>
      </c>
      <c r="AN7035" s="281">
        <v>35590</v>
      </c>
      <c r="AO7035" s="279">
        <v>6.88</v>
      </c>
    </row>
    <row r="7036" spans="38:41">
      <c r="AL7036" s="279">
        <v>6</v>
      </c>
      <c r="AM7036" s="279">
        <v>1997</v>
      </c>
      <c r="AN7036" s="281">
        <v>35587</v>
      </c>
      <c r="AO7036" s="279">
        <v>6.86</v>
      </c>
    </row>
    <row r="7037" spans="38:41">
      <c r="AL7037" s="279">
        <v>6</v>
      </c>
      <c r="AM7037" s="279">
        <v>1997</v>
      </c>
      <c r="AN7037" s="281">
        <v>35586</v>
      </c>
      <c r="AO7037" s="279">
        <v>7</v>
      </c>
    </row>
    <row r="7038" spans="38:41">
      <c r="AL7038" s="279">
        <v>6</v>
      </c>
      <c r="AM7038" s="279">
        <v>1997</v>
      </c>
      <c r="AN7038" s="281">
        <v>35585</v>
      </c>
      <c r="AO7038" s="279">
        <v>7.01</v>
      </c>
    </row>
    <row r="7039" spans="38:41">
      <c r="AL7039" s="279">
        <v>6</v>
      </c>
      <c r="AM7039" s="279">
        <v>1997</v>
      </c>
      <c r="AN7039" s="281">
        <v>35584</v>
      </c>
      <c r="AO7039" s="279">
        <v>7</v>
      </c>
    </row>
    <row r="7040" spans="38:41">
      <c r="AL7040" s="279">
        <v>6</v>
      </c>
      <c r="AM7040" s="279">
        <v>1997</v>
      </c>
      <c r="AN7040" s="281">
        <v>35583</v>
      </c>
      <c r="AO7040" s="279">
        <v>6.99</v>
      </c>
    </row>
    <row r="7041" spans="38:41">
      <c r="AL7041" s="279">
        <v>5</v>
      </c>
      <c r="AM7041" s="279">
        <v>1997</v>
      </c>
      <c r="AN7041" s="281">
        <v>35580</v>
      </c>
      <c r="AO7041" s="279">
        <v>7.02</v>
      </c>
    </row>
    <row r="7042" spans="38:41">
      <c r="AL7042" s="279">
        <v>5</v>
      </c>
      <c r="AM7042" s="279">
        <v>1997</v>
      </c>
      <c r="AN7042" s="281">
        <v>35579</v>
      </c>
      <c r="AO7042" s="279">
        <v>7.09</v>
      </c>
    </row>
    <row r="7043" spans="38:41">
      <c r="AL7043" s="279">
        <v>5</v>
      </c>
      <c r="AM7043" s="279">
        <v>1997</v>
      </c>
      <c r="AN7043" s="281">
        <v>35578</v>
      </c>
      <c r="AO7043" s="279">
        <v>7.14</v>
      </c>
    </row>
    <row r="7044" spans="38:41">
      <c r="AL7044" s="279">
        <v>5</v>
      </c>
      <c r="AM7044" s="279">
        <v>1997</v>
      </c>
      <c r="AN7044" s="281">
        <v>35577</v>
      </c>
      <c r="AO7044" s="279">
        <v>7.13</v>
      </c>
    </row>
    <row r="7045" spans="38:41">
      <c r="AL7045" s="279">
        <v>5</v>
      </c>
      <c r="AM7045" s="279">
        <v>1997</v>
      </c>
      <c r="AN7045" s="281">
        <v>35576</v>
      </c>
      <c r="AO7045" s="279">
        <v>7.06</v>
      </c>
    </row>
    <row r="7046" spans="38:41">
      <c r="AL7046" s="279">
        <v>5</v>
      </c>
      <c r="AM7046" s="279">
        <v>1997</v>
      </c>
      <c r="AN7046" s="281">
        <v>35573</v>
      </c>
      <c r="AO7046" s="279">
        <v>7.0579999999999998</v>
      </c>
    </row>
    <row r="7047" spans="38:41">
      <c r="AL7047" s="279">
        <v>5</v>
      </c>
      <c r="AM7047" s="279">
        <v>1997</v>
      </c>
      <c r="AN7047" s="281">
        <v>35572</v>
      </c>
      <c r="AO7047" s="279">
        <v>7.04</v>
      </c>
    </row>
    <row r="7048" spans="38:41">
      <c r="AL7048" s="279">
        <v>5</v>
      </c>
      <c r="AM7048" s="279">
        <v>1997</v>
      </c>
      <c r="AN7048" s="281">
        <v>35571</v>
      </c>
      <c r="AO7048" s="279">
        <v>7</v>
      </c>
    </row>
    <row r="7049" spans="38:41">
      <c r="AL7049" s="279">
        <v>5</v>
      </c>
      <c r="AM7049" s="279">
        <v>1997</v>
      </c>
      <c r="AN7049" s="281">
        <v>35570</v>
      </c>
      <c r="AO7049" s="279">
        <v>7.01</v>
      </c>
    </row>
    <row r="7050" spans="38:41">
      <c r="AL7050" s="279">
        <v>5</v>
      </c>
      <c r="AM7050" s="279">
        <v>1997</v>
      </c>
      <c r="AN7050" s="281">
        <v>35566</v>
      </c>
      <c r="AO7050" s="279">
        <v>7.05</v>
      </c>
    </row>
    <row r="7051" spans="38:41">
      <c r="AL7051" s="279">
        <v>5</v>
      </c>
      <c r="AM7051" s="279">
        <v>1997</v>
      </c>
      <c r="AN7051" s="281">
        <v>35565</v>
      </c>
      <c r="AO7051" s="279">
        <v>7.04</v>
      </c>
    </row>
    <row r="7052" spans="38:41">
      <c r="AL7052" s="279">
        <v>5</v>
      </c>
      <c r="AM7052" s="279">
        <v>1997</v>
      </c>
      <c r="AN7052" s="281">
        <v>35564</v>
      </c>
      <c r="AO7052" s="279">
        <v>7.06</v>
      </c>
    </row>
    <row r="7053" spans="38:41">
      <c r="AL7053" s="279">
        <v>5</v>
      </c>
      <c r="AM7053" s="279">
        <v>1997</v>
      </c>
      <c r="AN7053" s="281">
        <v>35563</v>
      </c>
      <c r="AO7053" s="279">
        <v>7.1</v>
      </c>
    </row>
    <row r="7054" spans="38:41">
      <c r="AL7054" s="279">
        <v>5</v>
      </c>
      <c r="AM7054" s="279">
        <v>1997</v>
      </c>
      <c r="AN7054" s="281">
        <v>35562</v>
      </c>
      <c r="AO7054" s="279">
        <v>7.09</v>
      </c>
    </row>
    <row r="7055" spans="38:41">
      <c r="AL7055" s="279">
        <v>5</v>
      </c>
      <c r="AM7055" s="279">
        <v>1997</v>
      </c>
      <c r="AN7055" s="281">
        <v>35559</v>
      </c>
      <c r="AO7055" s="279">
        <v>7.09</v>
      </c>
    </row>
    <row r="7056" spans="38:41">
      <c r="AL7056" s="279">
        <v>5</v>
      </c>
      <c r="AM7056" s="279">
        <v>1997</v>
      </c>
      <c r="AN7056" s="281">
        <v>35558</v>
      </c>
      <c r="AO7056" s="279">
        <v>7.16</v>
      </c>
    </row>
    <row r="7057" spans="38:41">
      <c r="AL7057" s="279">
        <v>5</v>
      </c>
      <c r="AM7057" s="279">
        <v>1997</v>
      </c>
      <c r="AN7057" s="281">
        <v>35557</v>
      </c>
      <c r="AO7057" s="279">
        <v>7.16</v>
      </c>
    </row>
    <row r="7058" spans="38:41">
      <c r="AL7058" s="279">
        <v>5</v>
      </c>
      <c r="AM7058" s="279">
        <v>1997</v>
      </c>
      <c r="AN7058" s="281">
        <v>35556</v>
      </c>
      <c r="AO7058" s="279">
        <v>7.06</v>
      </c>
    </row>
    <row r="7059" spans="38:41">
      <c r="AL7059" s="279">
        <v>5</v>
      </c>
      <c r="AM7059" s="279">
        <v>1997</v>
      </c>
      <c r="AN7059" s="281">
        <v>35555</v>
      </c>
      <c r="AO7059" s="279">
        <v>7.05</v>
      </c>
    </row>
    <row r="7060" spans="38:41">
      <c r="AL7060" s="279">
        <v>5</v>
      </c>
      <c r="AM7060" s="279">
        <v>1997</v>
      </c>
      <c r="AN7060" s="281">
        <v>35552</v>
      </c>
      <c r="AO7060" s="279">
        <v>7.06</v>
      </c>
    </row>
    <row r="7061" spans="38:41">
      <c r="AL7061" s="279">
        <v>5</v>
      </c>
      <c r="AM7061" s="279">
        <v>1997</v>
      </c>
      <c r="AN7061" s="281">
        <v>35551</v>
      </c>
      <c r="AO7061" s="279">
        <v>7.11</v>
      </c>
    </row>
    <row r="7062" spans="38:41">
      <c r="AL7062" s="279">
        <v>4</v>
      </c>
      <c r="AM7062" s="279">
        <v>1997</v>
      </c>
      <c r="AN7062" s="281">
        <v>35550</v>
      </c>
      <c r="AO7062" s="279">
        <v>7.16</v>
      </c>
    </row>
    <row r="7063" spans="38:41">
      <c r="AL7063" s="279">
        <v>4</v>
      </c>
      <c r="AM7063" s="279">
        <v>1997</v>
      </c>
      <c r="AN7063" s="281">
        <v>35549</v>
      </c>
      <c r="AO7063" s="279">
        <v>7.21</v>
      </c>
    </row>
    <row r="7064" spans="38:41">
      <c r="AL7064" s="279">
        <v>4</v>
      </c>
      <c r="AM7064" s="279">
        <v>1997</v>
      </c>
      <c r="AN7064" s="281">
        <v>35548</v>
      </c>
      <c r="AO7064" s="279">
        <v>7.3609999999999998</v>
      </c>
    </row>
    <row r="7065" spans="38:41">
      <c r="AL7065" s="279">
        <v>4</v>
      </c>
      <c r="AM7065" s="279">
        <v>1997</v>
      </c>
      <c r="AN7065" s="281">
        <v>35545</v>
      </c>
      <c r="AO7065" s="279">
        <v>7.34</v>
      </c>
    </row>
    <row r="7066" spans="38:41">
      <c r="AL7066" s="279">
        <v>4</v>
      </c>
      <c r="AM7066" s="279">
        <v>1997</v>
      </c>
      <c r="AN7066" s="281">
        <v>35544</v>
      </c>
      <c r="AO7066" s="279">
        <v>7.3</v>
      </c>
    </row>
    <row r="7067" spans="38:41">
      <c r="AL7067" s="279">
        <v>4</v>
      </c>
      <c r="AM7067" s="279">
        <v>1997</v>
      </c>
      <c r="AN7067" s="281">
        <v>35543</v>
      </c>
      <c r="AO7067" s="279">
        <v>7.28</v>
      </c>
    </row>
    <row r="7068" spans="38:41">
      <c r="AL7068" s="279">
        <v>4</v>
      </c>
      <c r="AM7068" s="279">
        <v>1997</v>
      </c>
      <c r="AN7068" s="281">
        <v>35542</v>
      </c>
      <c r="AO7068" s="279">
        <v>7.26</v>
      </c>
    </row>
    <row r="7069" spans="38:41">
      <c r="AL7069" s="279">
        <v>4</v>
      </c>
      <c r="AM7069" s="279">
        <v>1997</v>
      </c>
      <c r="AN7069" s="281">
        <v>35541</v>
      </c>
      <c r="AO7069" s="279">
        <v>7.28</v>
      </c>
    </row>
    <row r="7070" spans="38:41">
      <c r="AL7070" s="279">
        <v>4</v>
      </c>
      <c r="AM7070" s="279">
        <v>1997</v>
      </c>
      <c r="AN7070" s="281">
        <v>35538</v>
      </c>
      <c r="AO7070" s="279">
        <v>7.26</v>
      </c>
    </row>
    <row r="7071" spans="38:41">
      <c r="AL7071" s="279">
        <v>4</v>
      </c>
      <c r="AM7071" s="279">
        <v>1997</v>
      </c>
      <c r="AN7071" s="281">
        <v>35537</v>
      </c>
      <c r="AO7071" s="279">
        <v>7.26</v>
      </c>
    </row>
    <row r="7072" spans="38:41">
      <c r="AL7072" s="279">
        <v>4</v>
      </c>
      <c r="AM7072" s="279">
        <v>1997</v>
      </c>
      <c r="AN7072" s="281">
        <v>35536</v>
      </c>
      <c r="AO7072" s="279">
        <v>7.31</v>
      </c>
    </row>
    <row r="7073" spans="38:41">
      <c r="AL7073" s="279">
        <v>4</v>
      </c>
      <c r="AM7073" s="279">
        <v>1997</v>
      </c>
      <c r="AN7073" s="281">
        <v>35535</v>
      </c>
      <c r="AO7073" s="279">
        <v>7.31</v>
      </c>
    </row>
    <row r="7074" spans="38:41">
      <c r="AL7074" s="279">
        <v>4</v>
      </c>
      <c r="AM7074" s="279">
        <v>1997</v>
      </c>
      <c r="AN7074" s="281">
        <v>35534</v>
      </c>
      <c r="AO7074" s="279">
        <v>7.39</v>
      </c>
    </row>
    <row r="7075" spans="38:41">
      <c r="AL7075" s="279">
        <v>4</v>
      </c>
      <c r="AM7075" s="279">
        <v>1997</v>
      </c>
      <c r="AN7075" s="281">
        <v>35531</v>
      </c>
      <c r="AO7075" s="279">
        <v>7.4</v>
      </c>
    </row>
    <row r="7076" spans="38:41">
      <c r="AL7076" s="279">
        <v>4</v>
      </c>
      <c r="AM7076" s="279">
        <v>1997</v>
      </c>
      <c r="AN7076" s="281">
        <v>35530</v>
      </c>
      <c r="AO7076" s="279">
        <v>7.39</v>
      </c>
    </row>
    <row r="7077" spans="38:41">
      <c r="AL7077" s="279">
        <v>4</v>
      </c>
      <c r="AM7077" s="279">
        <v>1997</v>
      </c>
      <c r="AN7077" s="281">
        <v>35529</v>
      </c>
      <c r="AO7077" s="279">
        <v>7.36</v>
      </c>
    </row>
    <row r="7078" spans="38:41">
      <c r="AL7078" s="279">
        <v>4</v>
      </c>
      <c r="AM7078" s="279">
        <v>1997</v>
      </c>
      <c r="AN7078" s="281">
        <v>35528</v>
      </c>
      <c r="AO7078" s="279">
        <v>7.35</v>
      </c>
    </row>
    <row r="7079" spans="38:41">
      <c r="AL7079" s="279">
        <v>4</v>
      </c>
      <c r="AM7079" s="279">
        <v>1997</v>
      </c>
      <c r="AN7079" s="281">
        <v>35527</v>
      </c>
      <c r="AO7079" s="279">
        <v>7.36</v>
      </c>
    </row>
    <row r="7080" spans="38:41">
      <c r="AL7080" s="279">
        <v>4</v>
      </c>
      <c r="AM7080" s="279">
        <v>1997</v>
      </c>
      <c r="AN7080" s="281">
        <v>35524</v>
      </c>
      <c r="AO7080" s="279">
        <v>7.43</v>
      </c>
    </row>
    <row r="7081" spans="38:41">
      <c r="AL7081" s="279">
        <v>4</v>
      </c>
      <c r="AM7081" s="279">
        <v>1997</v>
      </c>
      <c r="AN7081" s="281">
        <v>35523</v>
      </c>
      <c r="AO7081" s="279">
        <v>7.38</v>
      </c>
    </row>
    <row r="7082" spans="38:41">
      <c r="AL7082" s="279">
        <v>4</v>
      </c>
      <c r="AM7082" s="279">
        <v>1997</v>
      </c>
      <c r="AN7082" s="281">
        <v>35522</v>
      </c>
      <c r="AO7082" s="279">
        <v>7.34</v>
      </c>
    </row>
    <row r="7083" spans="38:41">
      <c r="AL7083" s="279">
        <v>4</v>
      </c>
      <c r="AM7083" s="279">
        <v>1997</v>
      </c>
      <c r="AN7083" s="281">
        <v>35521</v>
      </c>
      <c r="AO7083" s="279">
        <v>7.34</v>
      </c>
    </row>
    <row r="7084" spans="38:41">
      <c r="AL7084" s="279">
        <v>3</v>
      </c>
      <c r="AM7084" s="279">
        <v>1997</v>
      </c>
      <c r="AN7084" s="281">
        <v>35520</v>
      </c>
      <c r="AO7084" s="279">
        <v>7.34</v>
      </c>
    </row>
    <row r="7085" spans="38:41">
      <c r="AL7085" s="279">
        <v>3</v>
      </c>
      <c r="AM7085" s="279">
        <v>1997</v>
      </c>
      <c r="AN7085" s="281">
        <v>35516</v>
      </c>
      <c r="AO7085" s="279">
        <v>7.27</v>
      </c>
    </row>
    <row r="7086" spans="38:41">
      <c r="AL7086" s="279">
        <v>3</v>
      </c>
      <c r="AM7086" s="279">
        <v>1997</v>
      </c>
      <c r="AN7086" s="281">
        <v>35515</v>
      </c>
      <c r="AO7086" s="279">
        <v>7.22</v>
      </c>
    </row>
    <row r="7087" spans="38:41">
      <c r="AL7087" s="279">
        <v>3</v>
      </c>
      <c r="AM7087" s="279">
        <v>1997</v>
      </c>
      <c r="AN7087" s="281">
        <v>35514</v>
      </c>
      <c r="AO7087" s="279">
        <v>7.22</v>
      </c>
    </row>
    <row r="7088" spans="38:41">
      <c r="AL7088" s="279">
        <v>3</v>
      </c>
      <c r="AM7088" s="279">
        <v>1997</v>
      </c>
      <c r="AN7088" s="281">
        <v>35513</v>
      </c>
      <c r="AO7088" s="279">
        <v>7.21</v>
      </c>
    </row>
    <row r="7089" spans="38:41">
      <c r="AL7089" s="279">
        <v>3</v>
      </c>
      <c r="AM7089" s="279">
        <v>1997</v>
      </c>
      <c r="AN7089" s="281">
        <v>35510</v>
      </c>
      <c r="AO7089" s="279">
        <v>7.24</v>
      </c>
    </row>
    <row r="7090" spans="38:41">
      <c r="AL7090" s="279">
        <v>3</v>
      </c>
      <c r="AM7090" s="279">
        <v>1997</v>
      </c>
      <c r="AN7090" s="281">
        <v>35509</v>
      </c>
      <c r="AO7090" s="279">
        <v>7.25</v>
      </c>
    </row>
    <row r="7091" spans="38:41">
      <c r="AL7091" s="279">
        <v>3</v>
      </c>
      <c r="AM7091" s="279">
        <v>1997</v>
      </c>
      <c r="AN7091" s="281">
        <v>35508</v>
      </c>
      <c r="AO7091" s="279">
        <v>7.24</v>
      </c>
    </row>
    <row r="7092" spans="38:41">
      <c r="AL7092" s="279">
        <v>3</v>
      </c>
      <c r="AM7092" s="279">
        <v>1997</v>
      </c>
      <c r="AN7092" s="281">
        <v>35507</v>
      </c>
      <c r="AO7092" s="279">
        <v>7.24</v>
      </c>
    </row>
    <row r="7093" spans="38:41">
      <c r="AL7093" s="279">
        <v>3</v>
      </c>
      <c r="AM7093" s="279">
        <v>1997</v>
      </c>
      <c r="AN7093" s="281">
        <v>35506</v>
      </c>
      <c r="AO7093" s="279">
        <v>7.2</v>
      </c>
    </row>
    <row r="7094" spans="38:41">
      <c r="AL7094" s="279">
        <v>3</v>
      </c>
      <c r="AM7094" s="279">
        <v>1997</v>
      </c>
      <c r="AN7094" s="281">
        <v>35503</v>
      </c>
      <c r="AO7094" s="279">
        <v>7.18</v>
      </c>
    </row>
    <row r="7095" spans="38:41">
      <c r="AL7095" s="279">
        <v>3</v>
      </c>
      <c r="AM7095" s="279">
        <v>1997</v>
      </c>
      <c r="AN7095" s="281">
        <v>35502</v>
      </c>
      <c r="AO7095" s="279">
        <v>7.18</v>
      </c>
    </row>
    <row r="7096" spans="38:41">
      <c r="AL7096" s="279">
        <v>3</v>
      </c>
      <c r="AM7096" s="279">
        <v>1997</v>
      </c>
      <c r="AN7096" s="281">
        <v>35501</v>
      </c>
      <c r="AO7096" s="279">
        <v>7.12</v>
      </c>
    </row>
    <row r="7097" spans="38:41">
      <c r="AL7097" s="279">
        <v>3</v>
      </c>
      <c r="AM7097" s="279">
        <v>1997</v>
      </c>
      <c r="AN7097" s="281">
        <v>35500</v>
      </c>
      <c r="AO7097" s="279">
        <v>7.1</v>
      </c>
    </row>
    <row r="7098" spans="38:41">
      <c r="AL7098" s="279">
        <v>3</v>
      </c>
      <c r="AM7098" s="279">
        <v>1997</v>
      </c>
      <c r="AN7098" s="281">
        <v>35499</v>
      </c>
      <c r="AO7098" s="279">
        <v>7.08</v>
      </c>
    </row>
    <row r="7099" spans="38:41">
      <c r="AL7099" s="279">
        <v>3</v>
      </c>
      <c r="AM7099" s="279">
        <v>1997</v>
      </c>
      <c r="AN7099" s="281">
        <v>35496</v>
      </c>
      <c r="AO7099" s="279">
        <v>7.05</v>
      </c>
    </row>
    <row r="7100" spans="38:41">
      <c r="AL7100" s="279">
        <v>3</v>
      </c>
      <c r="AM7100" s="279">
        <v>1997</v>
      </c>
      <c r="AN7100" s="281">
        <v>35495</v>
      </c>
      <c r="AO7100" s="279">
        <v>7.11</v>
      </c>
    </row>
    <row r="7101" spans="38:41">
      <c r="AL7101" s="279">
        <v>3</v>
      </c>
      <c r="AM7101" s="279">
        <v>1997</v>
      </c>
      <c r="AN7101" s="281">
        <v>35494</v>
      </c>
      <c r="AO7101" s="279">
        <v>7.07</v>
      </c>
    </row>
    <row r="7102" spans="38:41">
      <c r="AL7102" s="279">
        <v>3</v>
      </c>
      <c r="AM7102" s="279">
        <v>1997</v>
      </c>
      <c r="AN7102" s="281">
        <v>35493</v>
      </c>
      <c r="AO7102" s="279">
        <v>7.07</v>
      </c>
    </row>
    <row r="7103" spans="38:41">
      <c r="AL7103" s="279">
        <v>3</v>
      </c>
      <c r="AM7103" s="279">
        <v>1997</v>
      </c>
      <c r="AN7103" s="281">
        <v>35492</v>
      </c>
      <c r="AO7103" s="279">
        <v>7.04</v>
      </c>
    </row>
    <row r="7104" spans="38:41">
      <c r="AL7104" s="279">
        <v>2</v>
      </c>
      <c r="AM7104" s="279">
        <v>1997</v>
      </c>
      <c r="AN7104" s="281">
        <v>35489</v>
      </c>
      <c r="AO7104" s="279">
        <v>7.04</v>
      </c>
    </row>
    <row r="7105" spans="38:41">
      <c r="AL7105" s="279">
        <v>2</v>
      </c>
      <c r="AM7105" s="279">
        <v>1997</v>
      </c>
      <c r="AN7105" s="281">
        <v>35488</v>
      </c>
      <c r="AO7105" s="279">
        <v>7.06</v>
      </c>
    </row>
    <row r="7106" spans="38:41">
      <c r="AL7106" s="279">
        <v>2</v>
      </c>
      <c r="AM7106" s="279">
        <v>1997</v>
      </c>
      <c r="AN7106" s="281">
        <v>35487</v>
      </c>
      <c r="AO7106" s="279">
        <v>7.05</v>
      </c>
    </row>
    <row r="7107" spans="38:41">
      <c r="AL7107" s="279">
        <v>2</v>
      </c>
      <c r="AM7107" s="279">
        <v>1997</v>
      </c>
      <c r="AN7107" s="281">
        <v>35486</v>
      </c>
      <c r="AO7107" s="279">
        <v>6.95</v>
      </c>
    </row>
    <row r="7108" spans="38:41">
      <c r="AL7108" s="279">
        <v>2</v>
      </c>
      <c r="AM7108" s="279">
        <v>1997</v>
      </c>
      <c r="AN7108" s="281">
        <v>35485</v>
      </c>
      <c r="AO7108" s="279">
        <v>6.92</v>
      </c>
    </row>
    <row r="7109" spans="38:41">
      <c r="AL7109" s="279">
        <v>2</v>
      </c>
      <c r="AM7109" s="279">
        <v>1997</v>
      </c>
      <c r="AN7109" s="281">
        <v>35482</v>
      </c>
      <c r="AO7109" s="279">
        <v>6.92</v>
      </c>
    </row>
    <row r="7110" spans="38:41">
      <c r="AL7110" s="279">
        <v>2</v>
      </c>
      <c r="AM7110" s="279">
        <v>1997</v>
      </c>
      <c r="AN7110" s="281">
        <v>35481</v>
      </c>
      <c r="AO7110" s="279">
        <v>6.9</v>
      </c>
    </row>
    <row r="7111" spans="38:41">
      <c r="AL7111" s="279">
        <v>2</v>
      </c>
      <c r="AM7111" s="279">
        <v>1997</v>
      </c>
      <c r="AN7111" s="281">
        <v>35480</v>
      </c>
      <c r="AO7111" s="279">
        <v>6.85</v>
      </c>
    </row>
    <row r="7112" spans="38:41">
      <c r="AL7112" s="279">
        <v>2</v>
      </c>
      <c r="AM7112" s="279">
        <v>1997</v>
      </c>
      <c r="AN7112" s="281">
        <v>35479</v>
      </c>
      <c r="AO7112" s="279">
        <v>6.87</v>
      </c>
    </row>
    <row r="7113" spans="38:41">
      <c r="AL7113" s="279">
        <v>2</v>
      </c>
      <c r="AM7113" s="279">
        <v>1997</v>
      </c>
      <c r="AN7113" s="281">
        <v>35478</v>
      </c>
      <c r="AO7113" s="279">
        <v>6.82</v>
      </c>
    </row>
    <row r="7114" spans="38:41">
      <c r="AL7114" s="279">
        <v>2</v>
      </c>
      <c r="AM7114" s="279">
        <v>1997</v>
      </c>
      <c r="AN7114" s="281">
        <v>35475</v>
      </c>
      <c r="AO7114" s="279">
        <v>6.81</v>
      </c>
    </row>
    <row r="7115" spans="38:41">
      <c r="AL7115" s="279">
        <v>2</v>
      </c>
      <c r="AM7115" s="279">
        <v>1997</v>
      </c>
      <c r="AN7115" s="281">
        <v>35474</v>
      </c>
      <c r="AO7115" s="279">
        <v>6.91</v>
      </c>
    </row>
    <row r="7116" spans="38:41">
      <c r="AL7116" s="279">
        <v>2</v>
      </c>
      <c r="AM7116" s="279">
        <v>1997</v>
      </c>
      <c r="AN7116" s="281">
        <v>35473</v>
      </c>
      <c r="AO7116" s="279">
        <v>7</v>
      </c>
    </row>
    <row r="7117" spans="38:41">
      <c r="AL7117" s="279">
        <v>2</v>
      </c>
      <c r="AM7117" s="279">
        <v>1997</v>
      </c>
      <c r="AN7117" s="281">
        <v>35472</v>
      </c>
      <c r="AO7117" s="279">
        <v>7</v>
      </c>
    </row>
    <row r="7118" spans="38:41">
      <c r="AL7118" s="279">
        <v>2</v>
      </c>
      <c r="AM7118" s="279">
        <v>1997</v>
      </c>
      <c r="AN7118" s="281">
        <v>35471</v>
      </c>
      <c r="AO7118" s="279">
        <v>7.01</v>
      </c>
    </row>
    <row r="7119" spans="38:41">
      <c r="AL7119" s="279">
        <v>2</v>
      </c>
      <c r="AM7119" s="279">
        <v>1997</v>
      </c>
      <c r="AN7119" s="281">
        <v>35468</v>
      </c>
      <c r="AO7119" s="279">
        <v>7.04</v>
      </c>
    </row>
    <row r="7120" spans="38:41">
      <c r="AL7120" s="279">
        <v>2</v>
      </c>
      <c r="AM7120" s="279">
        <v>1997</v>
      </c>
      <c r="AN7120" s="281">
        <v>35467</v>
      </c>
      <c r="AO7120" s="279">
        <v>7.09</v>
      </c>
    </row>
    <row r="7121" spans="38:41">
      <c r="AL7121" s="279">
        <v>2</v>
      </c>
      <c r="AM7121" s="279">
        <v>1997</v>
      </c>
      <c r="AN7121" s="281">
        <v>35466</v>
      </c>
      <c r="AO7121" s="279">
        <v>7.08</v>
      </c>
    </row>
    <row r="7122" spans="38:41">
      <c r="AL7122" s="279">
        <v>2</v>
      </c>
      <c r="AM7122" s="279">
        <v>1997</v>
      </c>
      <c r="AN7122" s="281">
        <v>35465</v>
      </c>
      <c r="AO7122" s="279">
        <v>7.14</v>
      </c>
    </row>
    <row r="7123" spans="38:41">
      <c r="AL7123" s="279">
        <v>2</v>
      </c>
      <c r="AM7123" s="279">
        <v>1997</v>
      </c>
      <c r="AN7123" s="281">
        <v>35464</v>
      </c>
      <c r="AO7123" s="279">
        <v>7.22</v>
      </c>
    </row>
    <row r="7124" spans="38:41">
      <c r="AL7124" s="279">
        <v>1</v>
      </c>
      <c r="AM7124" s="279">
        <v>1997</v>
      </c>
      <c r="AN7124" s="281">
        <v>35461</v>
      </c>
      <c r="AO7124" s="279">
        <v>7.29</v>
      </c>
    </row>
    <row r="7125" spans="38:41">
      <c r="AL7125" s="279">
        <v>1</v>
      </c>
      <c r="AM7125" s="279">
        <v>1997</v>
      </c>
      <c r="AN7125" s="281">
        <v>35460</v>
      </c>
      <c r="AO7125" s="279">
        <v>7.31</v>
      </c>
    </row>
    <row r="7126" spans="38:41">
      <c r="AL7126" s="279">
        <v>1</v>
      </c>
      <c r="AM7126" s="279">
        <v>1997</v>
      </c>
      <c r="AN7126" s="281">
        <v>35459</v>
      </c>
      <c r="AO7126" s="279">
        <v>7.31</v>
      </c>
    </row>
    <row r="7127" spans="38:41">
      <c r="AL7127" s="279">
        <v>1</v>
      </c>
      <c r="AM7127" s="279">
        <v>1997</v>
      </c>
      <c r="AN7127" s="281">
        <v>35458</v>
      </c>
      <c r="AO7127" s="279">
        <v>7.33</v>
      </c>
    </row>
    <row r="7128" spans="38:41">
      <c r="AL7128" s="279">
        <v>1</v>
      </c>
      <c r="AM7128" s="279">
        <v>1997</v>
      </c>
      <c r="AN7128" s="281">
        <v>35457</v>
      </c>
      <c r="AO7128" s="279">
        <v>7.38</v>
      </c>
    </row>
    <row r="7129" spans="38:41">
      <c r="AL7129" s="279">
        <v>1</v>
      </c>
      <c r="AM7129" s="279">
        <v>1997</v>
      </c>
      <c r="AN7129" s="281">
        <v>35454</v>
      </c>
      <c r="AO7129" s="279">
        <v>7.37</v>
      </c>
    </row>
    <row r="7130" spans="38:41">
      <c r="AL7130" s="279">
        <v>1</v>
      </c>
      <c r="AM7130" s="279">
        <v>1997</v>
      </c>
      <c r="AN7130" s="281">
        <v>35453</v>
      </c>
      <c r="AO7130" s="279">
        <v>7.31</v>
      </c>
    </row>
    <row r="7131" spans="38:41">
      <c r="AL7131" s="279">
        <v>1</v>
      </c>
      <c r="AM7131" s="279">
        <v>1997</v>
      </c>
      <c r="AN7131" s="281">
        <v>35452</v>
      </c>
      <c r="AO7131" s="279">
        <v>7.27</v>
      </c>
    </row>
    <row r="7132" spans="38:41">
      <c r="AL7132" s="279">
        <v>1</v>
      </c>
      <c r="AM7132" s="279">
        <v>1997</v>
      </c>
      <c r="AN7132" s="281">
        <v>35451</v>
      </c>
      <c r="AO7132" s="279">
        <v>7.22</v>
      </c>
    </row>
    <row r="7133" spans="38:41">
      <c r="AL7133" s="279">
        <v>1</v>
      </c>
      <c r="AM7133" s="279">
        <v>1997</v>
      </c>
      <c r="AN7133" s="281">
        <v>35450</v>
      </c>
      <c r="AO7133" s="279">
        <v>7.29</v>
      </c>
    </row>
    <row r="7134" spans="38:41">
      <c r="AL7134" s="279">
        <v>1</v>
      </c>
      <c r="AM7134" s="279">
        <v>1997</v>
      </c>
      <c r="AN7134" s="281">
        <v>35447</v>
      </c>
      <c r="AO7134" s="279">
        <v>7.27</v>
      </c>
    </row>
    <row r="7135" spans="38:41">
      <c r="AL7135" s="279">
        <v>1</v>
      </c>
      <c r="AM7135" s="279">
        <v>1997</v>
      </c>
      <c r="AN7135" s="281">
        <v>35446</v>
      </c>
      <c r="AO7135" s="279">
        <v>7.32</v>
      </c>
    </row>
    <row r="7136" spans="38:41">
      <c r="AL7136" s="279">
        <v>1</v>
      </c>
      <c r="AM7136" s="279">
        <v>1997</v>
      </c>
      <c r="AN7136" s="281">
        <v>35445</v>
      </c>
      <c r="AO7136" s="279">
        <v>7.27</v>
      </c>
    </row>
    <row r="7137" spans="38:41">
      <c r="AL7137" s="279">
        <v>1</v>
      </c>
      <c r="AM7137" s="279">
        <v>1997</v>
      </c>
      <c r="AN7137" s="281">
        <v>35444</v>
      </c>
      <c r="AO7137" s="279">
        <v>7.28</v>
      </c>
    </row>
    <row r="7138" spans="38:41">
      <c r="AL7138" s="279">
        <v>1</v>
      </c>
      <c r="AM7138" s="279">
        <v>1997</v>
      </c>
      <c r="AN7138" s="281">
        <v>35443</v>
      </c>
      <c r="AO7138" s="279">
        <v>7.35</v>
      </c>
    </row>
    <row r="7139" spans="38:41">
      <c r="AL7139" s="279">
        <v>1</v>
      </c>
      <c r="AM7139" s="279">
        <v>1997</v>
      </c>
      <c r="AN7139" s="281">
        <v>35440</v>
      </c>
      <c r="AO7139" s="279">
        <v>7.37</v>
      </c>
    </row>
    <row r="7140" spans="38:41">
      <c r="AL7140" s="279">
        <v>1</v>
      </c>
      <c r="AM7140" s="279">
        <v>1997</v>
      </c>
      <c r="AN7140" s="281">
        <v>35439</v>
      </c>
      <c r="AO7140" s="279">
        <v>7.33</v>
      </c>
    </row>
    <row r="7141" spans="38:41">
      <c r="AL7141" s="279">
        <v>1</v>
      </c>
      <c r="AM7141" s="279">
        <v>1997</v>
      </c>
      <c r="AN7141" s="281">
        <v>35438</v>
      </c>
      <c r="AO7141" s="279">
        <v>7.29</v>
      </c>
    </row>
    <row r="7142" spans="38:41">
      <c r="AL7142" s="279">
        <v>1</v>
      </c>
      <c r="AM7142" s="279">
        <v>1997</v>
      </c>
      <c r="AN7142" s="281">
        <v>35437</v>
      </c>
      <c r="AO7142" s="279">
        <v>7.32</v>
      </c>
    </row>
    <row r="7143" spans="38:41">
      <c r="AL7143" s="279">
        <v>1</v>
      </c>
      <c r="AM7143" s="279">
        <v>1997</v>
      </c>
      <c r="AN7143" s="281">
        <v>35436</v>
      </c>
      <c r="AO7143" s="279">
        <v>7.21</v>
      </c>
    </row>
    <row r="7144" spans="38:41">
      <c r="AL7144" s="279">
        <v>1</v>
      </c>
      <c r="AM7144" s="279">
        <v>1997</v>
      </c>
      <c r="AN7144" s="281">
        <v>35433</v>
      </c>
      <c r="AO7144" s="279">
        <v>7.19</v>
      </c>
    </row>
    <row r="7145" spans="38:41">
      <c r="AL7145" s="279">
        <v>1</v>
      </c>
      <c r="AM7145" s="279">
        <v>1997</v>
      </c>
      <c r="AN7145" s="281">
        <v>35432</v>
      </c>
      <c r="AO7145" s="279">
        <v>7.21</v>
      </c>
    </row>
    <row r="7146" spans="38:41">
      <c r="AL7146" s="279">
        <v>12</v>
      </c>
      <c r="AM7146" s="279">
        <v>1996</v>
      </c>
      <c r="AN7146" s="281">
        <v>35430</v>
      </c>
      <c r="AO7146" s="279">
        <v>7.05</v>
      </c>
    </row>
    <row r="7147" spans="38:41">
      <c r="AL7147" s="279">
        <v>12</v>
      </c>
      <c r="AM7147" s="279">
        <v>1996</v>
      </c>
      <c r="AN7147" s="281">
        <v>35429</v>
      </c>
      <c r="AO7147" s="279">
        <v>6.94</v>
      </c>
    </row>
    <row r="7148" spans="38:41">
      <c r="AL7148" s="279">
        <v>12</v>
      </c>
      <c r="AM7148" s="279">
        <v>1996</v>
      </c>
      <c r="AN7148" s="281">
        <v>35426</v>
      </c>
      <c r="AO7148" s="279">
        <v>6.98</v>
      </c>
    </row>
    <row r="7149" spans="38:41">
      <c r="AL7149" s="279">
        <v>12</v>
      </c>
      <c r="AM7149" s="279">
        <v>1996</v>
      </c>
      <c r="AN7149" s="281">
        <v>35423</v>
      </c>
      <c r="AO7149" s="279">
        <v>7.04</v>
      </c>
    </row>
    <row r="7150" spans="38:41">
      <c r="AL7150" s="279">
        <v>12</v>
      </c>
      <c r="AM7150" s="279">
        <v>1996</v>
      </c>
      <c r="AN7150" s="281">
        <v>35422</v>
      </c>
      <c r="AO7150" s="279">
        <v>7.03</v>
      </c>
    </row>
    <row r="7151" spans="38:41">
      <c r="AL7151" s="279">
        <v>12</v>
      </c>
      <c r="AM7151" s="279">
        <v>1996</v>
      </c>
      <c r="AN7151" s="281">
        <v>35419</v>
      </c>
      <c r="AO7151" s="279">
        <v>7.07</v>
      </c>
    </row>
    <row r="7152" spans="38:41">
      <c r="AL7152" s="279">
        <v>12</v>
      </c>
      <c r="AM7152" s="279">
        <v>1996</v>
      </c>
      <c r="AN7152" s="281">
        <v>35418</v>
      </c>
      <c r="AO7152" s="279">
        <v>7.17</v>
      </c>
    </row>
    <row r="7153" spans="38:41">
      <c r="AL7153" s="279">
        <v>12</v>
      </c>
      <c r="AM7153" s="279">
        <v>1996</v>
      </c>
      <c r="AN7153" s="281">
        <v>35417</v>
      </c>
      <c r="AO7153" s="279">
        <v>7.26</v>
      </c>
    </row>
    <row r="7154" spans="38:41">
      <c r="AL7154" s="279">
        <v>12</v>
      </c>
      <c r="AM7154" s="279">
        <v>1996</v>
      </c>
      <c r="AN7154" s="281">
        <v>35416</v>
      </c>
      <c r="AO7154" s="279">
        <v>7.27</v>
      </c>
    </row>
    <row r="7155" spans="38:41">
      <c r="AL7155" s="279">
        <v>12</v>
      </c>
      <c r="AM7155" s="279">
        <v>1996</v>
      </c>
      <c r="AN7155" s="281">
        <v>35415</v>
      </c>
      <c r="AO7155" s="279">
        <v>7.24</v>
      </c>
    </row>
    <row r="7156" spans="38:41">
      <c r="AL7156" s="279">
        <v>12</v>
      </c>
      <c r="AM7156" s="279">
        <v>1996</v>
      </c>
      <c r="AN7156" s="281">
        <v>35412</v>
      </c>
      <c r="AO7156" s="279">
        <v>7.13</v>
      </c>
    </row>
    <row r="7157" spans="38:41">
      <c r="AL7157" s="279">
        <v>12</v>
      </c>
      <c r="AM7157" s="279">
        <v>1996</v>
      </c>
      <c r="AN7157" s="281">
        <v>35411</v>
      </c>
      <c r="AO7157" s="279">
        <v>7.14</v>
      </c>
    </row>
    <row r="7158" spans="38:41">
      <c r="AL7158" s="279">
        <v>12</v>
      </c>
      <c r="AM7158" s="279">
        <v>1996</v>
      </c>
      <c r="AN7158" s="281">
        <v>35410</v>
      </c>
      <c r="AO7158" s="279">
        <v>7.14</v>
      </c>
    </row>
    <row r="7159" spans="38:41">
      <c r="AL7159" s="279">
        <v>12</v>
      </c>
      <c r="AM7159" s="279">
        <v>1996</v>
      </c>
      <c r="AN7159" s="281">
        <v>35409</v>
      </c>
      <c r="AO7159" s="279">
        <v>6.99</v>
      </c>
    </row>
    <row r="7160" spans="38:41">
      <c r="AL7160" s="279">
        <v>12</v>
      </c>
      <c r="AM7160" s="279">
        <v>1996</v>
      </c>
      <c r="AN7160" s="281">
        <v>35408</v>
      </c>
      <c r="AO7160" s="279">
        <v>6.99</v>
      </c>
    </row>
    <row r="7161" spans="38:41">
      <c r="AL7161" s="279">
        <v>12</v>
      </c>
      <c r="AM7161" s="279">
        <v>1996</v>
      </c>
      <c r="AN7161" s="281">
        <v>35405</v>
      </c>
      <c r="AO7161" s="279">
        <v>7.08</v>
      </c>
    </row>
    <row r="7162" spans="38:41">
      <c r="AL7162" s="279">
        <v>12</v>
      </c>
      <c r="AM7162" s="279">
        <v>1996</v>
      </c>
      <c r="AN7162" s="281">
        <v>35404</v>
      </c>
      <c r="AO7162" s="279">
        <v>7.09</v>
      </c>
    </row>
    <row r="7163" spans="38:41">
      <c r="AL7163" s="279">
        <v>12</v>
      </c>
      <c r="AM7163" s="279">
        <v>1996</v>
      </c>
      <c r="AN7163" s="281">
        <v>35403</v>
      </c>
      <c r="AO7163" s="279">
        <v>6.8</v>
      </c>
    </row>
    <row r="7164" spans="38:41">
      <c r="AL7164" s="279">
        <v>12</v>
      </c>
      <c r="AM7164" s="279">
        <v>1996</v>
      </c>
      <c r="AN7164" s="281">
        <v>35402</v>
      </c>
      <c r="AO7164" s="279">
        <v>6.72</v>
      </c>
    </row>
    <row r="7165" spans="38:41">
      <c r="AL7165" s="279">
        <v>12</v>
      </c>
      <c r="AM7165" s="279">
        <v>1996</v>
      </c>
      <c r="AN7165" s="281">
        <v>35401</v>
      </c>
      <c r="AO7165" s="279">
        <v>6.72</v>
      </c>
    </row>
    <row r="7166" spans="38:41">
      <c r="AL7166" s="279">
        <v>11</v>
      </c>
      <c r="AM7166" s="279">
        <v>1996</v>
      </c>
      <c r="AN7166" s="281">
        <v>35398</v>
      </c>
      <c r="AO7166" s="279">
        <v>6.68</v>
      </c>
    </row>
    <row r="7167" spans="38:41">
      <c r="AL7167" s="279">
        <v>11</v>
      </c>
      <c r="AM7167" s="279">
        <v>1996</v>
      </c>
      <c r="AN7167" s="281">
        <v>35397</v>
      </c>
      <c r="AO7167" s="279">
        <v>6.72</v>
      </c>
    </row>
    <row r="7168" spans="38:41">
      <c r="AL7168" s="279">
        <v>11</v>
      </c>
      <c r="AM7168" s="279">
        <v>1996</v>
      </c>
      <c r="AN7168" s="281">
        <v>35396</v>
      </c>
      <c r="AO7168" s="279">
        <v>6.72</v>
      </c>
    </row>
    <row r="7169" spans="38:41">
      <c r="AL7169" s="279">
        <v>11</v>
      </c>
      <c r="AM7169" s="279">
        <v>1996</v>
      </c>
      <c r="AN7169" s="281">
        <v>35395</v>
      </c>
      <c r="AO7169" s="279">
        <v>6.7249999999999996</v>
      </c>
    </row>
    <row r="7170" spans="38:41">
      <c r="AL7170" s="279">
        <v>11</v>
      </c>
      <c r="AM7170" s="279">
        <v>1996</v>
      </c>
      <c r="AN7170" s="281">
        <v>35394</v>
      </c>
      <c r="AO7170" s="279">
        <v>6.76</v>
      </c>
    </row>
    <row r="7171" spans="38:41">
      <c r="AL7171" s="279">
        <v>11</v>
      </c>
      <c r="AM7171" s="279">
        <v>1996</v>
      </c>
      <c r="AN7171" s="281">
        <v>35391</v>
      </c>
      <c r="AO7171" s="279">
        <v>6.76</v>
      </c>
    </row>
    <row r="7172" spans="38:41">
      <c r="AL7172" s="279">
        <v>11</v>
      </c>
      <c r="AM7172" s="279">
        <v>1996</v>
      </c>
      <c r="AN7172" s="281">
        <v>35390</v>
      </c>
      <c r="AO7172" s="279">
        <v>6.74</v>
      </c>
    </row>
    <row r="7173" spans="38:41">
      <c r="AL7173" s="279">
        <v>11</v>
      </c>
      <c r="AM7173" s="279">
        <v>1996</v>
      </c>
      <c r="AN7173" s="281">
        <v>35389</v>
      </c>
      <c r="AO7173" s="279">
        <v>6.76</v>
      </c>
    </row>
    <row r="7174" spans="38:41">
      <c r="AL7174" s="279">
        <v>11</v>
      </c>
      <c r="AM7174" s="279">
        <v>1996</v>
      </c>
      <c r="AN7174" s="281">
        <v>35388</v>
      </c>
      <c r="AO7174" s="279">
        <v>6.75</v>
      </c>
    </row>
    <row r="7175" spans="38:41">
      <c r="AL7175" s="279">
        <v>11</v>
      </c>
      <c r="AM7175" s="279">
        <v>1996</v>
      </c>
      <c r="AN7175" s="281">
        <v>35387</v>
      </c>
      <c r="AO7175" s="279">
        <v>6.76</v>
      </c>
    </row>
    <row r="7176" spans="38:41">
      <c r="AL7176" s="279">
        <v>11</v>
      </c>
      <c r="AM7176" s="279">
        <v>1996</v>
      </c>
      <c r="AN7176" s="281">
        <v>35384</v>
      </c>
      <c r="AO7176" s="279">
        <v>6.72</v>
      </c>
    </row>
    <row r="7177" spans="38:41">
      <c r="AL7177" s="279">
        <v>11</v>
      </c>
      <c r="AM7177" s="279">
        <v>1996</v>
      </c>
      <c r="AN7177" s="281">
        <v>35383</v>
      </c>
      <c r="AO7177" s="279">
        <v>6.71</v>
      </c>
    </row>
    <row r="7178" spans="38:41">
      <c r="AL7178" s="279">
        <v>11</v>
      </c>
      <c r="AM7178" s="279">
        <v>1996</v>
      </c>
      <c r="AN7178" s="281">
        <v>35382</v>
      </c>
      <c r="AO7178" s="279">
        <v>6.74</v>
      </c>
    </row>
    <row r="7179" spans="38:41">
      <c r="AL7179" s="279">
        <v>11</v>
      </c>
      <c r="AM7179" s="279">
        <v>1996</v>
      </c>
      <c r="AN7179" s="281">
        <v>35381</v>
      </c>
      <c r="AO7179" s="279">
        <v>6.71</v>
      </c>
    </row>
    <row r="7180" spans="38:41">
      <c r="AL7180" s="279">
        <v>11</v>
      </c>
      <c r="AM7180" s="279">
        <v>1996</v>
      </c>
      <c r="AN7180" s="281">
        <v>35380</v>
      </c>
      <c r="AO7180" s="279">
        <v>6.75</v>
      </c>
    </row>
    <row r="7181" spans="38:41">
      <c r="AL7181" s="279">
        <v>11</v>
      </c>
      <c r="AM7181" s="279">
        <v>1996</v>
      </c>
      <c r="AN7181" s="281">
        <v>35377</v>
      </c>
      <c r="AO7181" s="279">
        <v>6.74</v>
      </c>
    </row>
    <row r="7182" spans="38:41">
      <c r="AL7182" s="279">
        <v>11</v>
      </c>
      <c r="AM7182" s="279">
        <v>1996</v>
      </c>
      <c r="AN7182" s="281">
        <v>35376</v>
      </c>
      <c r="AO7182" s="279">
        <v>6.8</v>
      </c>
    </row>
    <row r="7183" spans="38:41">
      <c r="AL7183" s="279">
        <v>11</v>
      </c>
      <c r="AM7183" s="279">
        <v>1996</v>
      </c>
      <c r="AN7183" s="281">
        <v>35375</v>
      </c>
      <c r="AO7183" s="279">
        <v>6.81</v>
      </c>
    </row>
    <row r="7184" spans="38:41">
      <c r="AL7184" s="279">
        <v>11</v>
      </c>
      <c r="AM7184" s="279">
        <v>1996</v>
      </c>
      <c r="AN7184" s="281">
        <v>35374</v>
      </c>
      <c r="AO7184" s="279">
        <v>6.8</v>
      </c>
    </row>
    <row r="7185" spans="38:41">
      <c r="AL7185" s="279">
        <v>11</v>
      </c>
      <c r="AM7185" s="279">
        <v>1996</v>
      </c>
      <c r="AN7185" s="281">
        <v>35373</v>
      </c>
      <c r="AO7185" s="279">
        <v>6.97</v>
      </c>
    </row>
    <row r="7186" spans="38:41">
      <c r="AL7186" s="279">
        <v>11</v>
      </c>
      <c r="AM7186" s="279">
        <v>1996</v>
      </c>
      <c r="AN7186" s="281">
        <v>35370</v>
      </c>
      <c r="AO7186" s="279">
        <v>6.99</v>
      </c>
    </row>
    <row r="7187" spans="38:41">
      <c r="AL7187" s="279">
        <v>10</v>
      </c>
      <c r="AM7187" s="279">
        <v>1996</v>
      </c>
      <c r="AN7187" s="281">
        <v>35369</v>
      </c>
      <c r="AO7187" s="279">
        <v>7.05</v>
      </c>
    </row>
    <row r="7188" spans="38:41">
      <c r="AL7188" s="279">
        <v>10</v>
      </c>
      <c r="AM7188" s="279">
        <v>1996</v>
      </c>
      <c r="AN7188" s="281">
        <v>35368</v>
      </c>
      <c r="AO7188" s="279">
        <v>7.07</v>
      </c>
    </row>
    <row r="7189" spans="38:41">
      <c r="AL7189" s="279">
        <v>10</v>
      </c>
      <c r="AM7189" s="279">
        <v>1996</v>
      </c>
      <c r="AN7189" s="281">
        <v>35367</v>
      </c>
      <c r="AO7189" s="279">
        <v>7.14</v>
      </c>
    </row>
    <row r="7190" spans="38:41">
      <c r="AL7190" s="279">
        <v>10</v>
      </c>
      <c r="AM7190" s="279">
        <v>1996</v>
      </c>
      <c r="AN7190" s="281">
        <v>35366</v>
      </c>
      <c r="AO7190" s="279">
        <v>7.25</v>
      </c>
    </row>
    <row r="7191" spans="38:41">
      <c r="AL7191" s="279">
        <v>10</v>
      </c>
      <c r="AM7191" s="279">
        <v>1996</v>
      </c>
      <c r="AN7191" s="281">
        <v>35363</v>
      </c>
      <c r="AO7191" s="279">
        <v>7.2039999999999997</v>
      </c>
    </row>
    <row r="7192" spans="38:41">
      <c r="AL7192" s="279">
        <v>10</v>
      </c>
      <c r="AM7192" s="279">
        <v>1996</v>
      </c>
      <c r="AN7192" s="281">
        <v>35362</v>
      </c>
      <c r="AO7192" s="279">
        <v>7.13</v>
      </c>
    </row>
    <row r="7193" spans="38:41">
      <c r="AL7193" s="279">
        <v>10</v>
      </c>
      <c r="AM7193" s="279">
        <v>1996</v>
      </c>
      <c r="AN7193" s="281">
        <v>35361</v>
      </c>
      <c r="AO7193" s="279">
        <v>7.08</v>
      </c>
    </row>
    <row r="7194" spans="38:41">
      <c r="AL7194" s="279">
        <v>10</v>
      </c>
      <c r="AM7194" s="279">
        <v>1996</v>
      </c>
      <c r="AN7194" s="281">
        <v>35360</v>
      </c>
      <c r="AO7194" s="279">
        <v>7.06</v>
      </c>
    </row>
    <row r="7195" spans="38:41">
      <c r="AL7195" s="279">
        <v>10</v>
      </c>
      <c r="AM7195" s="279">
        <v>1996</v>
      </c>
      <c r="AN7195" s="281">
        <v>35359</v>
      </c>
      <c r="AO7195" s="279">
        <v>7.12</v>
      </c>
    </row>
    <row r="7196" spans="38:41">
      <c r="AL7196" s="279">
        <v>10</v>
      </c>
      <c r="AM7196" s="279">
        <v>1996</v>
      </c>
      <c r="AN7196" s="281">
        <v>35356</v>
      </c>
      <c r="AO7196" s="279">
        <v>7.1630000000000003</v>
      </c>
    </row>
    <row r="7197" spans="38:41">
      <c r="AL7197" s="279">
        <v>10</v>
      </c>
      <c r="AM7197" s="279">
        <v>1996</v>
      </c>
      <c r="AN7197" s="281">
        <v>35355</v>
      </c>
      <c r="AO7197" s="279">
        <v>7.2439999999999998</v>
      </c>
    </row>
    <row r="7198" spans="38:41">
      <c r="AL7198" s="279">
        <v>10</v>
      </c>
      <c r="AM7198" s="279">
        <v>1996</v>
      </c>
      <c r="AN7198" s="281">
        <v>35354</v>
      </c>
      <c r="AO7198" s="279">
        <v>7.3040000000000003</v>
      </c>
    </row>
    <row r="7199" spans="38:41">
      <c r="AL7199" s="279">
        <v>10</v>
      </c>
      <c r="AM7199" s="279">
        <v>1996</v>
      </c>
      <c r="AN7199" s="281">
        <v>35353</v>
      </c>
      <c r="AO7199" s="279">
        <v>7.335</v>
      </c>
    </row>
    <row r="7200" spans="38:41">
      <c r="AL7200" s="279">
        <v>10</v>
      </c>
      <c r="AM7200" s="279">
        <v>1996</v>
      </c>
      <c r="AN7200" s="281">
        <v>35352</v>
      </c>
      <c r="AO7200" s="279">
        <v>7.3730000000000002</v>
      </c>
    </row>
    <row r="7201" spans="38:41">
      <c r="AL7201" s="279">
        <v>10</v>
      </c>
      <c r="AM7201" s="279">
        <v>1996</v>
      </c>
      <c r="AN7201" s="281">
        <v>35349</v>
      </c>
      <c r="AO7201" s="279">
        <v>7.3730000000000002</v>
      </c>
    </row>
    <row r="7202" spans="38:41">
      <c r="AL7202" s="279">
        <v>10</v>
      </c>
      <c r="AM7202" s="279">
        <v>1996</v>
      </c>
      <c r="AN7202" s="281">
        <v>35348</v>
      </c>
      <c r="AO7202" s="279">
        <v>7.46</v>
      </c>
    </row>
    <row r="7203" spans="38:41">
      <c r="AL7203" s="279">
        <v>10</v>
      </c>
      <c r="AM7203" s="279">
        <v>1996</v>
      </c>
      <c r="AN7203" s="281">
        <v>35347</v>
      </c>
      <c r="AO7203" s="279">
        <v>7.4550000000000001</v>
      </c>
    </row>
    <row r="7204" spans="38:41">
      <c r="AL7204" s="279">
        <v>10</v>
      </c>
      <c r="AM7204" s="279">
        <v>1996</v>
      </c>
      <c r="AN7204" s="281">
        <v>35346</v>
      </c>
      <c r="AO7204" s="279">
        <v>7.4269999999999996</v>
      </c>
    </row>
    <row r="7205" spans="38:41">
      <c r="AL7205" s="279">
        <v>10</v>
      </c>
      <c r="AM7205" s="279">
        <v>1996</v>
      </c>
      <c r="AN7205" s="281">
        <v>35345</v>
      </c>
      <c r="AO7205" s="279">
        <v>7.41</v>
      </c>
    </row>
    <row r="7206" spans="38:41">
      <c r="AL7206" s="279">
        <v>10</v>
      </c>
      <c r="AM7206" s="279">
        <v>1996</v>
      </c>
      <c r="AN7206" s="281">
        <v>35342</v>
      </c>
      <c r="AO7206" s="279">
        <v>7.41</v>
      </c>
    </row>
    <row r="7207" spans="38:41">
      <c r="AL7207" s="279">
        <v>10</v>
      </c>
      <c r="AM7207" s="279">
        <v>1996</v>
      </c>
      <c r="AN7207" s="281">
        <v>35341</v>
      </c>
      <c r="AO7207" s="279">
        <v>7.56</v>
      </c>
    </row>
    <row r="7208" spans="38:41">
      <c r="AL7208" s="279">
        <v>10</v>
      </c>
      <c r="AM7208" s="279">
        <v>1996</v>
      </c>
      <c r="AN7208" s="281">
        <v>35340</v>
      </c>
      <c r="AO7208" s="279">
        <v>7.55</v>
      </c>
    </row>
    <row r="7209" spans="38:41">
      <c r="AL7209" s="279">
        <v>10</v>
      </c>
      <c r="AM7209" s="279">
        <v>1996</v>
      </c>
      <c r="AN7209" s="281">
        <v>35339</v>
      </c>
      <c r="AO7209" s="279">
        <v>7.64</v>
      </c>
    </row>
    <row r="7210" spans="38:41">
      <c r="AL7210" s="279">
        <v>9</v>
      </c>
      <c r="AM7210" s="279">
        <v>1996</v>
      </c>
      <c r="AN7210" s="281">
        <v>35338</v>
      </c>
      <c r="AO7210" s="279">
        <v>7.68</v>
      </c>
    </row>
    <row r="7211" spans="38:41">
      <c r="AL7211" s="279">
        <v>9</v>
      </c>
      <c r="AM7211" s="279">
        <v>1996</v>
      </c>
      <c r="AN7211" s="281">
        <v>35335</v>
      </c>
      <c r="AO7211" s="279">
        <v>7.7</v>
      </c>
    </row>
    <row r="7212" spans="38:41">
      <c r="AL7212" s="279">
        <v>9</v>
      </c>
      <c r="AM7212" s="279">
        <v>1996</v>
      </c>
      <c r="AN7212" s="281">
        <v>35334</v>
      </c>
      <c r="AO7212" s="279">
        <v>7.69</v>
      </c>
    </row>
    <row r="7213" spans="38:41">
      <c r="AL7213" s="279">
        <v>9</v>
      </c>
      <c r="AM7213" s="279">
        <v>1996</v>
      </c>
      <c r="AN7213" s="281">
        <v>35333</v>
      </c>
      <c r="AO7213" s="279">
        <v>7.73</v>
      </c>
    </row>
    <row r="7214" spans="38:41">
      <c r="AL7214" s="279">
        <v>9</v>
      </c>
      <c r="AM7214" s="279">
        <v>1996</v>
      </c>
      <c r="AN7214" s="281">
        <v>35332</v>
      </c>
      <c r="AO7214" s="279">
        <v>7.79</v>
      </c>
    </row>
    <row r="7215" spans="38:41">
      <c r="AL7215" s="279">
        <v>9</v>
      </c>
      <c r="AM7215" s="279">
        <v>1996</v>
      </c>
      <c r="AN7215" s="281">
        <v>35331</v>
      </c>
      <c r="AO7215" s="279">
        <v>7.84</v>
      </c>
    </row>
    <row r="7216" spans="38:41">
      <c r="AL7216" s="279">
        <v>9</v>
      </c>
      <c r="AM7216" s="279">
        <v>1996</v>
      </c>
      <c r="AN7216" s="281">
        <v>35328</v>
      </c>
      <c r="AO7216" s="279">
        <v>7.8369999999999997</v>
      </c>
    </row>
    <row r="7217" spans="38:41">
      <c r="AL7217" s="279">
        <v>9</v>
      </c>
      <c r="AM7217" s="279">
        <v>1996</v>
      </c>
      <c r="AN7217" s="281">
        <v>35327</v>
      </c>
      <c r="AO7217" s="279">
        <v>7.8449999999999998</v>
      </c>
    </row>
    <row r="7218" spans="38:41">
      <c r="AL7218" s="279">
        <v>9</v>
      </c>
      <c r="AM7218" s="279">
        <v>1996</v>
      </c>
      <c r="AN7218" s="281">
        <v>35326</v>
      </c>
      <c r="AO7218" s="279">
        <v>7.8680000000000003</v>
      </c>
    </row>
    <row r="7219" spans="38:41">
      <c r="AL7219" s="279">
        <v>9</v>
      </c>
      <c r="AM7219" s="279">
        <v>1996</v>
      </c>
      <c r="AN7219" s="281">
        <v>35325</v>
      </c>
      <c r="AO7219" s="279">
        <v>7.8170000000000002</v>
      </c>
    </row>
    <row r="7220" spans="38:41">
      <c r="AL7220" s="279">
        <v>9</v>
      </c>
      <c r="AM7220" s="279">
        <v>1996</v>
      </c>
      <c r="AN7220" s="281">
        <v>35324</v>
      </c>
      <c r="AO7220" s="279">
        <v>7.7789999999999999</v>
      </c>
    </row>
    <row r="7221" spans="38:41">
      <c r="AL7221" s="279">
        <v>9</v>
      </c>
      <c r="AM7221" s="279">
        <v>1996</v>
      </c>
      <c r="AN7221" s="281">
        <v>35321</v>
      </c>
      <c r="AO7221" s="279">
        <v>7.78</v>
      </c>
    </row>
    <row r="7222" spans="38:41">
      <c r="AL7222" s="279">
        <v>9</v>
      </c>
      <c r="AM7222" s="279">
        <v>1996</v>
      </c>
      <c r="AN7222" s="281">
        <v>35320</v>
      </c>
      <c r="AO7222" s="279">
        <v>7.86</v>
      </c>
    </row>
    <row r="7223" spans="38:41">
      <c r="AL7223" s="279">
        <v>9</v>
      </c>
      <c r="AM7223" s="279">
        <v>1996</v>
      </c>
      <c r="AN7223" s="281">
        <v>35319</v>
      </c>
      <c r="AO7223" s="279">
        <v>7.88</v>
      </c>
    </row>
    <row r="7224" spans="38:41">
      <c r="AL7224" s="279">
        <v>9</v>
      </c>
      <c r="AM7224" s="279">
        <v>1996</v>
      </c>
      <c r="AN7224" s="281">
        <v>35318</v>
      </c>
      <c r="AO7224" s="279">
        <v>7.89</v>
      </c>
    </row>
    <row r="7225" spans="38:41">
      <c r="AL7225" s="279">
        <v>9</v>
      </c>
      <c r="AM7225" s="279">
        <v>1996</v>
      </c>
      <c r="AN7225" s="281">
        <v>35317</v>
      </c>
      <c r="AO7225" s="279">
        <v>7.88</v>
      </c>
    </row>
    <row r="7226" spans="38:41">
      <c r="AL7226" s="279">
        <v>9</v>
      </c>
      <c r="AM7226" s="279">
        <v>1996</v>
      </c>
      <c r="AN7226" s="281">
        <v>35314</v>
      </c>
      <c r="AO7226" s="279">
        <v>7.94</v>
      </c>
    </row>
    <row r="7227" spans="38:41">
      <c r="AL7227" s="279">
        <v>9</v>
      </c>
      <c r="AM7227" s="279">
        <v>1996</v>
      </c>
      <c r="AN7227" s="281">
        <v>35313</v>
      </c>
      <c r="AO7227" s="279">
        <v>8</v>
      </c>
    </row>
    <row r="7228" spans="38:41">
      <c r="AL7228" s="279">
        <v>9</v>
      </c>
      <c r="AM7228" s="279">
        <v>1996</v>
      </c>
      <c r="AN7228" s="281">
        <v>35312</v>
      </c>
      <c r="AO7228" s="279">
        <v>7.94</v>
      </c>
    </row>
    <row r="7229" spans="38:41">
      <c r="AL7229" s="279">
        <v>9</v>
      </c>
      <c r="AM7229" s="279">
        <v>1996</v>
      </c>
      <c r="AN7229" s="281">
        <v>35311</v>
      </c>
      <c r="AO7229" s="279">
        <v>7.93</v>
      </c>
    </row>
    <row r="7230" spans="38:41">
      <c r="AL7230" s="279">
        <v>9</v>
      </c>
      <c r="AM7230" s="279">
        <v>1996</v>
      </c>
      <c r="AN7230" s="281">
        <v>35310</v>
      </c>
      <c r="AO7230" s="279">
        <v>7.9249999999999998</v>
      </c>
    </row>
    <row r="7231" spans="38:41">
      <c r="AL7231" s="279">
        <v>8</v>
      </c>
      <c r="AM7231" s="279">
        <v>1996</v>
      </c>
      <c r="AN7231" s="281">
        <v>35307</v>
      </c>
      <c r="AO7231" s="279">
        <v>7.93</v>
      </c>
    </row>
    <row r="7232" spans="38:41">
      <c r="AL7232" s="279">
        <v>8</v>
      </c>
      <c r="AM7232" s="279">
        <v>1996</v>
      </c>
      <c r="AN7232" s="281">
        <v>35306</v>
      </c>
      <c r="AO7232" s="279">
        <v>7.85</v>
      </c>
    </row>
    <row r="7233" spans="38:41">
      <c r="AL7233" s="279">
        <v>8</v>
      </c>
      <c r="AM7233" s="279">
        <v>1996</v>
      </c>
      <c r="AN7233" s="281">
        <v>35305</v>
      </c>
      <c r="AO7233" s="279">
        <v>7.82</v>
      </c>
    </row>
    <row r="7234" spans="38:41">
      <c r="AL7234" s="279">
        <v>8</v>
      </c>
      <c r="AM7234" s="279">
        <v>1996</v>
      </c>
      <c r="AN7234" s="281">
        <v>35304</v>
      </c>
      <c r="AO7234" s="279">
        <v>7.78</v>
      </c>
    </row>
    <row r="7235" spans="38:41">
      <c r="AL7235" s="279">
        <v>8</v>
      </c>
      <c r="AM7235" s="279">
        <v>1996</v>
      </c>
      <c r="AN7235" s="281">
        <v>35303</v>
      </c>
      <c r="AO7235" s="279">
        <v>7.77</v>
      </c>
    </row>
    <row r="7236" spans="38:41">
      <c r="AL7236" s="279">
        <v>8</v>
      </c>
      <c r="AM7236" s="279">
        <v>1996</v>
      </c>
      <c r="AN7236" s="281">
        <v>35300</v>
      </c>
      <c r="AO7236" s="279">
        <v>7.76</v>
      </c>
    </row>
    <row r="7237" spans="38:41">
      <c r="AL7237" s="279">
        <v>8</v>
      </c>
      <c r="AM7237" s="279">
        <v>1996</v>
      </c>
      <c r="AN7237" s="281">
        <v>35299</v>
      </c>
      <c r="AO7237" s="279">
        <v>7.73</v>
      </c>
    </row>
    <row r="7238" spans="38:41">
      <c r="AL7238" s="279">
        <v>8</v>
      </c>
      <c r="AM7238" s="279">
        <v>1996</v>
      </c>
      <c r="AN7238" s="281">
        <v>35298</v>
      </c>
      <c r="AO7238" s="279">
        <v>7.75</v>
      </c>
    </row>
    <row r="7239" spans="38:41">
      <c r="AL7239" s="279">
        <v>8</v>
      </c>
      <c r="AM7239" s="279">
        <v>1996</v>
      </c>
      <c r="AN7239" s="281">
        <v>35297</v>
      </c>
      <c r="AO7239" s="279">
        <v>7.73</v>
      </c>
    </row>
    <row r="7240" spans="38:41">
      <c r="AL7240" s="279">
        <v>8</v>
      </c>
      <c r="AM7240" s="279">
        <v>1996</v>
      </c>
      <c r="AN7240" s="281">
        <v>35296</v>
      </c>
      <c r="AO7240" s="279">
        <v>7.76</v>
      </c>
    </row>
    <row r="7241" spans="38:41">
      <c r="AL7241" s="279">
        <v>8</v>
      </c>
      <c r="AM7241" s="279">
        <v>1996</v>
      </c>
      <c r="AN7241" s="281">
        <v>35293</v>
      </c>
      <c r="AO7241" s="279">
        <v>7.75</v>
      </c>
    </row>
    <row r="7242" spans="38:41">
      <c r="AL7242" s="279">
        <v>8</v>
      </c>
      <c r="AM7242" s="279">
        <v>1996</v>
      </c>
      <c r="AN7242" s="281">
        <v>35292</v>
      </c>
      <c r="AO7242" s="279">
        <v>7.8</v>
      </c>
    </row>
    <row r="7243" spans="38:41">
      <c r="AL7243" s="279">
        <v>8</v>
      </c>
      <c r="AM7243" s="279">
        <v>1996</v>
      </c>
      <c r="AN7243" s="281">
        <v>35291</v>
      </c>
      <c r="AO7243" s="279">
        <v>7.78</v>
      </c>
    </row>
    <row r="7244" spans="38:41">
      <c r="AL7244" s="279">
        <v>8</v>
      </c>
      <c r="AM7244" s="279">
        <v>1996</v>
      </c>
      <c r="AN7244" s="281">
        <v>35290</v>
      </c>
      <c r="AO7244" s="279">
        <v>7.78</v>
      </c>
    </row>
    <row r="7245" spans="38:41">
      <c r="AL7245" s="279">
        <v>8</v>
      </c>
      <c r="AM7245" s="279">
        <v>1996</v>
      </c>
      <c r="AN7245" s="281">
        <v>35289</v>
      </c>
      <c r="AO7245" s="279">
        <v>7.74</v>
      </c>
    </row>
    <row r="7246" spans="38:41">
      <c r="AL7246" s="279">
        <v>8</v>
      </c>
      <c r="AM7246" s="279">
        <v>1996</v>
      </c>
      <c r="AN7246" s="281">
        <v>35286</v>
      </c>
      <c r="AO7246" s="279">
        <v>7.73</v>
      </c>
    </row>
    <row r="7247" spans="38:41">
      <c r="AL7247" s="279">
        <v>8</v>
      </c>
      <c r="AM7247" s="279">
        <v>1996</v>
      </c>
      <c r="AN7247" s="281">
        <v>35285</v>
      </c>
      <c r="AO7247" s="279">
        <v>7.8</v>
      </c>
    </row>
    <row r="7248" spans="38:41">
      <c r="AL7248" s="279">
        <v>8</v>
      </c>
      <c r="AM7248" s="279">
        <v>1996</v>
      </c>
      <c r="AN7248" s="281">
        <v>35284</v>
      </c>
      <c r="AO7248" s="279">
        <v>7.81</v>
      </c>
    </row>
    <row r="7249" spans="38:41">
      <c r="AL7249" s="279">
        <v>8</v>
      </c>
      <c r="AM7249" s="279">
        <v>1996</v>
      </c>
      <c r="AN7249" s="281">
        <v>35283</v>
      </c>
      <c r="AO7249" s="279">
        <v>7.8010000000000002</v>
      </c>
    </row>
    <row r="7250" spans="38:41">
      <c r="AL7250" s="279">
        <v>8</v>
      </c>
      <c r="AM7250" s="279">
        <v>1996</v>
      </c>
      <c r="AN7250" s="281">
        <v>35282</v>
      </c>
      <c r="AO7250" s="279">
        <v>7.8</v>
      </c>
    </row>
    <row r="7251" spans="38:41">
      <c r="AL7251" s="279">
        <v>8</v>
      </c>
      <c r="AM7251" s="279">
        <v>1996</v>
      </c>
      <c r="AN7251" s="281">
        <v>35279</v>
      </c>
      <c r="AO7251" s="279">
        <v>7.78</v>
      </c>
    </row>
    <row r="7252" spans="38:41">
      <c r="AL7252" s="279">
        <v>8</v>
      </c>
      <c r="AM7252" s="279">
        <v>1996</v>
      </c>
      <c r="AN7252" s="281">
        <v>35278</v>
      </c>
      <c r="AO7252" s="279">
        <v>7.91</v>
      </c>
    </row>
    <row r="7253" spans="38:41">
      <c r="AL7253" s="279">
        <v>7</v>
      </c>
      <c r="AM7253" s="279">
        <v>1996</v>
      </c>
      <c r="AN7253" s="281">
        <v>35277</v>
      </c>
      <c r="AO7253" s="279">
        <v>8.0399999999999991</v>
      </c>
    </row>
    <row r="7254" spans="38:41">
      <c r="AL7254" s="279">
        <v>7</v>
      </c>
      <c r="AM7254" s="279">
        <v>1996</v>
      </c>
      <c r="AN7254" s="281">
        <v>35276</v>
      </c>
      <c r="AO7254" s="279">
        <v>8.1</v>
      </c>
    </row>
    <row r="7255" spans="38:41">
      <c r="AL7255" s="279">
        <v>7</v>
      </c>
      <c r="AM7255" s="279">
        <v>1996</v>
      </c>
      <c r="AN7255" s="281">
        <v>35275</v>
      </c>
      <c r="AO7255" s="279">
        <v>8.11</v>
      </c>
    </row>
    <row r="7256" spans="38:41">
      <c r="AL7256" s="279">
        <v>7</v>
      </c>
      <c r="AM7256" s="279">
        <v>1996</v>
      </c>
      <c r="AN7256" s="281">
        <v>35272</v>
      </c>
      <c r="AO7256" s="279">
        <v>8.0579999999999998</v>
      </c>
    </row>
    <row r="7257" spans="38:41">
      <c r="AL7257" s="279">
        <v>7</v>
      </c>
      <c r="AM7257" s="279">
        <v>1996</v>
      </c>
      <c r="AN7257" s="281">
        <v>35271</v>
      </c>
      <c r="AO7257" s="279">
        <v>8.06</v>
      </c>
    </row>
    <row r="7258" spans="38:41">
      <c r="AL7258" s="279">
        <v>7</v>
      </c>
      <c r="AM7258" s="279">
        <v>1996</v>
      </c>
      <c r="AN7258" s="281">
        <v>35270</v>
      </c>
      <c r="AO7258" s="279">
        <v>8.08</v>
      </c>
    </row>
    <row r="7259" spans="38:41">
      <c r="AL7259" s="279">
        <v>7</v>
      </c>
      <c r="AM7259" s="279">
        <v>1996</v>
      </c>
      <c r="AN7259" s="281">
        <v>35269</v>
      </c>
      <c r="AO7259" s="279">
        <v>8.0500000000000007</v>
      </c>
    </row>
    <row r="7260" spans="38:41">
      <c r="AL7260" s="279">
        <v>7</v>
      </c>
      <c r="AM7260" s="279">
        <v>1996</v>
      </c>
      <c r="AN7260" s="281">
        <v>35268</v>
      </c>
      <c r="AO7260" s="279">
        <v>8.08</v>
      </c>
    </row>
    <row r="7261" spans="38:41">
      <c r="AL7261" s="279">
        <v>7</v>
      </c>
      <c r="AM7261" s="279">
        <v>1996</v>
      </c>
      <c r="AN7261" s="281">
        <v>35265</v>
      </c>
      <c r="AO7261" s="279">
        <v>8.07</v>
      </c>
    </row>
    <row r="7262" spans="38:41">
      <c r="AL7262" s="279">
        <v>7</v>
      </c>
      <c r="AM7262" s="279">
        <v>1996</v>
      </c>
      <c r="AN7262" s="281">
        <v>35264</v>
      </c>
      <c r="AO7262" s="279">
        <v>8.0399999999999991</v>
      </c>
    </row>
    <row r="7263" spans="38:41">
      <c r="AL7263" s="279">
        <v>7</v>
      </c>
      <c r="AM7263" s="279">
        <v>1996</v>
      </c>
      <c r="AN7263" s="281">
        <v>35263</v>
      </c>
      <c r="AO7263" s="279">
        <v>8.1199999999999992</v>
      </c>
    </row>
    <row r="7264" spans="38:41">
      <c r="AL7264" s="279">
        <v>7</v>
      </c>
      <c r="AM7264" s="279">
        <v>1996</v>
      </c>
      <c r="AN7264" s="281">
        <v>35262</v>
      </c>
      <c r="AO7264" s="279">
        <v>8.109</v>
      </c>
    </row>
    <row r="7265" spans="38:41">
      <c r="AL7265" s="279">
        <v>7</v>
      </c>
      <c r="AM7265" s="279">
        <v>1996</v>
      </c>
      <c r="AN7265" s="281">
        <v>35261</v>
      </c>
      <c r="AO7265" s="279">
        <v>8.1300000000000008</v>
      </c>
    </row>
    <row r="7266" spans="38:41">
      <c r="AL7266" s="279">
        <v>7</v>
      </c>
      <c r="AM7266" s="279">
        <v>1996</v>
      </c>
      <c r="AN7266" s="281">
        <v>35258</v>
      </c>
      <c r="AO7266" s="279">
        <v>8.07</v>
      </c>
    </row>
    <row r="7267" spans="38:41">
      <c r="AL7267" s="279">
        <v>7</v>
      </c>
      <c r="AM7267" s="279">
        <v>1996</v>
      </c>
      <c r="AN7267" s="281">
        <v>35257</v>
      </c>
      <c r="AO7267" s="279">
        <v>8.1199999999999992</v>
      </c>
    </row>
    <row r="7268" spans="38:41">
      <c r="AL7268" s="279">
        <v>7</v>
      </c>
      <c r="AM7268" s="279">
        <v>1996</v>
      </c>
      <c r="AN7268" s="281">
        <v>35256</v>
      </c>
      <c r="AO7268" s="279">
        <v>8.17</v>
      </c>
    </row>
    <row r="7269" spans="38:41">
      <c r="AL7269" s="279">
        <v>7</v>
      </c>
      <c r="AM7269" s="279">
        <v>1996</v>
      </c>
      <c r="AN7269" s="281">
        <v>35255</v>
      </c>
      <c r="AO7269" s="279">
        <v>8.19</v>
      </c>
    </row>
    <row r="7270" spans="38:41">
      <c r="AL7270" s="279">
        <v>7</v>
      </c>
      <c r="AM7270" s="279">
        <v>1996</v>
      </c>
      <c r="AN7270" s="281">
        <v>35254</v>
      </c>
      <c r="AO7270" s="279">
        <v>8.2309999999999999</v>
      </c>
    </row>
    <row r="7271" spans="38:41">
      <c r="AL7271" s="279">
        <v>7</v>
      </c>
      <c r="AM7271" s="279">
        <v>1996</v>
      </c>
      <c r="AN7271" s="281">
        <v>35251</v>
      </c>
      <c r="AO7271" s="279">
        <v>8.24</v>
      </c>
    </row>
    <row r="7272" spans="38:41">
      <c r="AL7272" s="279">
        <v>7</v>
      </c>
      <c r="AM7272" s="279">
        <v>1996</v>
      </c>
      <c r="AN7272" s="281">
        <v>35250</v>
      </c>
      <c r="AO7272" s="279">
        <v>8.093</v>
      </c>
    </row>
    <row r="7273" spans="38:41">
      <c r="AL7273" s="279">
        <v>7</v>
      </c>
      <c r="AM7273" s="279">
        <v>1996</v>
      </c>
      <c r="AN7273" s="281">
        <v>35249</v>
      </c>
      <c r="AO7273" s="279">
        <v>8.11</v>
      </c>
    </row>
    <row r="7274" spans="38:41">
      <c r="AL7274" s="279">
        <v>7</v>
      </c>
      <c r="AM7274" s="279">
        <v>1996</v>
      </c>
      <c r="AN7274" s="281">
        <v>35248</v>
      </c>
      <c r="AO7274" s="279">
        <v>8.1300000000000008</v>
      </c>
    </row>
    <row r="7275" spans="38:41">
      <c r="AL7275" s="279">
        <v>7</v>
      </c>
      <c r="AM7275" s="279">
        <v>1996</v>
      </c>
      <c r="AN7275" s="281">
        <v>35247</v>
      </c>
      <c r="AO7275" s="279">
        <v>8.1289999999999996</v>
      </c>
    </row>
    <row r="7276" spans="38:41">
      <c r="AL7276" s="279">
        <v>6</v>
      </c>
      <c r="AM7276" s="279">
        <v>1996</v>
      </c>
      <c r="AN7276" s="281">
        <v>35244</v>
      </c>
      <c r="AO7276" s="279">
        <v>8.11</v>
      </c>
    </row>
    <row r="7277" spans="38:41">
      <c r="AL7277" s="279">
        <v>6</v>
      </c>
      <c r="AM7277" s="279">
        <v>1996</v>
      </c>
      <c r="AN7277" s="281">
        <v>35243</v>
      </c>
      <c r="AO7277" s="279">
        <v>8.14</v>
      </c>
    </row>
    <row r="7278" spans="38:41">
      <c r="AL7278" s="279">
        <v>6</v>
      </c>
      <c r="AM7278" s="279">
        <v>1996</v>
      </c>
      <c r="AN7278" s="281">
        <v>35242</v>
      </c>
      <c r="AO7278" s="279">
        <v>8.16</v>
      </c>
    </row>
    <row r="7279" spans="38:41">
      <c r="AL7279" s="279">
        <v>6</v>
      </c>
      <c r="AM7279" s="279">
        <v>1996</v>
      </c>
      <c r="AN7279" s="281">
        <v>35241</v>
      </c>
      <c r="AO7279" s="279">
        <v>8.17</v>
      </c>
    </row>
    <row r="7280" spans="38:41">
      <c r="AL7280" s="279">
        <v>6</v>
      </c>
      <c r="AM7280" s="279">
        <v>1996</v>
      </c>
      <c r="AN7280" s="281">
        <v>35240</v>
      </c>
      <c r="AO7280" s="279">
        <v>8.1999999999999993</v>
      </c>
    </row>
    <row r="7281" spans="38:41">
      <c r="AL7281" s="279">
        <v>6</v>
      </c>
      <c r="AM7281" s="279">
        <v>1996</v>
      </c>
      <c r="AN7281" s="281">
        <v>35237</v>
      </c>
      <c r="AO7281" s="279">
        <v>8.26</v>
      </c>
    </row>
    <row r="7282" spans="38:41">
      <c r="AL7282" s="279">
        <v>6</v>
      </c>
      <c r="AM7282" s="279">
        <v>1996</v>
      </c>
      <c r="AN7282" s="281">
        <v>35236</v>
      </c>
      <c r="AO7282" s="279">
        <v>8.26</v>
      </c>
    </row>
    <row r="7283" spans="38:41">
      <c r="AL7283" s="279">
        <v>6</v>
      </c>
      <c r="AM7283" s="279">
        <v>1996</v>
      </c>
      <c r="AN7283" s="281">
        <v>35235</v>
      </c>
      <c r="AO7283" s="279">
        <v>8.3130000000000006</v>
      </c>
    </row>
    <row r="7284" spans="38:41">
      <c r="AL7284" s="279">
        <v>6</v>
      </c>
      <c r="AM7284" s="279">
        <v>1996</v>
      </c>
      <c r="AN7284" s="281">
        <v>35234</v>
      </c>
      <c r="AO7284" s="279">
        <v>8.25</v>
      </c>
    </row>
    <row r="7285" spans="38:41">
      <c r="AL7285" s="279">
        <v>6</v>
      </c>
      <c r="AM7285" s="279">
        <v>1996</v>
      </c>
      <c r="AN7285" s="281">
        <v>35233</v>
      </c>
      <c r="AO7285" s="279">
        <v>8.2439999999999998</v>
      </c>
    </row>
    <row r="7286" spans="38:41">
      <c r="AL7286" s="279">
        <v>6</v>
      </c>
      <c r="AM7286" s="279">
        <v>1996</v>
      </c>
      <c r="AN7286" s="281">
        <v>35230</v>
      </c>
      <c r="AO7286" s="279">
        <v>8.24</v>
      </c>
    </row>
    <row r="7287" spans="38:41">
      <c r="AL7287" s="279">
        <v>6</v>
      </c>
      <c r="AM7287" s="279">
        <v>1996</v>
      </c>
      <c r="AN7287" s="281">
        <v>35229</v>
      </c>
      <c r="AO7287" s="279">
        <v>8.27</v>
      </c>
    </row>
    <row r="7288" spans="38:41">
      <c r="AL7288" s="279">
        <v>6</v>
      </c>
      <c r="AM7288" s="279">
        <v>1996</v>
      </c>
      <c r="AN7288" s="281">
        <v>35228</v>
      </c>
      <c r="AO7288" s="279">
        <v>8.23</v>
      </c>
    </row>
    <row r="7289" spans="38:41">
      <c r="AL7289" s="279">
        <v>6</v>
      </c>
      <c r="AM7289" s="279">
        <v>1996</v>
      </c>
      <c r="AN7289" s="281">
        <v>35227</v>
      </c>
      <c r="AO7289" s="279">
        <v>8.16</v>
      </c>
    </row>
    <row r="7290" spans="38:41">
      <c r="AL7290" s="279">
        <v>6</v>
      </c>
      <c r="AM7290" s="279">
        <v>1996</v>
      </c>
      <c r="AN7290" s="281">
        <v>35226</v>
      </c>
      <c r="AO7290" s="279">
        <v>8.1240000000000006</v>
      </c>
    </row>
    <row r="7291" spans="38:41">
      <c r="AL7291" s="279">
        <v>6</v>
      </c>
      <c r="AM7291" s="279">
        <v>1996</v>
      </c>
      <c r="AN7291" s="281">
        <v>35223</v>
      </c>
      <c r="AO7291" s="279">
        <v>8.1240000000000006</v>
      </c>
    </row>
    <row r="7292" spans="38:41">
      <c r="AL7292" s="279">
        <v>6</v>
      </c>
      <c r="AM7292" s="279">
        <v>1996</v>
      </c>
      <c r="AN7292" s="281">
        <v>35222</v>
      </c>
      <c r="AO7292" s="279">
        <v>8.02</v>
      </c>
    </row>
    <row r="7293" spans="38:41">
      <c r="AL7293" s="279">
        <v>6</v>
      </c>
      <c r="AM7293" s="279">
        <v>1996</v>
      </c>
      <c r="AN7293" s="281">
        <v>35221</v>
      </c>
      <c r="AO7293" s="279">
        <v>8.07</v>
      </c>
    </row>
    <row r="7294" spans="38:41">
      <c r="AL7294" s="279">
        <v>6</v>
      </c>
      <c r="AM7294" s="279">
        <v>1996</v>
      </c>
      <c r="AN7294" s="281">
        <v>35220</v>
      </c>
      <c r="AO7294" s="279">
        <v>8.09</v>
      </c>
    </row>
    <row r="7295" spans="38:41">
      <c r="AL7295" s="279">
        <v>6</v>
      </c>
      <c r="AM7295" s="279">
        <v>1996</v>
      </c>
      <c r="AN7295" s="281">
        <v>35219</v>
      </c>
      <c r="AO7295" s="279">
        <v>8.11</v>
      </c>
    </row>
    <row r="7296" spans="38:41">
      <c r="AL7296" s="279">
        <v>5</v>
      </c>
      <c r="AM7296" s="279">
        <v>1996</v>
      </c>
      <c r="AN7296" s="281">
        <v>35216</v>
      </c>
      <c r="AO7296" s="279">
        <v>8.1199999999999992</v>
      </c>
    </row>
    <row r="7297" spans="38:41">
      <c r="AL7297" s="279">
        <v>5</v>
      </c>
      <c r="AM7297" s="279">
        <v>1996</v>
      </c>
      <c r="AN7297" s="281">
        <v>35215</v>
      </c>
      <c r="AO7297" s="279">
        <v>8.08</v>
      </c>
    </row>
    <row r="7298" spans="38:41">
      <c r="AL7298" s="279">
        <v>5</v>
      </c>
      <c r="AM7298" s="279">
        <v>1996</v>
      </c>
      <c r="AN7298" s="281">
        <v>35214</v>
      </c>
      <c r="AO7298" s="279">
        <v>8.06</v>
      </c>
    </row>
    <row r="7299" spans="38:41">
      <c r="AL7299" s="279">
        <v>5</v>
      </c>
      <c r="AM7299" s="279">
        <v>1996</v>
      </c>
      <c r="AN7299" s="281">
        <v>35213</v>
      </c>
      <c r="AO7299" s="279">
        <v>8.01</v>
      </c>
    </row>
    <row r="7300" spans="38:41">
      <c r="AL7300" s="279">
        <v>5</v>
      </c>
      <c r="AM7300" s="279">
        <v>1996</v>
      </c>
      <c r="AN7300" s="281">
        <v>35212</v>
      </c>
      <c r="AO7300" s="279">
        <v>7.93</v>
      </c>
    </row>
    <row r="7301" spans="38:41">
      <c r="AL7301" s="279">
        <v>5</v>
      </c>
      <c r="AM7301" s="279">
        <v>1996</v>
      </c>
      <c r="AN7301" s="281">
        <v>35209</v>
      </c>
      <c r="AO7301" s="279">
        <v>7.91</v>
      </c>
    </row>
    <row r="7302" spans="38:41">
      <c r="AL7302" s="279">
        <v>5</v>
      </c>
      <c r="AM7302" s="279">
        <v>1996</v>
      </c>
      <c r="AN7302" s="281">
        <v>35208</v>
      </c>
      <c r="AO7302" s="279">
        <v>8.0299999999999994</v>
      </c>
    </row>
    <row r="7303" spans="38:41">
      <c r="AL7303" s="279">
        <v>5</v>
      </c>
      <c r="AM7303" s="279">
        <v>1996</v>
      </c>
      <c r="AN7303" s="281">
        <v>35207</v>
      </c>
      <c r="AO7303" s="279">
        <v>8.02</v>
      </c>
    </row>
    <row r="7304" spans="38:41">
      <c r="AL7304" s="279">
        <v>5</v>
      </c>
      <c r="AM7304" s="279">
        <v>1996</v>
      </c>
      <c r="AN7304" s="281">
        <v>35206</v>
      </c>
      <c r="AO7304" s="279">
        <v>8.06</v>
      </c>
    </row>
    <row r="7305" spans="38:41">
      <c r="AL7305" s="279">
        <v>5</v>
      </c>
      <c r="AM7305" s="279">
        <v>1996</v>
      </c>
      <c r="AN7305" s="281">
        <v>35205</v>
      </c>
      <c r="AO7305" s="279">
        <v>8.11</v>
      </c>
    </row>
    <row r="7306" spans="38:41">
      <c r="AL7306" s="279">
        <v>5</v>
      </c>
      <c r="AM7306" s="279">
        <v>1996</v>
      </c>
      <c r="AN7306" s="281">
        <v>35202</v>
      </c>
      <c r="AO7306" s="279">
        <v>8.1199999999999992</v>
      </c>
    </row>
    <row r="7307" spans="38:41">
      <c r="AL7307" s="279">
        <v>5</v>
      </c>
      <c r="AM7307" s="279">
        <v>1996</v>
      </c>
      <c r="AN7307" s="281">
        <v>35201</v>
      </c>
      <c r="AO7307" s="279">
        <v>8.18</v>
      </c>
    </row>
    <row r="7308" spans="38:41">
      <c r="AL7308" s="279">
        <v>5</v>
      </c>
      <c r="AM7308" s="279">
        <v>1996</v>
      </c>
      <c r="AN7308" s="281">
        <v>35200</v>
      </c>
      <c r="AO7308" s="279">
        <v>8.18</v>
      </c>
    </row>
    <row r="7309" spans="38:41">
      <c r="AL7309" s="279">
        <v>5</v>
      </c>
      <c r="AM7309" s="279">
        <v>1996</v>
      </c>
      <c r="AN7309" s="281">
        <v>35199</v>
      </c>
      <c r="AO7309" s="279">
        <v>8.2100000000000009</v>
      </c>
    </row>
    <row r="7310" spans="38:41">
      <c r="AL7310" s="279">
        <v>5</v>
      </c>
      <c r="AM7310" s="279">
        <v>1996</v>
      </c>
      <c r="AN7310" s="281">
        <v>35198</v>
      </c>
      <c r="AO7310" s="279">
        <v>8.2899999999999991</v>
      </c>
    </row>
    <row r="7311" spans="38:41">
      <c r="AL7311" s="279">
        <v>5</v>
      </c>
      <c r="AM7311" s="279">
        <v>1996</v>
      </c>
      <c r="AN7311" s="281">
        <v>35195</v>
      </c>
      <c r="AO7311" s="279">
        <v>8.27</v>
      </c>
    </row>
    <row r="7312" spans="38:41">
      <c r="AL7312" s="279">
        <v>5</v>
      </c>
      <c r="AM7312" s="279">
        <v>1996</v>
      </c>
      <c r="AN7312" s="281">
        <v>35194</v>
      </c>
      <c r="AO7312" s="279">
        <v>8.34</v>
      </c>
    </row>
    <row r="7313" spans="38:41">
      <c r="AL7313" s="279">
        <v>5</v>
      </c>
      <c r="AM7313" s="279">
        <v>1996</v>
      </c>
      <c r="AN7313" s="281">
        <v>35193</v>
      </c>
      <c r="AO7313" s="279">
        <v>8.32</v>
      </c>
    </row>
    <row r="7314" spans="38:41">
      <c r="AL7314" s="279">
        <v>5</v>
      </c>
      <c r="AM7314" s="279">
        <v>1996</v>
      </c>
      <c r="AN7314" s="281">
        <v>35192</v>
      </c>
      <c r="AO7314" s="279">
        <v>8.4</v>
      </c>
    </row>
    <row r="7315" spans="38:41">
      <c r="AL7315" s="279">
        <v>5</v>
      </c>
      <c r="AM7315" s="279">
        <v>1996</v>
      </c>
      <c r="AN7315" s="281">
        <v>35191</v>
      </c>
      <c r="AO7315" s="279">
        <v>8.39</v>
      </c>
    </row>
    <row r="7316" spans="38:41">
      <c r="AL7316" s="279">
        <v>5</v>
      </c>
      <c r="AM7316" s="279">
        <v>1996</v>
      </c>
      <c r="AN7316" s="281">
        <v>35188</v>
      </c>
      <c r="AO7316" s="279">
        <v>8.4</v>
      </c>
    </row>
    <row r="7317" spans="38:41">
      <c r="AL7317" s="279">
        <v>5</v>
      </c>
      <c r="AM7317" s="279">
        <v>1996</v>
      </c>
      <c r="AN7317" s="281">
        <v>35187</v>
      </c>
      <c r="AO7317" s="279">
        <v>8.35</v>
      </c>
    </row>
    <row r="7318" spans="38:41">
      <c r="AL7318" s="279">
        <v>5</v>
      </c>
      <c r="AM7318" s="279">
        <v>1996</v>
      </c>
      <c r="AN7318" s="281">
        <v>35186</v>
      </c>
      <c r="AO7318" s="279">
        <v>8.2799999999999994</v>
      </c>
    </row>
    <row r="7319" spans="38:41">
      <c r="AL7319" s="279">
        <v>4</v>
      </c>
      <c r="AM7319" s="279">
        <v>1996</v>
      </c>
      <c r="AN7319" s="281">
        <v>35185</v>
      </c>
      <c r="AO7319" s="279">
        <v>8.2899999999999991</v>
      </c>
    </row>
    <row r="7320" spans="38:41">
      <c r="AL7320" s="279">
        <v>4</v>
      </c>
      <c r="AM7320" s="279">
        <v>1996</v>
      </c>
      <c r="AN7320" s="281">
        <v>35184</v>
      </c>
      <c r="AO7320" s="279">
        <v>8.2379999999999995</v>
      </c>
    </row>
    <row r="7321" spans="38:41">
      <c r="AL7321" s="279">
        <v>4</v>
      </c>
      <c r="AM7321" s="279">
        <v>1996</v>
      </c>
      <c r="AN7321" s="281">
        <v>35181</v>
      </c>
      <c r="AO7321" s="279">
        <v>8.1980000000000004</v>
      </c>
    </row>
    <row r="7322" spans="38:41">
      <c r="AL7322" s="279">
        <v>4</v>
      </c>
      <c r="AM7322" s="279">
        <v>1996</v>
      </c>
      <c r="AN7322" s="281">
        <v>35180</v>
      </c>
      <c r="AO7322" s="279">
        <v>8.24</v>
      </c>
    </row>
    <row r="7323" spans="38:41">
      <c r="AL7323" s="279">
        <v>4</v>
      </c>
      <c r="AM7323" s="279">
        <v>1996</v>
      </c>
      <c r="AN7323" s="281">
        <v>35179</v>
      </c>
      <c r="AO7323" s="279">
        <v>8.24</v>
      </c>
    </row>
    <row r="7324" spans="38:41">
      <c r="AL7324" s="279">
        <v>4</v>
      </c>
      <c r="AM7324" s="279">
        <v>1996</v>
      </c>
      <c r="AN7324" s="281">
        <v>35178</v>
      </c>
      <c r="AO7324" s="279">
        <v>8.2100000000000009</v>
      </c>
    </row>
    <row r="7325" spans="38:41">
      <c r="AL7325" s="279">
        <v>4</v>
      </c>
      <c r="AM7325" s="279">
        <v>1996</v>
      </c>
      <c r="AN7325" s="281">
        <v>35177</v>
      </c>
      <c r="AO7325" s="279">
        <v>8.2100000000000009</v>
      </c>
    </row>
    <row r="7326" spans="38:41">
      <c r="AL7326" s="279">
        <v>4</v>
      </c>
      <c r="AM7326" s="279">
        <v>1996</v>
      </c>
      <c r="AN7326" s="281">
        <v>35174</v>
      </c>
      <c r="AO7326" s="279">
        <v>8.2200000000000006</v>
      </c>
    </row>
    <row r="7327" spans="38:41">
      <c r="AL7327" s="279">
        <v>4</v>
      </c>
      <c r="AM7327" s="279">
        <v>1996</v>
      </c>
      <c r="AN7327" s="281">
        <v>35173</v>
      </c>
      <c r="AO7327" s="279">
        <v>8.26</v>
      </c>
    </row>
    <row r="7328" spans="38:41">
      <c r="AL7328" s="279">
        <v>4</v>
      </c>
      <c r="AM7328" s="279">
        <v>1996</v>
      </c>
      <c r="AN7328" s="281">
        <v>35172</v>
      </c>
      <c r="AO7328" s="279">
        <v>8.25</v>
      </c>
    </row>
    <row r="7329" spans="38:41">
      <c r="AL7329" s="279">
        <v>4</v>
      </c>
      <c r="AM7329" s="279">
        <v>1996</v>
      </c>
      <c r="AN7329" s="281">
        <v>35171</v>
      </c>
      <c r="AO7329" s="279">
        <v>8.19</v>
      </c>
    </row>
    <row r="7330" spans="38:41">
      <c r="AL7330" s="279">
        <v>4</v>
      </c>
      <c r="AM7330" s="279">
        <v>1996</v>
      </c>
      <c r="AN7330" s="281">
        <v>35170</v>
      </c>
      <c r="AO7330" s="279">
        <v>8.18</v>
      </c>
    </row>
    <row r="7331" spans="38:41">
      <c r="AL7331" s="279">
        <v>4</v>
      </c>
      <c r="AM7331" s="279">
        <v>1996</v>
      </c>
      <c r="AN7331" s="281">
        <v>35167</v>
      </c>
      <c r="AO7331" s="279">
        <v>8.2100000000000009</v>
      </c>
    </row>
    <row r="7332" spans="38:41">
      <c r="AL7332" s="279">
        <v>4</v>
      </c>
      <c r="AM7332" s="279">
        <v>1996</v>
      </c>
      <c r="AN7332" s="281">
        <v>35166</v>
      </c>
      <c r="AO7332" s="279">
        <v>8.2899999999999991</v>
      </c>
    </row>
    <row r="7333" spans="38:41">
      <c r="AL7333" s="279">
        <v>4</v>
      </c>
      <c r="AM7333" s="279">
        <v>1996</v>
      </c>
      <c r="AN7333" s="281">
        <v>35165</v>
      </c>
      <c r="AO7333" s="279">
        <v>8.24</v>
      </c>
    </row>
    <row r="7334" spans="38:41">
      <c r="AL7334" s="279">
        <v>4</v>
      </c>
      <c r="AM7334" s="279">
        <v>1996</v>
      </c>
      <c r="AN7334" s="281">
        <v>35164</v>
      </c>
      <c r="AO7334" s="279">
        <v>8.2100000000000009</v>
      </c>
    </row>
    <row r="7335" spans="38:41">
      <c r="AL7335" s="279">
        <v>4</v>
      </c>
      <c r="AM7335" s="279">
        <v>1996</v>
      </c>
      <c r="AN7335" s="281">
        <v>35163</v>
      </c>
      <c r="AO7335" s="279">
        <v>8.26</v>
      </c>
    </row>
    <row r="7336" spans="38:41">
      <c r="AL7336" s="279">
        <v>4</v>
      </c>
      <c r="AM7336" s="279">
        <v>1996</v>
      </c>
      <c r="AN7336" s="281">
        <v>35159</v>
      </c>
      <c r="AO7336" s="279">
        <v>8.1300000000000008</v>
      </c>
    </row>
    <row r="7337" spans="38:41">
      <c r="AL7337" s="279">
        <v>4</v>
      </c>
      <c r="AM7337" s="279">
        <v>1996</v>
      </c>
      <c r="AN7337" s="281">
        <v>35158</v>
      </c>
      <c r="AO7337" s="279">
        <v>8.1</v>
      </c>
    </row>
    <row r="7338" spans="38:41">
      <c r="AL7338" s="279">
        <v>4</v>
      </c>
      <c r="AM7338" s="279">
        <v>1996</v>
      </c>
      <c r="AN7338" s="281">
        <v>35157</v>
      </c>
      <c r="AO7338" s="279">
        <v>8.07</v>
      </c>
    </row>
    <row r="7339" spans="38:41">
      <c r="AL7339" s="279">
        <v>4</v>
      </c>
      <c r="AM7339" s="279">
        <v>1996</v>
      </c>
      <c r="AN7339" s="281">
        <v>35156</v>
      </c>
      <c r="AO7339" s="279">
        <v>8.11</v>
      </c>
    </row>
    <row r="7340" spans="38:41">
      <c r="AL7340" s="279">
        <v>3</v>
      </c>
      <c r="AM7340" s="279">
        <v>1996</v>
      </c>
      <c r="AN7340" s="281">
        <v>35153</v>
      </c>
      <c r="AO7340" s="279">
        <v>8.14</v>
      </c>
    </row>
    <row r="7341" spans="38:41">
      <c r="AL7341" s="279">
        <v>3</v>
      </c>
      <c r="AM7341" s="279">
        <v>1996</v>
      </c>
      <c r="AN7341" s="281">
        <v>35152</v>
      </c>
      <c r="AO7341" s="279">
        <v>8.19</v>
      </c>
    </row>
    <row r="7342" spans="38:41">
      <c r="AL7342" s="279">
        <v>3</v>
      </c>
      <c r="AM7342" s="279">
        <v>1996</v>
      </c>
      <c r="AN7342" s="281">
        <v>35151</v>
      </c>
      <c r="AO7342" s="279">
        <v>8.1300000000000008</v>
      </c>
    </row>
    <row r="7343" spans="38:41">
      <c r="AL7343" s="279">
        <v>3</v>
      </c>
      <c r="AM7343" s="279">
        <v>1996</v>
      </c>
      <c r="AN7343" s="281">
        <v>35150</v>
      </c>
      <c r="AO7343" s="279">
        <v>8.0500000000000007</v>
      </c>
    </row>
    <row r="7344" spans="38:41">
      <c r="AL7344" s="279">
        <v>3</v>
      </c>
      <c r="AM7344" s="279">
        <v>1996</v>
      </c>
      <c r="AN7344" s="281">
        <v>35149</v>
      </c>
      <c r="AO7344" s="279">
        <v>8.08</v>
      </c>
    </row>
    <row r="7345" spans="38:41">
      <c r="AL7345" s="279">
        <v>3</v>
      </c>
      <c r="AM7345" s="279">
        <v>1996</v>
      </c>
      <c r="AN7345" s="281">
        <v>35146</v>
      </c>
      <c r="AO7345" s="279">
        <v>8.15</v>
      </c>
    </row>
    <row r="7346" spans="38:41">
      <c r="AL7346" s="279">
        <v>3</v>
      </c>
      <c r="AM7346" s="279">
        <v>1996</v>
      </c>
      <c r="AN7346" s="281">
        <v>35145</v>
      </c>
      <c r="AO7346" s="279">
        <v>8.11</v>
      </c>
    </row>
    <row r="7347" spans="38:41">
      <c r="AL7347" s="279">
        <v>3</v>
      </c>
      <c r="AM7347" s="279">
        <v>1996</v>
      </c>
      <c r="AN7347" s="281">
        <v>35144</v>
      </c>
      <c r="AO7347" s="279">
        <v>8.1300000000000008</v>
      </c>
    </row>
    <row r="7348" spans="38:41">
      <c r="AL7348" s="279">
        <v>3</v>
      </c>
      <c r="AM7348" s="279">
        <v>1996</v>
      </c>
      <c r="AN7348" s="281">
        <v>35143</v>
      </c>
      <c r="AO7348" s="279">
        <v>8.1999999999999993</v>
      </c>
    </row>
    <row r="7349" spans="38:41">
      <c r="AL7349" s="279">
        <v>3</v>
      </c>
      <c r="AM7349" s="279">
        <v>1996</v>
      </c>
      <c r="AN7349" s="281">
        <v>35142</v>
      </c>
      <c r="AO7349" s="279">
        <v>8.2289999999999992</v>
      </c>
    </row>
    <row r="7350" spans="38:41">
      <c r="AL7350" s="279">
        <v>3</v>
      </c>
      <c r="AM7350" s="279">
        <v>1996</v>
      </c>
      <c r="AN7350" s="281">
        <v>35139</v>
      </c>
      <c r="AO7350" s="279">
        <v>8.25</v>
      </c>
    </row>
    <row r="7351" spans="38:41">
      <c r="AL7351" s="279">
        <v>3</v>
      </c>
      <c r="AM7351" s="279">
        <v>1996</v>
      </c>
      <c r="AN7351" s="281">
        <v>35138</v>
      </c>
      <c r="AO7351" s="279">
        <v>8.23</v>
      </c>
    </row>
    <row r="7352" spans="38:41">
      <c r="AL7352" s="279">
        <v>3</v>
      </c>
      <c r="AM7352" s="279">
        <v>1996</v>
      </c>
      <c r="AN7352" s="281">
        <v>35137</v>
      </c>
      <c r="AO7352" s="279">
        <v>8.1999999999999993</v>
      </c>
    </row>
    <row r="7353" spans="38:41">
      <c r="AL7353" s="279">
        <v>3</v>
      </c>
      <c r="AM7353" s="279">
        <v>1996</v>
      </c>
      <c r="AN7353" s="281">
        <v>35136</v>
      </c>
      <c r="AO7353" s="279">
        <v>8.24</v>
      </c>
    </row>
    <row r="7354" spans="38:41">
      <c r="AL7354" s="279">
        <v>3</v>
      </c>
      <c r="AM7354" s="279">
        <v>1996</v>
      </c>
      <c r="AN7354" s="281">
        <v>35135</v>
      </c>
      <c r="AO7354" s="279">
        <v>8.26</v>
      </c>
    </row>
    <row r="7355" spans="38:41">
      <c r="AL7355" s="279">
        <v>3</v>
      </c>
      <c r="AM7355" s="279">
        <v>1996</v>
      </c>
      <c r="AN7355" s="281">
        <v>35132</v>
      </c>
      <c r="AO7355" s="279">
        <v>8.27</v>
      </c>
    </row>
    <row r="7356" spans="38:41">
      <c r="AL7356" s="279">
        <v>3</v>
      </c>
      <c r="AM7356" s="279">
        <v>1996</v>
      </c>
      <c r="AN7356" s="281">
        <v>35131</v>
      </c>
      <c r="AO7356" s="279">
        <v>8.0500000000000007</v>
      </c>
    </row>
    <row r="7357" spans="38:41">
      <c r="AL7357" s="279">
        <v>3</v>
      </c>
      <c r="AM7357" s="279">
        <v>1996</v>
      </c>
      <c r="AN7357" s="281">
        <v>35130</v>
      </c>
      <c r="AO7357" s="279">
        <v>8.0299999999999994</v>
      </c>
    </row>
    <row r="7358" spans="38:41">
      <c r="AL7358" s="279">
        <v>3</v>
      </c>
      <c r="AM7358" s="279">
        <v>1996</v>
      </c>
      <c r="AN7358" s="281">
        <v>35129</v>
      </c>
      <c r="AO7358" s="279">
        <v>7.98</v>
      </c>
    </row>
    <row r="7359" spans="38:41">
      <c r="AL7359" s="279">
        <v>3</v>
      </c>
      <c r="AM7359" s="279">
        <v>1996</v>
      </c>
      <c r="AN7359" s="281">
        <v>35128</v>
      </c>
      <c r="AO7359" s="279">
        <v>7.92</v>
      </c>
    </row>
    <row r="7360" spans="38:41">
      <c r="AL7360" s="279">
        <v>3</v>
      </c>
      <c r="AM7360" s="279">
        <v>1996</v>
      </c>
      <c r="AN7360" s="281">
        <v>35125</v>
      </c>
      <c r="AO7360" s="279">
        <v>7.98</v>
      </c>
    </row>
    <row r="7361" spans="38:41">
      <c r="AL7361" s="279">
        <v>2</v>
      </c>
      <c r="AM7361" s="279">
        <v>1996</v>
      </c>
      <c r="AN7361" s="281">
        <v>35124</v>
      </c>
      <c r="AO7361" s="279">
        <v>8.07</v>
      </c>
    </row>
    <row r="7362" spans="38:41">
      <c r="AL7362" s="279">
        <v>2</v>
      </c>
      <c r="AM7362" s="279">
        <v>1996</v>
      </c>
      <c r="AN7362" s="281">
        <v>35123</v>
      </c>
      <c r="AO7362" s="279">
        <v>8.09</v>
      </c>
    </row>
    <row r="7363" spans="38:41">
      <c r="AL7363" s="279">
        <v>2</v>
      </c>
      <c r="AM7363" s="279">
        <v>1996</v>
      </c>
      <c r="AN7363" s="281">
        <v>35122</v>
      </c>
      <c r="AO7363" s="279">
        <v>8.08</v>
      </c>
    </row>
    <row r="7364" spans="38:41">
      <c r="AL7364" s="279">
        <v>2</v>
      </c>
      <c r="AM7364" s="279">
        <v>1996</v>
      </c>
      <c r="AN7364" s="281">
        <v>35121</v>
      </c>
      <c r="AO7364" s="279">
        <v>8.0500000000000007</v>
      </c>
    </row>
    <row r="7365" spans="38:41">
      <c r="AL7365" s="279">
        <v>2</v>
      </c>
      <c r="AM7365" s="279">
        <v>1996</v>
      </c>
      <c r="AN7365" s="281">
        <v>35118</v>
      </c>
      <c r="AO7365" s="279">
        <v>8.0299999999999994</v>
      </c>
    </row>
    <row r="7366" spans="38:41">
      <c r="AL7366" s="279">
        <v>2</v>
      </c>
      <c r="AM7366" s="279">
        <v>1996</v>
      </c>
      <c r="AN7366" s="281">
        <v>35117</v>
      </c>
      <c r="AO7366" s="279">
        <v>7.98</v>
      </c>
    </row>
    <row r="7367" spans="38:41">
      <c r="AL7367" s="279">
        <v>2</v>
      </c>
      <c r="AM7367" s="279">
        <v>1996</v>
      </c>
      <c r="AN7367" s="281">
        <v>35116</v>
      </c>
      <c r="AO7367" s="279">
        <v>8.01</v>
      </c>
    </row>
    <row r="7368" spans="38:41">
      <c r="AL7368" s="279">
        <v>2</v>
      </c>
      <c r="AM7368" s="279">
        <v>1996</v>
      </c>
      <c r="AN7368" s="281">
        <v>35115</v>
      </c>
      <c r="AO7368" s="279">
        <v>8.06</v>
      </c>
    </row>
    <row r="7369" spans="38:41">
      <c r="AL7369" s="279">
        <v>2</v>
      </c>
      <c r="AM7369" s="279">
        <v>1996</v>
      </c>
      <c r="AN7369" s="281">
        <v>35114</v>
      </c>
      <c r="AO7369" s="279">
        <v>7.97</v>
      </c>
    </row>
    <row r="7370" spans="38:41">
      <c r="AL7370" s="279">
        <v>2</v>
      </c>
      <c r="AM7370" s="279">
        <v>1996</v>
      </c>
      <c r="AN7370" s="281">
        <v>35111</v>
      </c>
      <c r="AO7370" s="279">
        <v>7.89</v>
      </c>
    </row>
    <row r="7371" spans="38:41">
      <c r="AL7371" s="279">
        <v>2</v>
      </c>
      <c r="AM7371" s="279">
        <v>1996</v>
      </c>
      <c r="AN7371" s="281">
        <v>35110</v>
      </c>
      <c r="AO7371" s="279">
        <v>7.75</v>
      </c>
    </row>
    <row r="7372" spans="38:41">
      <c r="AL7372" s="279">
        <v>2</v>
      </c>
      <c r="AM7372" s="279">
        <v>1996</v>
      </c>
      <c r="AN7372" s="281">
        <v>35109</v>
      </c>
      <c r="AO7372" s="279">
        <v>7.69</v>
      </c>
    </row>
    <row r="7373" spans="38:41">
      <c r="AL7373" s="279">
        <v>2</v>
      </c>
      <c r="AM7373" s="279">
        <v>1996</v>
      </c>
      <c r="AN7373" s="281">
        <v>35108</v>
      </c>
      <c r="AO7373" s="279">
        <v>7.61</v>
      </c>
    </row>
    <row r="7374" spans="38:41">
      <c r="AL7374" s="279">
        <v>2</v>
      </c>
      <c r="AM7374" s="279">
        <v>1996</v>
      </c>
      <c r="AN7374" s="281">
        <v>35107</v>
      </c>
      <c r="AO7374" s="279">
        <v>7.64</v>
      </c>
    </row>
    <row r="7375" spans="38:41">
      <c r="AL7375" s="279">
        <v>2</v>
      </c>
      <c r="AM7375" s="279">
        <v>1996</v>
      </c>
      <c r="AN7375" s="281">
        <v>35104</v>
      </c>
      <c r="AO7375" s="279">
        <v>7.7</v>
      </c>
    </row>
    <row r="7376" spans="38:41">
      <c r="AL7376" s="279">
        <v>2</v>
      </c>
      <c r="AM7376" s="279">
        <v>1996</v>
      </c>
      <c r="AN7376" s="281">
        <v>35103</v>
      </c>
      <c r="AO7376" s="279">
        <v>7.68</v>
      </c>
    </row>
    <row r="7377" spans="38:41">
      <c r="AL7377" s="279">
        <v>2</v>
      </c>
      <c r="AM7377" s="279">
        <v>1996</v>
      </c>
      <c r="AN7377" s="281">
        <v>35102</v>
      </c>
      <c r="AO7377" s="279">
        <v>7.73</v>
      </c>
    </row>
    <row r="7378" spans="38:41">
      <c r="AL7378" s="279">
        <v>2</v>
      </c>
      <c r="AM7378" s="279">
        <v>1996</v>
      </c>
      <c r="AN7378" s="281">
        <v>35101</v>
      </c>
      <c r="AO7378" s="279">
        <v>7.7489999999999997</v>
      </c>
    </row>
    <row r="7379" spans="38:41">
      <c r="AL7379" s="279">
        <v>2</v>
      </c>
      <c r="AM7379" s="279">
        <v>1996</v>
      </c>
      <c r="AN7379" s="281">
        <v>35100</v>
      </c>
      <c r="AO7379" s="279">
        <v>7.75</v>
      </c>
    </row>
    <row r="7380" spans="38:41">
      <c r="AL7380" s="279">
        <v>2</v>
      </c>
      <c r="AM7380" s="279">
        <v>1996</v>
      </c>
      <c r="AN7380" s="281">
        <v>35097</v>
      </c>
      <c r="AO7380" s="279">
        <v>7.7</v>
      </c>
    </row>
    <row r="7381" spans="38:41">
      <c r="AL7381" s="279">
        <v>2</v>
      </c>
      <c r="AM7381" s="279">
        <v>1996</v>
      </c>
      <c r="AN7381" s="281">
        <v>35096</v>
      </c>
      <c r="AO7381" s="279">
        <v>7.65</v>
      </c>
    </row>
    <row r="7382" spans="38:41">
      <c r="AL7382" s="279">
        <v>1</v>
      </c>
      <c r="AM7382" s="279">
        <v>1996</v>
      </c>
      <c r="AN7382" s="281">
        <v>35095</v>
      </c>
      <c r="AO7382" s="279">
        <v>7.67</v>
      </c>
    </row>
    <row r="7383" spans="38:41">
      <c r="AL7383" s="279">
        <v>1</v>
      </c>
      <c r="AM7383" s="279">
        <v>1996</v>
      </c>
      <c r="AN7383" s="281">
        <v>35094</v>
      </c>
      <c r="AO7383" s="279">
        <v>7.68</v>
      </c>
    </row>
    <row r="7384" spans="38:41">
      <c r="AL7384" s="279">
        <v>1</v>
      </c>
      <c r="AM7384" s="279">
        <v>1996</v>
      </c>
      <c r="AN7384" s="281">
        <v>35093</v>
      </c>
      <c r="AO7384" s="279">
        <v>7.72</v>
      </c>
    </row>
    <row r="7385" spans="38:41">
      <c r="AL7385" s="279">
        <v>1</v>
      </c>
      <c r="AM7385" s="279">
        <v>1996</v>
      </c>
      <c r="AN7385" s="281">
        <v>35090</v>
      </c>
      <c r="AO7385" s="279">
        <v>7.68</v>
      </c>
    </row>
    <row r="7386" spans="38:41">
      <c r="AL7386" s="279">
        <v>1</v>
      </c>
      <c r="AM7386" s="279">
        <v>1996</v>
      </c>
      <c r="AN7386" s="281">
        <v>35089</v>
      </c>
      <c r="AO7386" s="279">
        <v>7.7</v>
      </c>
    </row>
    <row r="7387" spans="38:41">
      <c r="AL7387" s="279">
        <v>1</v>
      </c>
      <c r="AM7387" s="279">
        <v>1996</v>
      </c>
      <c r="AN7387" s="281">
        <v>35088</v>
      </c>
      <c r="AO7387" s="279">
        <v>7.61</v>
      </c>
    </row>
    <row r="7388" spans="38:41">
      <c r="AL7388" s="279">
        <v>1</v>
      </c>
      <c r="AM7388" s="279">
        <v>1996</v>
      </c>
      <c r="AN7388" s="281">
        <v>35087</v>
      </c>
      <c r="AO7388" s="279">
        <v>7.69</v>
      </c>
    </row>
    <row r="7389" spans="38:41">
      <c r="AL7389" s="279">
        <v>1</v>
      </c>
      <c r="AM7389" s="279">
        <v>1996</v>
      </c>
      <c r="AN7389" s="281">
        <v>35086</v>
      </c>
      <c r="AO7389" s="279">
        <v>7.63</v>
      </c>
    </row>
    <row r="7390" spans="38:41">
      <c r="AL7390" s="279">
        <v>1</v>
      </c>
      <c r="AM7390" s="279">
        <v>1996</v>
      </c>
      <c r="AN7390" s="281">
        <v>35083</v>
      </c>
      <c r="AO7390" s="279">
        <v>7.58</v>
      </c>
    </row>
    <row r="7391" spans="38:41">
      <c r="AL7391" s="279">
        <v>1</v>
      </c>
      <c r="AM7391" s="279">
        <v>1996</v>
      </c>
      <c r="AN7391" s="281">
        <v>35082</v>
      </c>
      <c r="AO7391" s="279">
        <v>7.59</v>
      </c>
    </row>
    <row r="7392" spans="38:41">
      <c r="AL7392" s="279">
        <v>1</v>
      </c>
      <c r="AM7392" s="279">
        <v>1996</v>
      </c>
      <c r="AN7392" s="281">
        <v>35081</v>
      </c>
      <c r="AO7392" s="279">
        <v>7.59</v>
      </c>
    </row>
    <row r="7393" spans="38:41">
      <c r="AL7393" s="279">
        <v>1</v>
      </c>
      <c r="AM7393" s="279">
        <v>1996</v>
      </c>
      <c r="AN7393" s="281">
        <v>35080</v>
      </c>
      <c r="AO7393" s="279">
        <v>7.65</v>
      </c>
    </row>
    <row r="7394" spans="38:41">
      <c r="AL7394" s="279">
        <v>1</v>
      </c>
      <c r="AM7394" s="279">
        <v>1996</v>
      </c>
      <c r="AN7394" s="281">
        <v>35079</v>
      </c>
      <c r="AO7394" s="279">
        <v>7.69</v>
      </c>
    </row>
    <row r="7395" spans="38:41">
      <c r="AL7395" s="279">
        <v>1</v>
      </c>
      <c r="AM7395" s="279">
        <v>1996</v>
      </c>
      <c r="AN7395" s="281">
        <v>35076</v>
      </c>
      <c r="AO7395" s="279">
        <v>7.7</v>
      </c>
    </row>
    <row r="7396" spans="38:41">
      <c r="AL7396" s="279">
        <v>1</v>
      </c>
      <c r="AM7396" s="279">
        <v>1996</v>
      </c>
      <c r="AN7396" s="281">
        <v>35075</v>
      </c>
      <c r="AO7396" s="279">
        <v>7.74</v>
      </c>
    </row>
    <row r="7397" spans="38:41">
      <c r="AL7397" s="279">
        <v>1</v>
      </c>
      <c r="AM7397" s="279">
        <v>1996</v>
      </c>
      <c r="AN7397" s="281">
        <v>35074</v>
      </c>
      <c r="AO7397" s="279">
        <v>7.78</v>
      </c>
    </row>
    <row r="7398" spans="38:41">
      <c r="AL7398" s="279">
        <v>1</v>
      </c>
      <c r="AM7398" s="279">
        <v>1996</v>
      </c>
      <c r="AN7398" s="281">
        <v>35073</v>
      </c>
      <c r="AO7398" s="279">
        <v>7.66</v>
      </c>
    </row>
    <row r="7399" spans="38:41">
      <c r="AL7399" s="279">
        <v>1</v>
      </c>
      <c r="AM7399" s="279">
        <v>1996</v>
      </c>
      <c r="AN7399" s="281">
        <v>35072</v>
      </c>
      <c r="AO7399" s="279">
        <v>7.6050000000000004</v>
      </c>
    </row>
    <row r="7400" spans="38:41">
      <c r="AL7400" s="279">
        <v>1</v>
      </c>
      <c r="AM7400" s="279">
        <v>1996</v>
      </c>
      <c r="AN7400" s="281">
        <v>35069</v>
      </c>
      <c r="AO7400" s="279">
        <v>7.62</v>
      </c>
    </row>
    <row r="7401" spans="38:41">
      <c r="AL7401" s="279">
        <v>1</v>
      </c>
      <c r="AM7401" s="279">
        <v>1996</v>
      </c>
      <c r="AN7401" s="281">
        <v>35068</v>
      </c>
      <c r="AO7401" s="279">
        <v>7.54</v>
      </c>
    </row>
    <row r="7402" spans="38:41">
      <c r="AL7402" s="279">
        <v>1</v>
      </c>
      <c r="AM7402" s="279">
        <v>1996</v>
      </c>
      <c r="AN7402" s="281">
        <v>35067</v>
      </c>
      <c r="AO7402" s="279">
        <v>7.55</v>
      </c>
    </row>
    <row r="7403" spans="38:41">
      <c r="AL7403" s="279">
        <v>1</v>
      </c>
      <c r="AM7403" s="279">
        <v>1996</v>
      </c>
      <c r="AN7403" s="281">
        <v>35066</v>
      </c>
      <c r="AO7403" s="279">
        <v>7.62</v>
      </c>
    </row>
    <row r="7404" spans="38:41">
      <c r="AL7404" s="279">
        <v>12</v>
      </c>
      <c r="AM7404" s="279">
        <v>1995</v>
      </c>
      <c r="AN7404" s="281">
        <v>35062</v>
      </c>
      <c r="AO7404" s="279">
        <v>7.59</v>
      </c>
    </row>
    <row r="7405" spans="38:41">
      <c r="AL7405" s="279">
        <v>12</v>
      </c>
      <c r="AM7405" s="279">
        <v>1995</v>
      </c>
      <c r="AN7405" s="281">
        <v>35061</v>
      </c>
      <c r="AO7405" s="279">
        <v>7.6</v>
      </c>
    </row>
    <row r="7406" spans="38:41">
      <c r="AL7406" s="279">
        <v>12</v>
      </c>
      <c r="AM7406" s="279">
        <v>1995</v>
      </c>
      <c r="AN7406" s="281">
        <v>35060</v>
      </c>
      <c r="AO7406" s="279">
        <v>7.63</v>
      </c>
    </row>
    <row r="7407" spans="38:41">
      <c r="AL7407" s="279">
        <v>12</v>
      </c>
      <c r="AM7407" s="279">
        <v>1995</v>
      </c>
      <c r="AN7407" s="281">
        <v>35059</v>
      </c>
      <c r="AO7407" s="279">
        <v>7.72</v>
      </c>
    </row>
    <row r="7408" spans="38:41">
      <c r="AL7408" s="279">
        <v>12</v>
      </c>
      <c r="AM7408" s="279">
        <v>1995</v>
      </c>
      <c r="AN7408" s="281">
        <v>35055</v>
      </c>
      <c r="AO7408" s="279">
        <v>7.72</v>
      </c>
    </row>
    <row r="7409" spans="38:41">
      <c r="AL7409" s="279">
        <v>12</v>
      </c>
      <c r="AM7409" s="279">
        <v>1995</v>
      </c>
      <c r="AN7409" s="281">
        <v>35054</v>
      </c>
      <c r="AO7409" s="279">
        <v>7.78</v>
      </c>
    </row>
    <row r="7410" spans="38:41">
      <c r="AL7410" s="279">
        <v>12</v>
      </c>
      <c r="AM7410" s="279">
        <v>1995</v>
      </c>
      <c r="AN7410" s="281">
        <v>35053</v>
      </c>
      <c r="AO7410" s="279">
        <v>7.79</v>
      </c>
    </row>
    <row r="7411" spans="38:41">
      <c r="AL7411" s="279">
        <v>12</v>
      </c>
      <c r="AM7411" s="279">
        <v>1995</v>
      </c>
      <c r="AN7411" s="281">
        <v>35052</v>
      </c>
      <c r="AO7411" s="279">
        <v>7.74</v>
      </c>
    </row>
    <row r="7412" spans="38:41">
      <c r="AL7412" s="279">
        <v>12</v>
      </c>
      <c r="AM7412" s="279">
        <v>1995</v>
      </c>
      <c r="AN7412" s="281">
        <v>35051</v>
      </c>
      <c r="AO7412" s="279">
        <v>7.82</v>
      </c>
    </row>
    <row r="7413" spans="38:41">
      <c r="AL7413" s="279">
        <v>12</v>
      </c>
      <c r="AM7413" s="279">
        <v>1995</v>
      </c>
      <c r="AN7413" s="281">
        <v>35048</v>
      </c>
      <c r="AO7413" s="279">
        <v>7.74</v>
      </c>
    </row>
    <row r="7414" spans="38:41">
      <c r="AL7414" s="279">
        <v>12</v>
      </c>
      <c r="AM7414" s="279">
        <v>1995</v>
      </c>
      <c r="AN7414" s="281">
        <v>35047</v>
      </c>
      <c r="AO7414" s="279">
        <v>7.77</v>
      </c>
    </row>
    <row r="7415" spans="38:41">
      <c r="AL7415" s="279">
        <v>12</v>
      </c>
      <c r="AM7415" s="279">
        <v>1995</v>
      </c>
      <c r="AN7415" s="281">
        <v>35046</v>
      </c>
      <c r="AO7415" s="279">
        <v>7.82</v>
      </c>
    </row>
    <row r="7416" spans="38:41">
      <c r="AL7416" s="279">
        <v>12</v>
      </c>
      <c r="AM7416" s="279">
        <v>1995</v>
      </c>
      <c r="AN7416" s="281">
        <v>35045</v>
      </c>
      <c r="AO7416" s="279">
        <v>7.81</v>
      </c>
    </row>
    <row r="7417" spans="38:41">
      <c r="AL7417" s="279">
        <v>12</v>
      </c>
      <c r="AM7417" s="279">
        <v>1995</v>
      </c>
      <c r="AN7417" s="281">
        <v>35044</v>
      </c>
      <c r="AO7417" s="279">
        <v>7.81</v>
      </c>
    </row>
    <row r="7418" spans="38:41">
      <c r="AL7418" s="279">
        <v>12</v>
      </c>
      <c r="AM7418" s="279">
        <v>1995</v>
      </c>
      <c r="AN7418" s="281">
        <v>35041</v>
      </c>
      <c r="AO7418" s="279">
        <v>7.73</v>
      </c>
    </row>
    <row r="7419" spans="38:41">
      <c r="AL7419" s="279">
        <v>12</v>
      </c>
      <c r="AM7419" s="279">
        <v>1995</v>
      </c>
      <c r="AN7419" s="281">
        <v>35040</v>
      </c>
      <c r="AO7419" s="279">
        <v>7.7</v>
      </c>
    </row>
    <row r="7420" spans="38:41">
      <c r="AL7420" s="279">
        <v>12</v>
      </c>
      <c r="AM7420" s="279">
        <v>1995</v>
      </c>
      <c r="AN7420" s="281">
        <v>35039</v>
      </c>
      <c r="AO7420" s="279">
        <v>7.63</v>
      </c>
    </row>
    <row r="7421" spans="38:41">
      <c r="AL7421" s="279">
        <v>12</v>
      </c>
      <c r="AM7421" s="279">
        <v>1995</v>
      </c>
      <c r="AN7421" s="281">
        <v>35038</v>
      </c>
      <c r="AO7421" s="279">
        <v>7.61</v>
      </c>
    </row>
    <row r="7422" spans="38:41">
      <c r="AL7422" s="279">
        <v>12</v>
      </c>
      <c r="AM7422" s="279">
        <v>1995</v>
      </c>
      <c r="AN7422" s="281">
        <v>35037</v>
      </c>
      <c r="AO7422" s="279">
        <v>7.59</v>
      </c>
    </row>
    <row r="7423" spans="38:41">
      <c r="AL7423" s="279">
        <v>12</v>
      </c>
      <c r="AM7423" s="279">
        <v>1995</v>
      </c>
      <c r="AN7423" s="281">
        <v>35034</v>
      </c>
      <c r="AO7423" s="279">
        <v>7.64</v>
      </c>
    </row>
    <row r="7424" spans="38:41">
      <c r="AL7424" s="279">
        <v>11</v>
      </c>
      <c r="AM7424" s="279">
        <v>1995</v>
      </c>
      <c r="AN7424" s="281">
        <v>35033</v>
      </c>
      <c r="AO7424" s="279">
        <v>7.61</v>
      </c>
    </row>
    <row r="7425" spans="38:41">
      <c r="AL7425" s="279">
        <v>11</v>
      </c>
      <c r="AM7425" s="279">
        <v>1995</v>
      </c>
      <c r="AN7425" s="281">
        <v>35032</v>
      </c>
      <c r="AO7425" s="279">
        <v>7.7</v>
      </c>
    </row>
    <row r="7426" spans="38:41">
      <c r="AL7426" s="279">
        <v>11</v>
      </c>
      <c r="AM7426" s="279">
        <v>1995</v>
      </c>
      <c r="AN7426" s="281">
        <v>35031</v>
      </c>
      <c r="AO7426" s="279">
        <v>7.79</v>
      </c>
    </row>
    <row r="7427" spans="38:41">
      <c r="AL7427" s="279">
        <v>11</v>
      </c>
      <c r="AM7427" s="279">
        <v>1995</v>
      </c>
      <c r="AN7427" s="281">
        <v>35030</v>
      </c>
      <c r="AO7427" s="279">
        <v>7.8</v>
      </c>
    </row>
    <row r="7428" spans="38:41">
      <c r="AL7428" s="279">
        <v>11</v>
      </c>
      <c r="AM7428" s="279">
        <v>1995</v>
      </c>
      <c r="AN7428" s="281">
        <v>35027</v>
      </c>
      <c r="AO7428" s="279">
        <v>7.81</v>
      </c>
    </row>
    <row r="7429" spans="38:41">
      <c r="AL7429" s="279">
        <v>11</v>
      </c>
      <c r="AM7429" s="279">
        <v>1995</v>
      </c>
      <c r="AN7429" s="281">
        <v>35026</v>
      </c>
      <c r="AO7429" s="279">
        <v>7.88</v>
      </c>
    </row>
    <row r="7430" spans="38:41">
      <c r="AL7430" s="279">
        <v>11</v>
      </c>
      <c r="AM7430" s="279">
        <v>1995</v>
      </c>
      <c r="AN7430" s="281">
        <v>35025</v>
      </c>
      <c r="AO7430" s="279">
        <v>7.93</v>
      </c>
    </row>
    <row r="7431" spans="38:41">
      <c r="AL7431" s="279">
        <v>11</v>
      </c>
      <c r="AM7431" s="279">
        <v>1995</v>
      </c>
      <c r="AN7431" s="281">
        <v>35024</v>
      </c>
      <c r="AO7431" s="279">
        <v>7.96</v>
      </c>
    </row>
    <row r="7432" spans="38:41">
      <c r="AL7432" s="279">
        <v>11</v>
      </c>
      <c r="AM7432" s="279">
        <v>1995</v>
      </c>
      <c r="AN7432" s="281">
        <v>35023</v>
      </c>
      <c r="AO7432" s="279">
        <v>8.01</v>
      </c>
    </row>
    <row r="7433" spans="38:41">
      <c r="AL7433" s="279">
        <v>11</v>
      </c>
      <c r="AM7433" s="279">
        <v>1995</v>
      </c>
      <c r="AN7433" s="281">
        <v>35020</v>
      </c>
      <c r="AO7433" s="279">
        <v>7.99</v>
      </c>
    </row>
    <row r="7434" spans="38:41">
      <c r="AL7434" s="279">
        <v>11</v>
      </c>
      <c r="AM7434" s="279">
        <v>1995</v>
      </c>
      <c r="AN7434" s="281">
        <v>35019</v>
      </c>
      <c r="AO7434" s="279">
        <v>8</v>
      </c>
    </row>
    <row r="7435" spans="38:41">
      <c r="AL7435" s="279">
        <v>11</v>
      </c>
      <c r="AM7435" s="279">
        <v>1995</v>
      </c>
      <c r="AN7435" s="281">
        <v>35018</v>
      </c>
      <c r="AO7435" s="279">
        <v>8.06</v>
      </c>
    </row>
    <row r="7436" spans="38:41">
      <c r="AL7436" s="279">
        <v>11</v>
      </c>
      <c r="AM7436" s="279">
        <v>1995</v>
      </c>
      <c r="AN7436" s="281">
        <v>35017</v>
      </c>
      <c r="AO7436" s="279">
        <v>8.07</v>
      </c>
    </row>
    <row r="7437" spans="38:41">
      <c r="AL7437" s="279">
        <v>11</v>
      </c>
      <c r="AM7437" s="279">
        <v>1995</v>
      </c>
      <c r="AN7437" s="281">
        <v>35016</v>
      </c>
      <c r="AO7437" s="279">
        <v>8.09</v>
      </c>
    </row>
    <row r="7438" spans="38:41">
      <c r="AL7438" s="279">
        <v>11</v>
      </c>
      <c r="AM7438" s="279">
        <v>1995</v>
      </c>
      <c r="AN7438" s="281">
        <v>35013</v>
      </c>
      <c r="AO7438" s="279">
        <v>8.1199999999999992</v>
      </c>
    </row>
    <row r="7439" spans="38:41">
      <c r="AL7439" s="279">
        <v>11</v>
      </c>
      <c r="AM7439" s="279">
        <v>1995</v>
      </c>
      <c r="AN7439" s="281">
        <v>35012</v>
      </c>
      <c r="AO7439" s="279">
        <v>8.09</v>
      </c>
    </row>
    <row r="7440" spans="38:41">
      <c r="AL7440" s="279">
        <v>11</v>
      </c>
      <c r="AM7440" s="279">
        <v>1995</v>
      </c>
      <c r="AN7440" s="281">
        <v>35011</v>
      </c>
      <c r="AO7440" s="279">
        <v>8.06</v>
      </c>
    </row>
    <row r="7441" spans="38:41">
      <c r="AL7441" s="279">
        <v>11</v>
      </c>
      <c r="AM7441" s="279">
        <v>1995</v>
      </c>
      <c r="AN7441" s="281">
        <v>35010</v>
      </c>
      <c r="AO7441" s="279">
        <v>8.0630000000000006</v>
      </c>
    </row>
    <row r="7442" spans="38:41">
      <c r="AL7442" s="279">
        <v>11</v>
      </c>
      <c r="AM7442" s="279">
        <v>1995</v>
      </c>
      <c r="AN7442" s="281">
        <v>35009</v>
      </c>
      <c r="AO7442" s="279">
        <v>8</v>
      </c>
    </row>
    <row r="7443" spans="38:41">
      <c r="AL7443" s="279">
        <v>11</v>
      </c>
      <c r="AM7443" s="279">
        <v>1995</v>
      </c>
      <c r="AN7443" s="281">
        <v>35006</v>
      </c>
      <c r="AO7443" s="279">
        <v>7.96</v>
      </c>
    </row>
    <row r="7444" spans="38:41">
      <c r="AL7444" s="279">
        <v>11</v>
      </c>
      <c r="AM7444" s="279">
        <v>1995</v>
      </c>
      <c r="AN7444" s="281">
        <v>35005</v>
      </c>
      <c r="AO7444" s="279">
        <v>8.0299999999999994</v>
      </c>
    </row>
    <row r="7445" spans="38:41">
      <c r="AL7445" s="279">
        <v>11</v>
      </c>
      <c r="AM7445" s="279">
        <v>1995</v>
      </c>
      <c r="AN7445" s="281">
        <v>35004</v>
      </c>
      <c r="AO7445" s="279">
        <v>8.07</v>
      </c>
    </row>
    <row r="7446" spans="38:41">
      <c r="AL7446" s="279">
        <v>10</v>
      </c>
      <c r="AM7446" s="279">
        <v>1995</v>
      </c>
      <c r="AN7446" s="281">
        <v>35003</v>
      </c>
      <c r="AO7446" s="279">
        <v>7.99</v>
      </c>
    </row>
    <row r="7447" spans="38:41">
      <c r="AL7447" s="279">
        <v>10</v>
      </c>
      <c r="AM7447" s="279">
        <v>1995</v>
      </c>
      <c r="AN7447" s="281">
        <v>35002</v>
      </c>
      <c r="AO7447" s="279">
        <v>8.18</v>
      </c>
    </row>
    <row r="7448" spans="38:41">
      <c r="AL7448" s="279">
        <v>10</v>
      </c>
      <c r="AM7448" s="279">
        <v>1995</v>
      </c>
      <c r="AN7448" s="281">
        <v>34999</v>
      </c>
      <c r="AO7448" s="279">
        <v>8.27</v>
      </c>
    </row>
    <row r="7449" spans="38:41">
      <c r="AL7449" s="279">
        <v>10</v>
      </c>
      <c r="AM7449" s="279">
        <v>1995</v>
      </c>
      <c r="AN7449" s="281">
        <v>34998</v>
      </c>
      <c r="AO7449" s="279">
        <v>8.26</v>
      </c>
    </row>
    <row r="7450" spans="38:41">
      <c r="AL7450" s="279">
        <v>10</v>
      </c>
      <c r="AM7450" s="279">
        <v>1995</v>
      </c>
      <c r="AN7450" s="281">
        <v>34997</v>
      </c>
      <c r="AO7450" s="279">
        <v>8.2899999999999991</v>
      </c>
    </row>
    <row r="7451" spans="38:41">
      <c r="AL7451" s="279">
        <v>10</v>
      </c>
      <c r="AM7451" s="279">
        <v>1995</v>
      </c>
      <c r="AN7451" s="281">
        <v>34996</v>
      </c>
      <c r="AO7451" s="279">
        <v>8.27</v>
      </c>
    </row>
    <row r="7452" spans="38:41">
      <c r="AL7452" s="279">
        <v>10</v>
      </c>
      <c r="AM7452" s="279">
        <v>1995</v>
      </c>
      <c r="AN7452" s="281">
        <v>34995</v>
      </c>
      <c r="AO7452" s="279">
        <v>8.35</v>
      </c>
    </row>
    <row r="7453" spans="38:41">
      <c r="AL7453" s="279">
        <v>10</v>
      </c>
      <c r="AM7453" s="279">
        <v>1995</v>
      </c>
      <c r="AN7453" s="281">
        <v>34992</v>
      </c>
      <c r="AO7453" s="279">
        <v>8.24</v>
      </c>
    </row>
    <row r="7454" spans="38:41">
      <c r="AL7454" s="279">
        <v>10</v>
      </c>
      <c r="AM7454" s="279">
        <v>1995</v>
      </c>
      <c r="AN7454" s="281">
        <v>34991</v>
      </c>
      <c r="AO7454" s="279">
        <v>8.1</v>
      </c>
    </row>
    <row r="7455" spans="38:41">
      <c r="AL7455" s="279">
        <v>10</v>
      </c>
      <c r="AM7455" s="279">
        <v>1995</v>
      </c>
      <c r="AN7455" s="281">
        <v>34990</v>
      </c>
      <c r="AO7455" s="279">
        <v>8.0399999999999991</v>
      </c>
    </row>
    <row r="7456" spans="38:41">
      <c r="AL7456" s="279">
        <v>10</v>
      </c>
      <c r="AM7456" s="279">
        <v>1995</v>
      </c>
      <c r="AN7456" s="281">
        <v>34989</v>
      </c>
      <c r="AO7456" s="279">
        <v>8</v>
      </c>
    </row>
    <row r="7457" spans="38:41">
      <c r="AL7457" s="279">
        <v>10</v>
      </c>
      <c r="AM7457" s="279">
        <v>1995</v>
      </c>
      <c r="AN7457" s="281">
        <v>34988</v>
      </c>
      <c r="AO7457" s="279">
        <v>8.01</v>
      </c>
    </row>
    <row r="7458" spans="38:41">
      <c r="AL7458" s="279">
        <v>10</v>
      </c>
      <c r="AM7458" s="279">
        <v>1995</v>
      </c>
      <c r="AN7458" s="281">
        <v>34985</v>
      </c>
      <c r="AO7458" s="279">
        <v>8.02</v>
      </c>
    </row>
    <row r="7459" spans="38:41">
      <c r="AL7459" s="279">
        <v>10</v>
      </c>
      <c r="AM7459" s="279">
        <v>1995</v>
      </c>
      <c r="AN7459" s="281">
        <v>34984</v>
      </c>
      <c r="AO7459" s="279">
        <v>8.1300000000000008</v>
      </c>
    </row>
    <row r="7460" spans="38:41">
      <c r="AL7460" s="279">
        <v>10</v>
      </c>
      <c r="AM7460" s="279">
        <v>1995</v>
      </c>
      <c r="AN7460" s="281">
        <v>34983</v>
      </c>
      <c r="AO7460" s="279">
        <v>8.1199999999999992</v>
      </c>
    </row>
    <row r="7461" spans="38:41">
      <c r="AL7461" s="279">
        <v>10</v>
      </c>
      <c r="AM7461" s="279">
        <v>1995</v>
      </c>
      <c r="AN7461" s="281">
        <v>34982</v>
      </c>
      <c r="AO7461" s="279">
        <v>8.07</v>
      </c>
    </row>
    <row r="7462" spans="38:41">
      <c r="AL7462" s="279">
        <v>10</v>
      </c>
      <c r="AM7462" s="279">
        <v>1995</v>
      </c>
      <c r="AN7462" s="281">
        <v>34978</v>
      </c>
      <c r="AO7462" s="279">
        <v>8.0500000000000007</v>
      </c>
    </row>
    <row r="7463" spans="38:41">
      <c r="AL7463" s="279">
        <v>10</v>
      </c>
      <c r="AM7463" s="279">
        <v>1995</v>
      </c>
      <c r="AN7463" s="281">
        <v>34977</v>
      </c>
      <c r="AO7463" s="279">
        <v>8.07</v>
      </c>
    </row>
    <row r="7464" spans="38:41">
      <c r="AL7464" s="279">
        <v>10</v>
      </c>
      <c r="AM7464" s="279">
        <v>1995</v>
      </c>
      <c r="AN7464" s="281">
        <v>34976</v>
      </c>
      <c r="AO7464" s="279">
        <v>8.1199999999999992</v>
      </c>
    </row>
    <row r="7465" spans="38:41">
      <c r="AL7465" s="279">
        <v>10</v>
      </c>
      <c r="AM7465" s="279">
        <v>1995</v>
      </c>
      <c r="AN7465" s="281">
        <v>34975</v>
      </c>
      <c r="AO7465" s="279">
        <v>8.1300000000000008</v>
      </c>
    </row>
    <row r="7466" spans="38:41">
      <c r="AL7466" s="279">
        <v>10</v>
      </c>
      <c r="AM7466" s="279">
        <v>1995</v>
      </c>
      <c r="AN7466" s="281">
        <v>34974</v>
      </c>
      <c r="AO7466" s="279">
        <v>8.15</v>
      </c>
    </row>
    <row r="7467" spans="38:41">
      <c r="AL7467" s="279">
        <v>9</v>
      </c>
      <c r="AM7467" s="279">
        <v>1995</v>
      </c>
      <c r="AN7467" s="281">
        <v>34971</v>
      </c>
      <c r="AO7467" s="279">
        <v>8.19</v>
      </c>
    </row>
    <row r="7468" spans="38:41">
      <c r="AL7468" s="279">
        <v>9</v>
      </c>
      <c r="AM7468" s="279">
        <v>1995</v>
      </c>
      <c r="AN7468" s="281">
        <v>34970</v>
      </c>
      <c r="AO7468" s="279">
        <v>8.25</v>
      </c>
    </row>
    <row r="7469" spans="38:41">
      <c r="AL7469" s="279">
        <v>9</v>
      </c>
      <c r="AM7469" s="279">
        <v>1995</v>
      </c>
      <c r="AN7469" s="281">
        <v>34969</v>
      </c>
      <c r="AO7469" s="279">
        <v>8.26</v>
      </c>
    </row>
    <row r="7470" spans="38:41">
      <c r="AL7470" s="279">
        <v>9</v>
      </c>
      <c r="AM7470" s="279">
        <v>1995</v>
      </c>
      <c r="AN7470" s="281">
        <v>34968</v>
      </c>
      <c r="AO7470" s="279">
        <v>8.26</v>
      </c>
    </row>
    <row r="7471" spans="38:41">
      <c r="AL7471" s="279">
        <v>9</v>
      </c>
      <c r="AM7471" s="279">
        <v>1995</v>
      </c>
      <c r="AN7471" s="281">
        <v>34967</v>
      </c>
      <c r="AO7471" s="279">
        <v>8.27</v>
      </c>
    </row>
    <row r="7472" spans="38:41">
      <c r="AL7472" s="279">
        <v>9</v>
      </c>
      <c r="AM7472" s="279">
        <v>1995</v>
      </c>
      <c r="AN7472" s="281">
        <v>34964</v>
      </c>
      <c r="AO7472" s="279">
        <v>8.3000000000000007</v>
      </c>
    </row>
    <row r="7473" spans="38:41">
      <c r="AL7473" s="279">
        <v>9</v>
      </c>
      <c r="AM7473" s="279">
        <v>1995</v>
      </c>
      <c r="AN7473" s="281">
        <v>34963</v>
      </c>
      <c r="AO7473" s="279">
        <v>8.31</v>
      </c>
    </row>
    <row r="7474" spans="38:41">
      <c r="AL7474" s="279">
        <v>9</v>
      </c>
      <c r="AM7474" s="279">
        <v>1995</v>
      </c>
      <c r="AN7474" s="281">
        <v>34962</v>
      </c>
      <c r="AO7474" s="279">
        <v>8.2799999999999994</v>
      </c>
    </row>
    <row r="7475" spans="38:41">
      <c r="AL7475" s="279">
        <v>9</v>
      </c>
      <c r="AM7475" s="279">
        <v>1995</v>
      </c>
      <c r="AN7475" s="281">
        <v>34961</v>
      </c>
      <c r="AO7475" s="279">
        <v>8.27</v>
      </c>
    </row>
    <row r="7476" spans="38:41">
      <c r="AL7476" s="279">
        <v>9</v>
      </c>
      <c r="AM7476" s="279">
        <v>1995</v>
      </c>
      <c r="AN7476" s="281">
        <v>34960</v>
      </c>
      <c r="AO7476" s="279">
        <v>8.34</v>
      </c>
    </row>
    <row r="7477" spans="38:41">
      <c r="AL7477" s="279">
        <v>9</v>
      </c>
      <c r="AM7477" s="279">
        <v>1995</v>
      </c>
      <c r="AN7477" s="281">
        <v>34957</v>
      </c>
      <c r="AO7477" s="279">
        <v>8.36</v>
      </c>
    </row>
    <row r="7478" spans="38:41">
      <c r="AL7478" s="279">
        <v>9</v>
      </c>
      <c r="AM7478" s="279">
        <v>1995</v>
      </c>
      <c r="AN7478" s="281">
        <v>34956</v>
      </c>
      <c r="AO7478" s="279">
        <v>8.42</v>
      </c>
    </row>
    <row r="7479" spans="38:41">
      <c r="AL7479" s="279">
        <v>9</v>
      </c>
      <c r="AM7479" s="279">
        <v>1995</v>
      </c>
      <c r="AN7479" s="281">
        <v>34955</v>
      </c>
      <c r="AO7479" s="279">
        <v>8.48</v>
      </c>
    </row>
    <row r="7480" spans="38:41">
      <c r="AL7480" s="279">
        <v>9</v>
      </c>
      <c r="AM7480" s="279">
        <v>1995</v>
      </c>
      <c r="AN7480" s="281">
        <v>34954</v>
      </c>
      <c r="AO7480" s="279">
        <v>8.4600000000000009</v>
      </c>
    </row>
    <row r="7481" spans="38:41">
      <c r="AL7481" s="279">
        <v>9</v>
      </c>
      <c r="AM7481" s="279">
        <v>1995</v>
      </c>
      <c r="AN7481" s="281">
        <v>34953</v>
      </c>
      <c r="AO7481" s="279">
        <v>8.49</v>
      </c>
    </row>
    <row r="7482" spans="38:41">
      <c r="AL7482" s="279">
        <v>9</v>
      </c>
      <c r="AM7482" s="279">
        <v>1995</v>
      </c>
      <c r="AN7482" s="281">
        <v>34950</v>
      </c>
      <c r="AO7482" s="279">
        <v>8.4600000000000009</v>
      </c>
    </row>
    <row r="7483" spans="38:41">
      <c r="AL7483" s="279">
        <v>9</v>
      </c>
      <c r="AM7483" s="279">
        <v>1995</v>
      </c>
      <c r="AN7483" s="281">
        <v>34949</v>
      </c>
      <c r="AO7483" s="279">
        <v>8.44</v>
      </c>
    </row>
    <row r="7484" spans="38:41">
      <c r="AL7484" s="279">
        <v>9</v>
      </c>
      <c r="AM7484" s="279">
        <v>1995</v>
      </c>
      <c r="AN7484" s="281">
        <v>34948</v>
      </c>
      <c r="AO7484" s="279">
        <v>8.33</v>
      </c>
    </row>
    <row r="7485" spans="38:41">
      <c r="AL7485" s="279">
        <v>9</v>
      </c>
      <c r="AM7485" s="279">
        <v>1995</v>
      </c>
      <c r="AN7485" s="281">
        <v>34947</v>
      </c>
      <c r="AO7485" s="279">
        <v>8.2899999999999991</v>
      </c>
    </row>
    <row r="7486" spans="38:41">
      <c r="AL7486" s="279">
        <v>9</v>
      </c>
      <c r="AM7486" s="279">
        <v>1995</v>
      </c>
      <c r="AN7486" s="281">
        <v>34943</v>
      </c>
      <c r="AO7486" s="279">
        <v>8.3000000000000007</v>
      </c>
    </row>
    <row r="7487" spans="38:41">
      <c r="AL7487" s="279">
        <v>8</v>
      </c>
      <c r="AM7487" s="279">
        <v>1995</v>
      </c>
      <c r="AN7487" s="281">
        <v>34942</v>
      </c>
      <c r="AO7487" s="279">
        <v>8.3699999999999992</v>
      </c>
    </row>
    <row r="7488" spans="38:41">
      <c r="AL7488" s="279">
        <v>8</v>
      </c>
      <c r="AM7488" s="279">
        <v>1995</v>
      </c>
      <c r="AN7488" s="281">
        <v>34941</v>
      </c>
      <c r="AO7488" s="279">
        <v>8.4</v>
      </c>
    </row>
    <row r="7489" spans="38:41">
      <c r="AL7489" s="279">
        <v>8</v>
      </c>
      <c r="AM7489" s="279">
        <v>1995</v>
      </c>
      <c r="AN7489" s="281">
        <v>34940</v>
      </c>
      <c r="AO7489" s="279">
        <v>8.4499999999999993</v>
      </c>
    </row>
    <row r="7490" spans="38:41">
      <c r="AL7490" s="279">
        <v>8</v>
      </c>
      <c r="AM7490" s="279">
        <v>1995</v>
      </c>
      <c r="AN7490" s="281">
        <v>34939</v>
      </c>
      <c r="AO7490" s="279">
        <v>8.39</v>
      </c>
    </row>
    <row r="7491" spans="38:41">
      <c r="AL7491" s="279">
        <v>8</v>
      </c>
      <c r="AM7491" s="279">
        <v>1995</v>
      </c>
      <c r="AN7491" s="281">
        <v>34936</v>
      </c>
      <c r="AO7491" s="279">
        <v>8.4700000000000006</v>
      </c>
    </row>
    <row r="7492" spans="38:41">
      <c r="AL7492" s="279">
        <v>8</v>
      </c>
      <c r="AM7492" s="279">
        <v>1995</v>
      </c>
      <c r="AN7492" s="281">
        <v>34935</v>
      </c>
      <c r="AO7492" s="279">
        <v>8.56</v>
      </c>
    </row>
    <row r="7493" spans="38:41">
      <c r="AL7493" s="279">
        <v>8</v>
      </c>
      <c r="AM7493" s="279">
        <v>1995</v>
      </c>
      <c r="AN7493" s="281">
        <v>34934</v>
      </c>
      <c r="AO7493" s="279">
        <v>8.69</v>
      </c>
    </row>
    <row r="7494" spans="38:41">
      <c r="AL7494" s="279">
        <v>8</v>
      </c>
      <c r="AM7494" s="279">
        <v>1995</v>
      </c>
      <c r="AN7494" s="281">
        <v>34933</v>
      </c>
      <c r="AO7494" s="279">
        <v>8.68</v>
      </c>
    </row>
    <row r="7495" spans="38:41">
      <c r="AL7495" s="279">
        <v>8</v>
      </c>
      <c r="AM7495" s="279">
        <v>1995</v>
      </c>
      <c r="AN7495" s="281">
        <v>34932</v>
      </c>
      <c r="AO7495" s="279">
        <v>8.65</v>
      </c>
    </row>
    <row r="7496" spans="38:41">
      <c r="AL7496" s="279">
        <v>8</v>
      </c>
      <c r="AM7496" s="279">
        <v>1995</v>
      </c>
      <c r="AN7496" s="281">
        <v>34929</v>
      </c>
      <c r="AO7496" s="279">
        <v>8.7100000000000009</v>
      </c>
    </row>
    <row r="7497" spans="38:41">
      <c r="AL7497" s="279">
        <v>8</v>
      </c>
      <c r="AM7497" s="279">
        <v>1995</v>
      </c>
      <c r="AN7497" s="281">
        <v>34928</v>
      </c>
      <c r="AO7497" s="279">
        <v>8.76</v>
      </c>
    </row>
    <row r="7498" spans="38:41">
      <c r="AL7498" s="279">
        <v>8</v>
      </c>
      <c r="AM7498" s="279">
        <v>1995</v>
      </c>
      <c r="AN7498" s="281">
        <v>34927</v>
      </c>
      <c r="AO7498" s="279">
        <v>8.73</v>
      </c>
    </row>
    <row r="7499" spans="38:41">
      <c r="AL7499" s="279">
        <v>8</v>
      </c>
      <c r="AM7499" s="279">
        <v>1995</v>
      </c>
      <c r="AN7499" s="281">
        <v>34926</v>
      </c>
      <c r="AO7499" s="279">
        <v>8.81</v>
      </c>
    </row>
    <row r="7500" spans="38:41">
      <c r="AL7500" s="279">
        <v>8</v>
      </c>
      <c r="AM7500" s="279">
        <v>1995</v>
      </c>
      <c r="AN7500" s="281">
        <v>34925</v>
      </c>
      <c r="AO7500" s="279">
        <v>8.8000000000000007</v>
      </c>
    </row>
    <row r="7501" spans="38:41">
      <c r="AL7501" s="279">
        <v>8</v>
      </c>
      <c r="AM7501" s="279">
        <v>1995</v>
      </c>
      <c r="AN7501" s="281">
        <v>34922</v>
      </c>
      <c r="AO7501" s="279">
        <v>8.77</v>
      </c>
    </row>
    <row r="7502" spans="38:41">
      <c r="AL7502" s="279">
        <v>8</v>
      </c>
      <c r="AM7502" s="279">
        <v>1995</v>
      </c>
      <c r="AN7502" s="281">
        <v>34921</v>
      </c>
      <c r="AO7502" s="279">
        <v>8.7100000000000009</v>
      </c>
    </row>
    <row r="7503" spans="38:41">
      <c r="AL7503" s="279">
        <v>8</v>
      </c>
      <c r="AM7503" s="279">
        <v>1995</v>
      </c>
      <c r="AN7503" s="281">
        <v>34920</v>
      </c>
      <c r="AO7503" s="279">
        <v>8.77</v>
      </c>
    </row>
    <row r="7504" spans="38:41">
      <c r="AL7504" s="279">
        <v>8</v>
      </c>
      <c r="AM7504" s="279">
        <v>1995</v>
      </c>
      <c r="AN7504" s="281">
        <v>34919</v>
      </c>
      <c r="AO7504" s="279">
        <v>8.75</v>
      </c>
    </row>
    <row r="7505" spans="38:41">
      <c r="AL7505" s="279">
        <v>8</v>
      </c>
      <c r="AM7505" s="279">
        <v>1995</v>
      </c>
      <c r="AN7505" s="281">
        <v>34915</v>
      </c>
      <c r="AO7505" s="279">
        <v>8.8000000000000007</v>
      </c>
    </row>
    <row r="7506" spans="38:41">
      <c r="AL7506" s="279">
        <v>8</v>
      </c>
      <c r="AM7506" s="279">
        <v>1995</v>
      </c>
      <c r="AN7506" s="281">
        <v>34914</v>
      </c>
      <c r="AO7506" s="279">
        <v>8.8000000000000007</v>
      </c>
    </row>
    <row r="7507" spans="38:41">
      <c r="AL7507" s="279">
        <v>8</v>
      </c>
      <c r="AM7507" s="279">
        <v>1995</v>
      </c>
      <c r="AN7507" s="281">
        <v>34913</v>
      </c>
      <c r="AO7507" s="279">
        <v>8.76</v>
      </c>
    </row>
    <row r="7508" spans="38:41">
      <c r="AL7508" s="279">
        <v>8</v>
      </c>
      <c r="AM7508" s="279">
        <v>1995</v>
      </c>
      <c r="AN7508" s="281">
        <v>34912</v>
      </c>
      <c r="AO7508" s="279">
        <v>8.84</v>
      </c>
    </row>
    <row r="7509" spans="38:41">
      <c r="AL7509" s="279">
        <v>7</v>
      </c>
      <c r="AM7509" s="279">
        <v>1995</v>
      </c>
      <c r="AN7509" s="281">
        <v>34911</v>
      </c>
      <c r="AO7509" s="279">
        <v>8.7899999999999991</v>
      </c>
    </row>
    <row r="7510" spans="38:41">
      <c r="AL7510" s="279">
        <v>7</v>
      </c>
      <c r="AM7510" s="279">
        <v>1995</v>
      </c>
      <c r="AN7510" s="281">
        <v>34908</v>
      </c>
      <c r="AO7510" s="279">
        <v>8.75</v>
      </c>
    </row>
    <row r="7511" spans="38:41">
      <c r="AL7511" s="279">
        <v>7</v>
      </c>
      <c r="AM7511" s="279">
        <v>1995</v>
      </c>
      <c r="AN7511" s="281">
        <v>34907</v>
      </c>
      <c r="AO7511" s="279">
        <v>8.68</v>
      </c>
    </row>
    <row r="7512" spans="38:41">
      <c r="AL7512" s="279">
        <v>7</v>
      </c>
      <c r="AM7512" s="279">
        <v>1995</v>
      </c>
      <c r="AN7512" s="281">
        <v>34906</v>
      </c>
      <c r="AO7512" s="279">
        <v>8.67</v>
      </c>
    </row>
    <row r="7513" spans="38:41">
      <c r="AL7513" s="279">
        <v>7</v>
      </c>
      <c r="AM7513" s="279">
        <v>1995</v>
      </c>
      <c r="AN7513" s="281">
        <v>34905</v>
      </c>
      <c r="AO7513" s="279">
        <v>8.65</v>
      </c>
    </row>
    <row r="7514" spans="38:41">
      <c r="AL7514" s="279">
        <v>7</v>
      </c>
      <c r="AM7514" s="279">
        <v>1995</v>
      </c>
      <c r="AN7514" s="281">
        <v>34904</v>
      </c>
      <c r="AO7514" s="279">
        <v>8.69</v>
      </c>
    </row>
    <row r="7515" spans="38:41">
      <c r="AL7515" s="279">
        <v>7</v>
      </c>
      <c r="AM7515" s="279">
        <v>1995</v>
      </c>
      <c r="AN7515" s="281">
        <v>34901</v>
      </c>
      <c r="AO7515" s="279">
        <v>8.64</v>
      </c>
    </row>
    <row r="7516" spans="38:41">
      <c r="AL7516" s="279">
        <v>7</v>
      </c>
      <c r="AM7516" s="279">
        <v>1995</v>
      </c>
      <c r="AN7516" s="281">
        <v>34900</v>
      </c>
      <c r="AO7516" s="279">
        <v>8.68</v>
      </c>
    </row>
    <row r="7517" spans="38:41">
      <c r="AL7517" s="279">
        <v>7</v>
      </c>
      <c r="AM7517" s="279">
        <v>1995</v>
      </c>
      <c r="AN7517" s="281">
        <v>34899</v>
      </c>
      <c r="AO7517" s="279">
        <v>8.64</v>
      </c>
    </row>
    <row r="7518" spans="38:41">
      <c r="AL7518" s="279">
        <v>7</v>
      </c>
      <c r="AM7518" s="279">
        <v>1995</v>
      </c>
      <c r="AN7518" s="281">
        <v>34898</v>
      </c>
      <c r="AO7518" s="279">
        <v>8.51</v>
      </c>
    </row>
    <row r="7519" spans="38:41">
      <c r="AL7519" s="279">
        <v>7</v>
      </c>
      <c r="AM7519" s="279">
        <v>1995</v>
      </c>
      <c r="AN7519" s="281">
        <v>34897</v>
      </c>
      <c r="AO7519" s="279">
        <v>8.44</v>
      </c>
    </row>
    <row r="7520" spans="38:41">
      <c r="AL7520" s="279">
        <v>7</v>
      </c>
      <c r="AM7520" s="279">
        <v>1995</v>
      </c>
      <c r="AN7520" s="281">
        <v>34894</v>
      </c>
      <c r="AO7520" s="279">
        <v>8.35</v>
      </c>
    </row>
    <row r="7521" spans="38:41">
      <c r="AL7521" s="279">
        <v>7</v>
      </c>
      <c r="AM7521" s="279">
        <v>1995</v>
      </c>
      <c r="AN7521" s="281">
        <v>34893</v>
      </c>
      <c r="AO7521" s="279">
        <v>8.2799999999999994</v>
      </c>
    </row>
    <row r="7522" spans="38:41">
      <c r="AL7522" s="279">
        <v>7</v>
      </c>
      <c r="AM7522" s="279">
        <v>1995</v>
      </c>
      <c r="AN7522" s="281">
        <v>34892</v>
      </c>
      <c r="AO7522" s="279">
        <v>8.25</v>
      </c>
    </row>
    <row r="7523" spans="38:41">
      <c r="AL7523" s="279">
        <v>7</v>
      </c>
      <c r="AM7523" s="279">
        <v>1995</v>
      </c>
      <c r="AN7523" s="281">
        <v>34891</v>
      </c>
      <c r="AO7523" s="279">
        <v>8.2710000000000008</v>
      </c>
    </row>
    <row r="7524" spans="38:41">
      <c r="AL7524" s="279">
        <v>7</v>
      </c>
      <c r="AM7524" s="279">
        <v>1995</v>
      </c>
      <c r="AN7524" s="281">
        <v>34890</v>
      </c>
      <c r="AO7524" s="279">
        <v>8.2240000000000002</v>
      </c>
    </row>
    <row r="7525" spans="38:41">
      <c r="AL7525" s="279">
        <v>7</v>
      </c>
      <c r="AM7525" s="279">
        <v>1995</v>
      </c>
      <c r="AN7525" s="281">
        <v>34887</v>
      </c>
      <c r="AO7525" s="279">
        <v>8.2149999999999999</v>
      </c>
    </row>
    <row r="7526" spans="38:41">
      <c r="AL7526" s="279">
        <v>7</v>
      </c>
      <c r="AM7526" s="279">
        <v>1995</v>
      </c>
      <c r="AN7526" s="281">
        <v>34886</v>
      </c>
      <c r="AO7526" s="279">
        <v>8.24</v>
      </c>
    </row>
    <row r="7527" spans="38:41">
      <c r="AL7527" s="279">
        <v>7</v>
      </c>
      <c r="AM7527" s="279">
        <v>1995</v>
      </c>
      <c r="AN7527" s="281">
        <v>34885</v>
      </c>
      <c r="AO7527" s="279">
        <v>8.343</v>
      </c>
    </row>
    <row r="7528" spans="38:41">
      <c r="AL7528" s="279">
        <v>7</v>
      </c>
      <c r="AM7528" s="279">
        <v>1995</v>
      </c>
      <c r="AN7528" s="281">
        <v>34884</v>
      </c>
      <c r="AO7528" s="279">
        <v>8.34</v>
      </c>
    </row>
    <row r="7529" spans="38:41">
      <c r="AL7529" s="279">
        <v>6</v>
      </c>
      <c r="AM7529" s="279">
        <v>1995</v>
      </c>
      <c r="AN7529" s="281">
        <v>34880</v>
      </c>
      <c r="AO7529" s="279">
        <v>8.31</v>
      </c>
    </row>
    <row r="7530" spans="38:41">
      <c r="AL7530" s="279">
        <v>6</v>
      </c>
      <c r="AM7530" s="279">
        <v>1995</v>
      </c>
      <c r="AN7530" s="281">
        <v>34879</v>
      </c>
      <c r="AO7530" s="279">
        <v>8.3190000000000008</v>
      </c>
    </row>
    <row r="7531" spans="38:41">
      <c r="AL7531" s="279">
        <v>6</v>
      </c>
      <c r="AM7531" s="279">
        <v>1995</v>
      </c>
      <c r="AN7531" s="281">
        <v>34878</v>
      </c>
      <c r="AO7531" s="279">
        <v>8.2010000000000005</v>
      </c>
    </row>
    <row r="7532" spans="38:41">
      <c r="AL7532" s="279">
        <v>6</v>
      </c>
      <c r="AM7532" s="279">
        <v>1995</v>
      </c>
      <c r="AN7532" s="281">
        <v>34877</v>
      </c>
      <c r="AO7532" s="279">
        <v>8.2620000000000005</v>
      </c>
    </row>
    <row r="7533" spans="38:41">
      <c r="AL7533" s="279">
        <v>6</v>
      </c>
      <c r="AM7533" s="279">
        <v>1995</v>
      </c>
      <c r="AN7533" s="281">
        <v>34876</v>
      </c>
      <c r="AO7533" s="279">
        <v>8.2430000000000003</v>
      </c>
    </row>
    <row r="7534" spans="38:41">
      <c r="AL7534" s="279">
        <v>6</v>
      </c>
      <c r="AM7534" s="279">
        <v>1995</v>
      </c>
      <c r="AN7534" s="281">
        <v>34873</v>
      </c>
      <c r="AO7534" s="279">
        <v>8.1590000000000007</v>
      </c>
    </row>
    <row r="7535" spans="38:41">
      <c r="AL7535" s="279">
        <v>6</v>
      </c>
      <c r="AM7535" s="279">
        <v>1995</v>
      </c>
      <c r="AN7535" s="281">
        <v>34872</v>
      </c>
      <c r="AO7535" s="279">
        <v>8.1170000000000009</v>
      </c>
    </row>
    <row r="7536" spans="38:41">
      <c r="AL7536" s="279">
        <v>6</v>
      </c>
      <c r="AM7536" s="279">
        <v>1995</v>
      </c>
      <c r="AN7536" s="281">
        <v>34871</v>
      </c>
      <c r="AO7536" s="279">
        <v>8.2569999999999997</v>
      </c>
    </row>
    <row r="7537" spans="38:41">
      <c r="AL7537" s="279">
        <v>6</v>
      </c>
      <c r="AM7537" s="279">
        <v>1995</v>
      </c>
      <c r="AN7537" s="281">
        <v>34870</v>
      </c>
      <c r="AO7537" s="279">
        <v>8.3030000000000008</v>
      </c>
    </row>
    <row r="7538" spans="38:41">
      <c r="AL7538" s="279">
        <v>6</v>
      </c>
      <c r="AM7538" s="279">
        <v>1995</v>
      </c>
      <c r="AN7538" s="281">
        <v>34869</v>
      </c>
      <c r="AO7538" s="279">
        <v>8.3070000000000004</v>
      </c>
    </row>
    <row r="7539" spans="38:41">
      <c r="AL7539" s="279">
        <v>6</v>
      </c>
      <c r="AM7539" s="279">
        <v>1995</v>
      </c>
      <c r="AN7539" s="281">
        <v>34866</v>
      </c>
      <c r="AO7539" s="279">
        <v>8.282</v>
      </c>
    </row>
    <row r="7540" spans="38:41">
      <c r="AL7540" s="279">
        <v>6</v>
      </c>
      <c r="AM7540" s="279">
        <v>1995</v>
      </c>
      <c r="AN7540" s="281">
        <v>34865</v>
      </c>
      <c r="AO7540" s="279">
        <v>8.27</v>
      </c>
    </row>
    <row r="7541" spans="38:41">
      <c r="AL7541" s="279">
        <v>6</v>
      </c>
      <c r="AM7541" s="279">
        <v>1995</v>
      </c>
      <c r="AN7541" s="281">
        <v>34864</v>
      </c>
      <c r="AO7541" s="279">
        <v>8.2349999999999994</v>
      </c>
    </row>
    <row r="7542" spans="38:41">
      <c r="AL7542" s="279">
        <v>6</v>
      </c>
      <c r="AM7542" s="279">
        <v>1995</v>
      </c>
      <c r="AN7542" s="281">
        <v>34863</v>
      </c>
      <c r="AO7542" s="279">
        <v>8.2289999999999992</v>
      </c>
    </row>
    <row r="7543" spans="38:41">
      <c r="AL7543" s="279">
        <v>6</v>
      </c>
      <c r="AM7543" s="279">
        <v>1995</v>
      </c>
      <c r="AN7543" s="281">
        <v>34862</v>
      </c>
      <c r="AO7543" s="279">
        <v>8.3049999999999997</v>
      </c>
    </row>
    <row r="7544" spans="38:41">
      <c r="AL7544" s="279">
        <v>6</v>
      </c>
      <c r="AM7544" s="279">
        <v>1995</v>
      </c>
      <c r="AN7544" s="281">
        <v>34859</v>
      </c>
      <c r="AO7544" s="279">
        <v>8.2910000000000004</v>
      </c>
    </row>
    <row r="7545" spans="38:41">
      <c r="AL7545" s="279">
        <v>6</v>
      </c>
      <c r="AM7545" s="279">
        <v>1995</v>
      </c>
      <c r="AN7545" s="281">
        <v>34858</v>
      </c>
      <c r="AO7545" s="279">
        <v>8.2409999999999997</v>
      </c>
    </row>
    <row r="7546" spans="38:41">
      <c r="AL7546" s="279">
        <v>6</v>
      </c>
      <c r="AM7546" s="279">
        <v>1995</v>
      </c>
      <c r="AN7546" s="281">
        <v>34857</v>
      </c>
      <c r="AO7546" s="279">
        <v>8.202</v>
      </c>
    </row>
    <row r="7547" spans="38:41">
      <c r="AL7547" s="279">
        <v>6</v>
      </c>
      <c r="AM7547" s="279">
        <v>1995</v>
      </c>
      <c r="AN7547" s="281">
        <v>34856</v>
      </c>
      <c r="AO7547" s="279">
        <v>8.1349999999999998</v>
      </c>
    </row>
    <row r="7548" spans="38:41">
      <c r="AL7548" s="279">
        <v>6</v>
      </c>
      <c r="AM7548" s="279">
        <v>1995</v>
      </c>
      <c r="AN7548" s="281">
        <v>34855</v>
      </c>
      <c r="AO7548" s="279">
        <v>8.1059999999999999</v>
      </c>
    </row>
    <row r="7549" spans="38:41">
      <c r="AL7549" s="279">
        <v>6</v>
      </c>
      <c r="AM7549" s="279">
        <v>1995</v>
      </c>
      <c r="AN7549" s="281">
        <v>34852</v>
      </c>
      <c r="AO7549" s="279">
        <v>8.1590000000000007</v>
      </c>
    </row>
    <row r="7550" spans="38:41">
      <c r="AL7550" s="279">
        <v>6</v>
      </c>
      <c r="AM7550" s="279">
        <v>1995</v>
      </c>
      <c r="AN7550" s="281">
        <v>34851</v>
      </c>
      <c r="AO7550" s="279">
        <v>8.2520000000000007</v>
      </c>
    </row>
    <row r="7551" spans="38:41">
      <c r="AL7551" s="279">
        <v>5</v>
      </c>
      <c r="AM7551" s="279">
        <v>1995</v>
      </c>
      <c r="AN7551" s="281">
        <v>34850</v>
      </c>
      <c r="AO7551" s="279">
        <v>8.2669999999999995</v>
      </c>
    </row>
    <row r="7552" spans="38:41">
      <c r="AL7552" s="279">
        <v>5</v>
      </c>
      <c r="AM7552" s="279">
        <v>1995</v>
      </c>
      <c r="AN7552" s="281">
        <v>34849</v>
      </c>
      <c r="AO7552" s="279">
        <v>8.3249999999999993</v>
      </c>
    </row>
    <row r="7553" spans="38:41">
      <c r="AL7553" s="279">
        <v>5</v>
      </c>
      <c r="AM7553" s="279">
        <v>1995</v>
      </c>
      <c r="AN7553" s="281">
        <v>34848</v>
      </c>
      <c r="AO7553" s="279">
        <v>8.3940000000000001</v>
      </c>
    </row>
    <row r="7554" spans="38:41">
      <c r="AL7554" s="279">
        <v>5</v>
      </c>
      <c r="AM7554" s="279">
        <v>1995</v>
      </c>
      <c r="AN7554" s="281">
        <v>34845</v>
      </c>
      <c r="AO7554" s="279">
        <v>8.39</v>
      </c>
    </row>
    <row r="7555" spans="38:41">
      <c r="AL7555" s="279">
        <v>5</v>
      </c>
      <c r="AM7555" s="279">
        <v>1995</v>
      </c>
      <c r="AN7555" s="281">
        <v>34844</v>
      </c>
      <c r="AO7555" s="279">
        <v>8.343</v>
      </c>
    </row>
    <row r="7556" spans="38:41">
      <c r="AL7556" s="279">
        <v>5</v>
      </c>
      <c r="AM7556" s="279">
        <v>1995</v>
      </c>
      <c r="AN7556" s="281">
        <v>34843</v>
      </c>
      <c r="AO7556" s="279">
        <v>8.27</v>
      </c>
    </row>
    <row r="7557" spans="38:41">
      <c r="AL7557" s="279">
        <v>5</v>
      </c>
      <c r="AM7557" s="279">
        <v>1995</v>
      </c>
      <c r="AN7557" s="281">
        <v>34842</v>
      </c>
      <c r="AO7557" s="279">
        <v>8.3800000000000008</v>
      </c>
    </row>
    <row r="7558" spans="38:41">
      <c r="AL7558" s="279">
        <v>5</v>
      </c>
      <c r="AM7558" s="279">
        <v>1995</v>
      </c>
      <c r="AN7558" s="281">
        <v>34841</v>
      </c>
      <c r="AO7558" s="279">
        <v>8.3699999999999992</v>
      </c>
    </row>
    <row r="7559" spans="38:41">
      <c r="AL7559" s="279">
        <v>5</v>
      </c>
      <c r="AM7559" s="279">
        <v>1995</v>
      </c>
      <c r="AN7559" s="281">
        <v>34838</v>
      </c>
      <c r="AO7559" s="279">
        <v>8.3699999999999992</v>
      </c>
    </row>
    <row r="7560" spans="38:41">
      <c r="AL7560" s="279">
        <v>5</v>
      </c>
      <c r="AM7560" s="279">
        <v>1995</v>
      </c>
      <c r="AN7560" s="281">
        <v>34837</v>
      </c>
      <c r="AO7560" s="279">
        <v>8.35</v>
      </c>
    </row>
    <row r="7561" spans="38:41">
      <c r="AL7561" s="279">
        <v>5</v>
      </c>
      <c r="AM7561" s="279">
        <v>1995</v>
      </c>
      <c r="AN7561" s="281">
        <v>34836</v>
      </c>
      <c r="AO7561" s="279">
        <v>8.35</v>
      </c>
    </row>
    <row r="7562" spans="38:41">
      <c r="AL7562" s="279">
        <v>5</v>
      </c>
      <c r="AM7562" s="279">
        <v>1995</v>
      </c>
      <c r="AN7562" s="281">
        <v>34835</v>
      </c>
      <c r="AO7562" s="279">
        <v>8.3000000000000007</v>
      </c>
    </row>
    <row r="7563" spans="38:41">
      <c r="AL7563" s="279">
        <v>5</v>
      </c>
      <c r="AM7563" s="279">
        <v>1995</v>
      </c>
      <c r="AN7563" s="281">
        <v>34834</v>
      </c>
      <c r="AO7563" s="279">
        <v>8.35</v>
      </c>
    </row>
    <row r="7564" spans="38:41">
      <c r="AL7564" s="279">
        <v>5</v>
      </c>
      <c r="AM7564" s="279">
        <v>1995</v>
      </c>
      <c r="AN7564" s="281">
        <v>34831</v>
      </c>
      <c r="AO7564" s="279">
        <v>8.41</v>
      </c>
    </row>
    <row r="7565" spans="38:41">
      <c r="AL7565" s="279">
        <v>5</v>
      </c>
      <c r="AM7565" s="279">
        <v>1995</v>
      </c>
      <c r="AN7565" s="281">
        <v>34830</v>
      </c>
      <c r="AO7565" s="279">
        <v>8.35</v>
      </c>
    </row>
    <row r="7566" spans="38:41">
      <c r="AL7566" s="279">
        <v>5</v>
      </c>
      <c r="AM7566" s="279">
        <v>1995</v>
      </c>
      <c r="AN7566" s="281">
        <v>34829</v>
      </c>
      <c r="AO7566" s="279">
        <v>8.35</v>
      </c>
    </row>
    <row r="7567" spans="38:41">
      <c r="AL7567" s="279">
        <v>5</v>
      </c>
      <c r="AM7567" s="279">
        <v>1995</v>
      </c>
      <c r="AN7567" s="281">
        <v>34828</v>
      </c>
      <c r="AO7567" s="279">
        <v>8.2899999999999991</v>
      </c>
    </row>
    <row r="7568" spans="38:41">
      <c r="AL7568" s="279">
        <v>5</v>
      </c>
      <c r="AM7568" s="279">
        <v>1995</v>
      </c>
      <c r="AN7568" s="281">
        <v>34827</v>
      </c>
      <c r="AO7568" s="279">
        <v>8.3699999999999992</v>
      </c>
    </row>
    <row r="7569" spans="38:41">
      <c r="AL7569" s="279">
        <v>5</v>
      </c>
      <c r="AM7569" s="279">
        <v>1995</v>
      </c>
      <c r="AN7569" s="281">
        <v>34824</v>
      </c>
      <c r="AO7569" s="279">
        <v>8.2799999999999994</v>
      </c>
    </row>
    <row r="7570" spans="38:41">
      <c r="AL7570" s="279">
        <v>5</v>
      </c>
      <c r="AM7570" s="279">
        <v>1995</v>
      </c>
      <c r="AN7570" s="281">
        <v>34823</v>
      </c>
      <c r="AO7570" s="279">
        <v>8.43</v>
      </c>
    </row>
    <row r="7571" spans="38:41">
      <c r="AL7571" s="279">
        <v>5</v>
      </c>
      <c r="AM7571" s="279">
        <v>1995</v>
      </c>
      <c r="AN7571" s="281">
        <v>34822</v>
      </c>
      <c r="AO7571" s="279">
        <v>8.5</v>
      </c>
    </row>
    <row r="7572" spans="38:41">
      <c r="AL7572" s="279">
        <v>5</v>
      </c>
      <c r="AM7572" s="279">
        <v>1995</v>
      </c>
      <c r="AN7572" s="281">
        <v>34821</v>
      </c>
      <c r="AO7572" s="279">
        <v>8.57</v>
      </c>
    </row>
    <row r="7573" spans="38:41">
      <c r="AL7573" s="279">
        <v>5</v>
      </c>
      <c r="AM7573" s="279">
        <v>1995</v>
      </c>
      <c r="AN7573" s="281">
        <v>34820</v>
      </c>
      <c r="AO7573" s="279">
        <v>8.58</v>
      </c>
    </row>
    <row r="7574" spans="38:41">
      <c r="AL7574" s="279">
        <v>4</v>
      </c>
      <c r="AM7574" s="279">
        <v>1995</v>
      </c>
      <c r="AN7574" s="281">
        <v>34817</v>
      </c>
      <c r="AO7574" s="279">
        <v>8.57</v>
      </c>
    </row>
    <row r="7575" spans="38:41">
      <c r="AL7575" s="279">
        <v>4</v>
      </c>
      <c r="AM7575" s="279">
        <v>1995</v>
      </c>
      <c r="AN7575" s="281">
        <v>34816</v>
      </c>
      <c r="AO7575" s="279">
        <v>8.56</v>
      </c>
    </row>
    <row r="7576" spans="38:41">
      <c r="AL7576" s="279">
        <v>4</v>
      </c>
      <c r="AM7576" s="279">
        <v>1995</v>
      </c>
      <c r="AN7576" s="281">
        <v>34815</v>
      </c>
      <c r="AO7576" s="279">
        <v>8.5299999999999994</v>
      </c>
    </row>
    <row r="7577" spans="38:41">
      <c r="AL7577" s="279">
        <v>4</v>
      </c>
      <c r="AM7577" s="279">
        <v>1995</v>
      </c>
      <c r="AN7577" s="281">
        <v>34814</v>
      </c>
      <c r="AO7577" s="279">
        <v>8.5500000000000007</v>
      </c>
    </row>
    <row r="7578" spans="38:41">
      <c r="AL7578" s="279">
        <v>4</v>
      </c>
      <c r="AM7578" s="279">
        <v>1995</v>
      </c>
      <c r="AN7578" s="281">
        <v>34813</v>
      </c>
      <c r="AO7578" s="279">
        <v>8.57</v>
      </c>
    </row>
    <row r="7579" spans="38:41">
      <c r="AL7579" s="279">
        <v>4</v>
      </c>
      <c r="AM7579" s="279">
        <v>1995</v>
      </c>
      <c r="AN7579" s="281">
        <v>34810</v>
      </c>
      <c r="AO7579" s="279">
        <v>8.6</v>
      </c>
    </row>
    <row r="7580" spans="38:41">
      <c r="AL7580" s="279">
        <v>4</v>
      </c>
      <c r="AM7580" s="279">
        <v>1995</v>
      </c>
      <c r="AN7580" s="281">
        <v>34809</v>
      </c>
      <c r="AO7580" s="279">
        <v>8.6300000000000008</v>
      </c>
    </row>
    <row r="7581" spans="38:41">
      <c r="AL7581" s="279">
        <v>4</v>
      </c>
      <c r="AM7581" s="279">
        <v>1995</v>
      </c>
      <c r="AN7581" s="281">
        <v>34808</v>
      </c>
      <c r="AO7581" s="279">
        <v>8.64</v>
      </c>
    </row>
    <row r="7582" spans="38:41">
      <c r="AL7582" s="279">
        <v>4</v>
      </c>
      <c r="AM7582" s="279">
        <v>1995</v>
      </c>
      <c r="AN7582" s="281">
        <v>34807</v>
      </c>
      <c r="AO7582" s="279">
        <v>8.6300000000000008</v>
      </c>
    </row>
    <row r="7583" spans="38:41">
      <c r="AL7583" s="279">
        <v>4</v>
      </c>
      <c r="AM7583" s="279">
        <v>1995</v>
      </c>
      <c r="AN7583" s="281">
        <v>34806</v>
      </c>
      <c r="AO7583" s="279">
        <v>8.61</v>
      </c>
    </row>
    <row r="7584" spans="38:41">
      <c r="AL7584" s="279">
        <v>4</v>
      </c>
      <c r="AM7584" s="279">
        <v>1995</v>
      </c>
      <c r="AN7584" s="281">
        <v>34802</v>
      </c>
      <c r="AO7584" s="279">
        <v>8.6300000000000008</v>
      </c>
    </row>
    <row r="7585" spans="38:41">
      <c r="AL7585" s="279">
        <v>4</v>
      </c>
      <c r="AM7585" s="279">
        <v>1995</v>
      </c>
      <c r="AN7585" s="281">
        <v>34801</v>
      </c>
      <c r="AO7585" s="279">
        <v>8.69</v>
      </c>
    </row>
    <row r="7586" spans="38:41">
      <c r="AL7586" s="279">
        <v>4</v>
      </c>
      <c r="AM7586" s="279">
        <v>1995</v>
      </c>
      <c r="AN7586" s="281">
        <v>34800</v>
      </c>
      <c r="AO7586" s="279">
        <v>8.67</v>
      </c>
    </row>
    <row r="7587" spans="38:41">
      <c r="AL7587" s="279">
        <v>4</v>
      </c>
      <c r="AM7587" s="279">
        <v>1995</v>
      </c>
      <c r="AN7587" s="281">
        <v>34799</v>
      </c>
      <c r="AO7587" s="279">
        <v>8.67</v>
      </c>
    </row>
    <row r="7588" spans="38:41">
      <c r="AL7588" s="279">
        <v>4</v>
      </c>
      <c r="AM7588" s="279">
        <v>1995</v>
      </c>
      <c r="AN7588" s="281">
        <v>34796</v>
      </c>
      <c r="AO7588" s="279">
        <v>8.6959999999999997</v>
      </c>
    </row>
    <row r="7589" spans="38:41">
      <c r="AL7589" s="279">
        <v>4</v>
      </c>
      <c r="AM7589" s="279">
        <v>1995</v>
      </c>
      <c r="AN7589" s="281">
        <v>34795</v>
      </c>
      <c r="AO7589" s="279">
        <v>8.7100000000000009</v>
      </c>
    </row>
    <row r="7590" spans="38:41">
      <c r="AL7590" s="279">
        <v>4</v>
      </c>
      <c r="AM7590" s="279">
        <v>1995</v>
      </c>
      <c r="AN7590" s="281">
        <v>34794</v>
      </c>
      <c r="AO7590" s="279">
        <v>8.7200000000000006</v>
      </c>
    </row>
    <row r="7591" spans="38:41">
      <c r="AL7591" s="279">
        <v>4</v>
      </c>
      <c r="AM7591" s="279">
        <v>1995</v>
      </c>
      <c r="AN7591" s="281">
        <v>34793</v>
      </c>
      <c r="AO7591" s="279">
        <v>8.7200000000000006</v>
      </c>
    </row>
    <row r="7592" spans="38:41">
      <c r="AL7592" s="279">
        <v>4</v>
      </c>
      <c r="AM7592" s="279">
        <v>1995</v>
      </c>
      <c r="AN7592" s="281">
        <v>34792</v>
      </c>
      <c r="AO7592" s="279">
        <v>8.74</v>
      </c>
    </row>
    <row r="7593" spans="38:41">
      <c r="AL7593" s="279">
        <v>3</v>
      </c>
      <c r="AM7593" s="279">
        <v>1995</v>
      </c>
      <c r="AN7593" s="281">
        <v>34789</v>
      </c>
      <c r="AO7593" s="279">
        <v>8.7799999999999994</v>
      </c>
    </row>
    <row r="7594" spans="38:41">
      <c r="AL7594" s="279">
        <v>3</v>
      </c>
      <c r="AM7594" s="279">
        <v>1995</v>
      </c>
      <c r="AN7594" s="281">
        <v>34788</v>
      </c>
      <c r="AO7594" s="279">
        <v>8.7899999999999991</v>
      </c>
    </row>
    <row r="7595" spans="38:41">
      <c r="AL7595" s="279">
        <v>3</v>
      </c>
      <c r="AM7595" s="279">
        <v>1995</v>
      </c>
      <c r="AN7595" s="281">
        <v>34787</v>
      </c>
      <c r="AO7595" s="279">
        <v>8.77</v>
      </c>
    </row>
    <row r="7596" spans="38:41">
      <c r="AL7596" s="279">
        <v>3</v>
      </c>
      <c r="AM7596" s="279">
        <v>1995</v>
      </c>
      <c r="AN7596" s="281">
        <v>34786</v>
      </c>
      <c r="AO7596" s="279">
        <v>8.77</v>
      </c>
    </row>
    <row r="7597" spans="38:41">
      <c r="AL7597" s="279">
        <v>3</v>
      </c>
      <c r="AM7597" s="279">
        <v>1995</v>
      </c>
      <c r="AN7597" s="281">
        <v>34785</v>
      </c>
      <c r="AO7597" s="279">
        <v>8.7200000000000006</v>
      </c>
    </row>
    <row r="7598" spans="38:41">
      <c r="AL7598" s="279">
        <v>3</v>
      </c>
      <c r="AM7598" s="279">
        <v>1995</v>
      </c>
      <c r="AN7598" s="281">
        <v>34782</v>
      </c>
      <c r="AO7598" s="279">
        <v>8.8000000000000007</v>
      </c>
    </row>
    <row r="7599" spans="38:41">
      <c r="AL7599" s="279">
        <v>3</v>
      </c>
      <c r="AM7599" s="279">
        <v>1995</v>
      </c>
      <c r="AN7599" s="281">
        <v>34781</v>
      </c>
      <c r="AO7599" s="279">
        <v>8.8800000000000008</v>
      </c>
    </row>
    <row r="7600" spans="38:41">
      <c r="AL7600" s="279">
        <v>3</v>
      </c>
      <c r="AM7600" s="279">
        <v>1995</v>
      </c>
      <c r="AN7600" s="281">
        <v>34780</v>
      </c>
      <c r="AO7600" s="279">
        <v>8.8800000000000008</v>
      </c>
    </row>
    <row r="7601" spans="38:41">
      <c r="AL7601" s="279">
        <v>3</v>
      </c>
      <c r="AM7601" s="279">
        <v>1995</v>
      </c>
      <c r="AN7601" s="281">
        <v>34779</v>
      </c>
      <c r="AO7601" s="279">
        <v>8.83</v>
      </c>
    </row>
    <row r="7602" spans="38:41">
      <c r="AL7602" s="279">
        <v>3</v>
      </c>
      <c r="AM7602" s="279">
        <v>1995</v>
      </c>
      <c r="AN7602" s="281">
        <v>34778</v>
      </c>
      <c r="AO7602" s="279">
        <v>8.83</v>
      </c>
    </row>
    <row r="7603" spans="38:41">
      <c r="AL7603" s="279">
        <v>3</v>
      </c>
      <c r="AM7603" s="279">
        <v>1995</v>
      </c>
      <c r="AN7603" s="281">
        <v>34775</v>
      </c>
      <c r="AO7603" s="279">
        <v>8.8000000000000007</v>
      </c>
    </row>
    <row r="7604" spans="38:41">
      <c r="AL7604" s="279">
        <v>3</v>
      </c>
      <c r="AM7604" s="279">
        <v>1995</v>
      </c>
      <c r="AN7604" s="281">
        <v>34774</v>
      </c>
      <c r="AO7604" s="279">
        <v>8.73</v>
      </c>
    </row>
    <row r="7605" spans="38:41">
      <c r="AL7605" s="279">
        <v>3</v>
      </c>
      <c r="AM7605" s="279">
        <v>1995</v>
      </c>
      <c r="AN7605" s="281">
        <v>34773</v>
      </c>
      <c r="AO7605" s="279">
        <v>8.74</v>
      </c>
    </row>
    <row r="7606" spans="38:41">
      <c r="AL7606" s="279">
        <v>3</v>
      </c>
      <c r="AM7606" s="279">
        <v>1995</v>
      </c>
      <c r="AN7606" s="281">
        <v>34772</v>
      </c>
      <c r="AO7606" s="279">
        <v>8.7200000000000006</v>
      </c>
    </row>
    <row r="7607" spans="38:41">
      <c r="AL7607" s="279">
        <v>3</v>
      </c>
      <c r="AM7607" s="279">
        <v>1995</v>
      </c>
      <c r="AN7607" s="281">
        <v>34771</v>
      </c>
      <c r="AO7607" s="279">
        <v>8.76</v>
      </c>
    </row>
    <row r="7608" spans="38:41">
      <c r="AL7608" s="279">
        <v>3</v>
      </c>
      <c r="AM7608" s="279">
        <v>1995</v>
      </c>
      <c r="AN7608" s="281">
        <v>34768</v>
      </c>
      <c r="AO7608" s="279">
        <v>8.7899999999999991</v>
      </c>
    </row>
    <row r="7609" spans="38:41">
      <c r="AL7609" s="279">
        <v>3</v>
      </c>
      <c r="AM7609" s="279">
        <v>1995</v>
      </c>
      <c r="AN7609" s="281">
        <v>34767</v>
      </c>
      <c r="AO7609" s="279">
        <v>8.82</v>
      </c>
    </row>
    <row r="7610" spans="38:41">
      <c r="AL7610" s="279">
        <v>3</v>
      </c>
      <c r="AM7610" s="279">
        <v>1995</v>
      </c>
      <c r="AN7610" s="281">
        <v>34766</v>
      </c>
      <c r="AO7610" s="279">
        <v>8.85</v>
      </c>
    </row>
    <row r="7611" spans="38:41">
      <c r="AL7611" s="279">
        <v>3</v>
      </c>
      <c r="AM7611" s="279">
        <v>1995</v>
      </c>
      <c r="AN7611" s="281">
        <v>34765</v>
      </c>
      <c r="AO7611" s="279">
        <v>9.01</v>
      </c>
    </row>
    <row r="7612" spans="38:41">
      <c r="AL7612" s="279">
        <v>3</v>
      </c>
      <c r="AM7612" s="279">
        <v>1995</v>
      </c>
      <c r="AN7612" s="281">
        <v>34764</v>
      </c>
      <c r="AO7612" s="279">
        <v>9.01</v>
      </c>
    </row>
    <row r="7613" spans="38:41">
      <c r="AL7613" s="279">
        <v>3</v>
      </c>
      <c r="AM7613" s="279">
        <v>1995</v>
      </c>
      <c r="AN7613" s="281">
        <v>34761</v>
      </c>
      <c r="AO7613" s="279">
        <v>8.9</v>
      </c>
    </row>
    <row r="7614" spans="38:41">
      <c r="AL7614" s="279">
        <v>3</v>
      </c>
      <c r="AM7614" s="279">
        <v>1995</v>
      </c>
      <c r="AN7614" s="281">
        <v>34760</v>
      </c>
      <c r="AO7614" s="279">
        <v>8.8699999999999992</v>
      </c>
    </row>
    <row r="7615" spans="38:41">
      <c r="AL7615" s="279">
        <v>3</v>
      </c>
      <c r="AM7615" s="279">
        <v>1995</v>
      </c>
      <c r="AN7615" s="281">
        <v>34759</v>
      </c>
      <c r="AO7615" s="279">
        <v>8.75</v>
      </c>
    </row>
    <row r="7616" spans="38:41">
      <c r="AL7616" s="279">
        <v>2</v>
      </c>
      <c r="AM7616" s="279">
        <v>1995</v>
      </c>
      <c r="AN7616" s="281">
        <v>34758</v>
      </c>
      <c r="AO7616" s="279">
        <v>8.73</v>
      </c>
    </row>
    <row r="7617" spans="38:41">
      <c r="AL7617" s="279">
        <v>2</v>
      </c>
      <c r="AM7617" s="279">
        <v>1995</v>
      </c>
      <c r="AN7617" s="281">
        <v>34757</v>
      </c>
      <c r="AO7617" s="279">
        <v>8.7799999999999994</v>
      </c>
    </row>
    <row r="7618" spans="38:41">
      <c r="AL7618" s="279">
        <v>2</v>
      </c>
      <c r="AM7618" s="279">
        <v>1995</v>
      </c>
      <c r="AN7618" s="281">
        <v>34754</v>
      </c>
      <c r="AO7618" s="279">
        <v>8.89</v>
      </c>
    </row>
    <row r="7619" spans="38:41">
      <c r="AL7619" s="279">
        <v>2</v>
      </c>
      <c r="AM7619" s="279">
        <v>1995</v>
      </c>
      <c r="AN7619" s="281">
        <v>34753</v>
      </c>
      <c r="AO7619" s="279">
        <v>8.8800000000000008</v>
      </c>
    </row>
    <row r="7620" spans="38:41">
      <c r="AL7620" s="279">
        <v>2</v>
      </c>
      <c r="AM7620" s="279">
        <v>1995</v>
      </c>
      <c r="AN7620" s="281">
        <v>34752</v>
      </c>
      <c r="AO7620" s="279">
        <v>8.89</v>
      </c>
    </row>
    <row r="7621" spans="38:41">
      <c r="AL7621" s="279">
        <v>2</v>
      </c>
      <c r="AM7621" s="279">
        <v>1995</v>
      </c>
      <c r="AN7621" s="281">
        <v>34751</v>
      </c>
      <c r="AO7621" s="279">
        <v>8.9700000000000006</v>
      </c>
    </row>
    <row r="7622" spans="38:41">
      <c r="AL7622" s="279">
        <v>2</v>
      </c>
      <c r="AM7622" s="279">
        <v>1995</v>
      </c>
      <c r="AN7622" s="281">
        <v>34750</v>
      </c>
      <c r="AO7622" s="279">
        <v>9.02</v>
      </c>
    </row>
    <row r="7623" spans="38:41">
      <c r="AL7623" s="279">
        <v>2</v>
      </c>
      <c r="AM7623" s="279">
        <v>1995</v>
      </c>
      <c r="AN7623" s="281">
        <v>34747</v>
      </c>
      <c r="AO7623" s="279">
        <v>9.01</v>
      </c>
    </row>
    <row r="7624" spans="38:41">
      <c r="AL7624" s="279">
        <v>2</v>
      </c>
      <c r="AM7624" s="279">
        <v>1995</v>
      </c>
      <c r="AN7624" s="281">
        <v>34746</v>
      </c>
      <c r="AO7624" s="279">
        <v>9.0500000000000007</v>
      </c>
    </row>
    <row r="7625" spans="38:41">
      <c r="AL7625" s="279">
        <v>2</v>
      </c>
      <c r="AM7625" s="279">
        <v>1995</v>
      </c>
      <c r="AN7625" s="281">
        <v>34745</v>
      </c>
      <c r="AO7625" s="279">
        <v>8.94</v>
      </c>
    </row>
    <row r="7626" spans="38:41">
      <c r="AL7626" s="279">
        <v>2</v>
      </c>
      <c r="AM7626" s="279">
        <v>1995</v>
      </c>
      <c r="AN7626" s="281">
        <v>34744</v>
      </c>
      <c r="AO7626" s="279">
        <v>9.0299999999999994</v>
      </c>
    </row>
    <row r="7627" spans="38:41">
      <c r="AL7627" s="279">
        <v>2</v>
      </c>
      <c r="AM7627" s="279">
        <v>1995</v>
      </c>
      <c r="AN7627" s="281">
        <v>34743</v>
      </c>
      <c r="AO7627" s="279">
        <v>9.1</v>
      </c>
    </row>
    <row r="7628" spans="38:41">
      <c r="AL7628" s="279">
        <v>2</v>
      </c>
      <c r="AM7628" s="279">
        <v>1995</v>
      </c>
      <c r="AN7628" s="281">
        <v>34740</v>
      </c>
      <c r="AO7628" s="279">
        <v>9.1199999999999992</v>
      </c>
    </row>
    <row r="7629" spans="38:41">
      <c r="AL7629" s="279">
        <v>2</v>
      </c>
      <c r="AM7629" s="279">
        <v>1995</v>
      </c>
      <c r="AN7629" s="281">
        <v>34739</v>
      </c>
      <c r="AO7629" s="279">
        <v>9</v>
      </c>
    </row>
    <row r="7630" spans="38:41">
      <c r="AL7630" s="279">
        <v>2</v>
      </c>
      <c r="AM7630" s="279">
        <v>1995</v>
      </c>
      <c r="AN7630" s="281">
        <v>34738</v>
      </c>
      <c r="AO7630" s="279">
        <v>8.99</v>
      </c>
    </row>
    <row r="7631" spans="38:41">
      <c r="AL7631" s="279">
        <v>2</v>
      </c>
      <c r="AM7631" s="279">
        <v>1995</v>
      </c>
      <c r="AN7631" s="281">
        <v>34737</v>
      </c>
      <c r="AO7631" s="279">
        <v>9.02</v>
      </c>
    </row>
    <row r="7632" spans="38:41">
      <c r="AL7632" s="279">
        <v>2</v>
      </c>
      <c r="AM7632" s="279">
        <v>1995</v>
      </c>
      <c r="AN7632" s="281">
        <v>34736</v>
      </c>
      <c r="AO7632" s="279">
        <v>9</v>
      </c>
    </row>
    <row r="7633" spans="38:41">
      <c r="AL7633" s="279">
        <v>2</v>
      </c>
      <c r="AM7633" s="279">
        <v>1995</v>
      </c>
      <c r="AN7633" s="281">
        <v>34733</v>
      </c>
      <c r="AO7633" s="279">
        <v>9.06</v>
      </c>
    </row>
    <row r="7634" spans="38:41">
      <c r="AL7634" s="279">
        <v>2</v>
      </c>
      <c r="AM7634" s="279">
        <v>1995</v>
      </c>
      <c r="AN7634" s="281">
        <v>34732</v>
      </c>
      <c r="AO7634" s="279">
        <v>9.24</v>
      </c>
    </row>
    <row r="7635" spans="38:41">
      <c r="AL7635" s="279">
        <v>2</v>
      </c>
      <c r="AM7635" s="279">
        <v>1995</v>
      </c>
      <c r="AN7635" s="281">
        <v>34731</v>
      </c>
      <c r="AO7635" s="279">
        <v>9.24</v>
      </c>
    </row>
    <row r="7636" spans="38:41">
      <c r="AL7636" s="279">
        <v>1</v>
      </c>
      <c r="AM7636" s="279">
        <v>1995</v>
      </c>
      <c r="AN7636" s="281">
        <v>34730</v>
      </c>
      <c r="AO7636" s="279">
        <v>9.27</v>
      </c>
    </row>
    <row r="7637" spans="38:41">
      <c r="AL7637" s="279">
        <v>1</v>
      </c>
      <c r="AM7637" s="279">
        <v>1995</v>
      </c>
      <c r="AN7637" s="281">
        <v>34729</v>
      </c>
      <c r="AO7637" s="279">
        <v>9.36</v>
      </c>
    </row>
    <row r="7638" spans="38:41">
      <c r="AL7638" s="279">
        <v>1</v>
      </c>
      <c r="AM7638" s="279">
        <v>1995</v>
      </c>
      <c r="AN7638" s="281">
        <v>34726</v>
      </c>
      <c r="AO7638" s="279">
        <v>9.3130000000000006</v>
      </c>
    </row>
    <row r="7639" spans="38:41">
      <c r="AL7639" s="279">
        <v>1</v>
      </c>
      <c r="AM7639" s="279">
        <v>1995</v>
      </c>
      <c r="AN7639" s="281">
        <v>34725</v>
      </c>
      <c r="AO7639" s="279">
        <v>9.39</v>
      </c>
    </row>
    <row r="7640" spans="38:41">
      <c r="AL7640" s="279">
        <v>1</v>
      </c>
      <c r="AM7640" s="279">
        <v>1995</v>
      </c>
      <c r="AN7640" s="281">
        <v>34724</v>
      </c>
      <c r="AO7640" s="279">
        <v>9.4600000000000009</v>
      </c>
    </row>
    <row r="7641" spans="38:41">
      <c r="AL7641" s="279">
        <v>1</v>
      </c>
      <c r="AM7641" s="279">
        <v>1995</v>
      </c>
      <c r="AN7641" s="281">
        <v>34723</v>
      </c>
      <c r="AO7641" s="279">
        <v>9.59</v>
      </c>
    </row>
    <row r="7642" spans="38:41">
      <c r="AL7642" s="279">
        <v>1</v>
      </c>
      <c r="AM7642" s="279">
        <v>1995</v>
      </c>
      <c r="AN7642" s="281">
        <v>34722</v>
      </c>
      <c r="AO7642" s="279">
        <v>9.68</v>
      </c>
    </row>
    <row r="7643" spans="38:41">
      <c r="AL7643" s="279">
        <v>1</v>
      </c>
      <c r="AM7643" s="279">
        <v>1995</v>
      </c>
      <c r="AN7643" s="281">
        <v>34719</v>
      </c>
      <c r="AO7643" s="279">
        <v>9.69</v>
      </c>
    </row>
    <row r="7644" spans="38:41">
      <c r="AL7644" s="279">
        <v>1</v>
      </c>
      <c r="AM7644" s="279">
        <v>1995</v>
      </c>
      <c r="AN7644" s="281">
        <v>34718</v>
      </c>
      <c r="AO7644" s="279">
        <v>9.5399999999999991</v>
      </c>
    </row>
    <row r="7645" spans="38:41">
      <c r="AL7645" s="279">
        <v>1</v>
      </c>
      <c r="AM7645" s="279">
        <v>1995</v>
      </c>
      <c r="AN7645" s="281">
        <v>34717</v>
      </c>
      <c r="AO7645" s="279">
        <v>9.52</v>
      </c>
    </row>
    <row r="7646" spans="38:41">
      <c r="AL7646" s="279">
        <v>1</v>
      </c>
      <c r="AM7646" s="279">
        <v>1995</v>
      </c>
      <c r="AN7646" s="281">
        <v>34716</v>
      </c>
      <c r="AO7646" s="279">
        <v>9.52</v>
      </c>
    </row>
    <row r="7647" spans="38:41">
      <c r="AL7647" s="279">
        <v>1</v>
      </c>
      <c r="AM7647" s="279">
        <v>1995</v>
      </c>
      <c r="AN7647" s="281">
        <v>34715</v>
      </c>
      <c r="AO7647" s="279">
        <v>9.43</v>
      </c>
    </row>
    <row r="7648" spans="38:41">
      <c r="AL7648" s="279">
        <v>1</v>
      </c>
      <c r="AM7648" s="279">
        <v>1995</v>
      </c>
      <c r="AN7648" s="281">
        <v>34712</v>
      </c>
      <c r="AO7648" s="279">
        <v>9.43</v>
      </c>
    </row>
    <row r="7649" spans="38:41">
      <c r="AL7649" s="279">
        <v>1</v>
      </c>
      <c r="AM7649" s="279">
        <v>1995</v>
      </c>
      <c r="AN7649" s="281">
        <v>34711</v>
      </c>
      <c r="AO7649" s="279">
        <v>9.5299999999999994</v>
      </c>
    </row>
    <row r="7650" spans="38:41">
      <c r="AL7650" s="279">
        <v>1</v>
      </c>
      <c r="AM7650" s="279">
        <v>1995</v>
      </c>
      <c r="AN7650" s="281">
        <v>34710</v>
      </c>
      <c r="AO7650" s="279">
        <v>9.44</v>
      </c>
    </row>
    <row r="7651" spans="38:41">
      <c r="AL7651" s="279">
        <v>1</v>
      </c>
      <c r="AM7651" s="279">
        <v>1995</v>
      </c>
      <c r="AN7651" s="281">
        <v>34709</v>
      </c>
      <c r="AO7651" s="279">
        <v>9.4</v>
      </c>
    </row>
    <row r="7652" spans="38:41">
      <c r="AL7652" s="279">
        <v>1</v>
      </c>
      <c r="AM7652" s="279">
        <v>1995</v>
      </c>
      <c r="AN7652" s="281">
        <v>34708</v>
      </c>
      <c r="AO7652" s="279">
        <v>9.35</v>
      </c>
    </row>
    <row r="7653" spans="38:41">
      <c r="AL7653" s="279">
        <v>1</v>
      </c>
      <c r="AM7653" s="279">
        <v>1995</v>
      </c>
      <c r="AN7653" s="281">
        <v>34705</v>
      </c>
      <c r="AO7653" s="279">
        <v>9.2799999999999994</v>
      </c>
    </row>
    <row r="7654" spans="38:41">
      <c r="AL7654" s="279">
        <v>1</v>
      </c>
      <c r="AM7654" s="279">
        <v>1995</v>
      </c>
      <c r="AN7654" s="281">
        <v>34704</v>
      </c>
      <c r="AO7654" s="279">
        <v>9.3000000000000007</v>
      </c>
    </row>
    <row r="7655" spans="38:41">
      <c r="AL7655" s="279">
        <v>1</v>
      </c>
      <c r="AM7655" s="279">
        <v>1995</v>
      </c>
      <c r="AN7655" s="281">
        <v>34703</v>
      </c>
      <c r="AO7655" s="279">
        <v>9.26</v>
      </c>
    </row>
    <row r="7656" spans="38:41">
      <c r="AL7656" s="279">
        <v>1</v>
      </c>
      <c r="AM7656" s="279">
        <v>1995</v>
      </c>
      <c r="AN7656" s="281">
        <v>34702</v>
      </c>
      <c r="AO7656" s="279">
        <v>9.27</v>
      </c>
    </row>
    <row r="7657" spans="38:41">
      <c r="AL7657" s="279">
        <v>12</v>
      </c>
      <c r="AM7657" s="279">
        <v>1994</v>
      </c>
      <c r="AN7657" s="281">
        <v>34698</v>
      </c>
      <c r="AO7657" s="279">
        <v>9.18</v>
      </c>
    </row>
    <row r="7658" spans="38:41">
      <c r="AL7658" s="279">
        <v>12</v>
      </c>
      <c r="AM7658" s="279">
        <v>1994</v>
      </c>
      <c r="AN7658" s="281">
        <v>34697</v>
      </c>
      <c r="AO7658" s="279">
        <v>9.17</v>
      </c>
    </row>
    <row r="7659" spans="38:41">
      <c r="AL7659" s="279">
        <v>12</v>
      </c>
      <c r="AM7659" s="279">
        <v>1994</v>
      </c>
      <c r="AN7659" s="281">
        <v>34696</v>
      </c>
      <c r="AO7659" s="279">
        <v>9.14</v>
      </c>
    </row>
    <row r="7660" spans="38:41">
      <c r="AL7660" s="279">
        <v>12</v>
      </c>
      <c r="AM7660" s="279">
        <v>1994</v>
      </c>
      <c r="AN7660" s="281">
        <v>34691</v>
      </c>
      <c r="AO7660" s="279">
        <v>9.15</v>
      </c>
    </row>
    <row r="7661" spans="38:41">
      <c r="AL7661" s="279">
        <v>12</v>
      </c>
      <c r="AM7661" s="279">
        <v>1994</v>
      </c>
      <c r="AN7661" s="281">
        <v>34690</v>
      </c>
      <c r="AO7661" s="279">
        <v>9.16</v>
      </c>
    </row>
    <row r="7662" spans="38:41">
      <c r="AL7662" s="279">
        <v>12</v>
      </c>
      <c r="AM7662" s="279">
        <v>1994</v>
      </c>
      <c r="AN7662" s="281">
        <v>34689</v>
      </c>
      <c r="AO7662" s="279">
        <v>9.11</v>
      </c>
    </row>
    <row r="7663" spans="38:41">
      <c r="AL7663" s="279">
        <v>12</v>
      </c>
      <c r="AM7663" s="279">
        <v>1994</v>
      </c>
      <c r="AN7663" s="281">
        <v>34688</v>
      </c>
      <c r="AO7663" s="279">
        <v>9.16</v>
      </c>
    </row>
    <row r="7664" spans="38:41">
      <c r="AL7664" s="279">
        <v>12</v>
      </c>
      <c r="AM7664" s="279">
        <v>1994</v>
      </c>
      <c r="AN7664" s="281">
        <v>34687</v>
      </c>
      <c r="AO7664" s="279">
        <v>9.18</v>
      </c>
    </row>
    <row r="7665" spans="38:41">
      <c r="AL7665" s="279">
        <v>12</v>
      </c>
      <c r="AM7665" s="279">
        <v>1994</v>
      </c>
      <c r="AN7665" s="281">
        <v>34684</v>
      </c>
      <c r="AO7665" s="279">
        <v>9.18</v>
      </c>
    </row>
    <row r="7666" spans="38:41">
      <c r="AL7666" s="279">
        <v>12</v>
      </c>
      <c r="AM7666" s="279">
        <v>1994</v>
      </c>
      <c r="AN7666" s="281">
        <v>34683</v>
      </c>
      <c r="AO7666" s="279">
        <v>9.19</v>
      </c>
    </row>
    <row r="7667" spans="38:41">
      <c r="AL7667" s="279">
        <v>12</v>
      </c>
      <c r="AM7667" s="279">
        <v>1994</v>
      </c>
      <c r="AN7667" s="281">
        <v>34682</v>
      </c>
      <c r="AO7667" s="279">
        <v>9.2100000000000009</v>
      </c>
    </row>
    <row r="7668" spans="38:41">
      <c r="AL7668" s="279">
        <v>12</v>
      </c>
      <c r="AM7668" s="279">
        <v>1994</v>
      </c>
      <c r="AN7668" s="281">
        <v>34681</v>
      </c>
      <c r="AO7668" s="279">
        <v>9.27</v>
      </c>
    </row>
    <row r="7669" spans="38:41">
      <c r="AL7669" s="279">
        <v>12</v>
      </c>
      <c r="AM7669" s="279">
        <v>1994</v>
      </c>
      <c r="AN7669" s="281">
        <v>34680</v>
      </c>
      <c r="AO7669" s="279">
        <v>9.32</v>
      </c>
    </row>
    <row r="7670" spans="38:41">
      <c r="AL7670" s="279">
        <v>12</v>
      </c>
      <c r="AM7670" s="279">
        <v>1994</v>
      </c>
      <c r="AN7670" s="281">
        <v>34677</v>
      </c>
      <c r="AO7670" s="279">
        <v>9.16</v>
      </c>
    </row>
    <row r="7671" spans="38:41">
      <c r="AL7671" s="279">
        <v>12</v>
      </c>
      <c r="AM7671" s="279">
        <v>1994</v>
      </c>
      <c r="AN7671" s="281">
        <v>34676</v>
      </c>
      <c r="AO7671" s="279">
        <v>9.1129999999999995</v>
      </c>
    </row>
    <row r="7672" spans="38:41">
      <c r="AL7672" s="279">
        <v>12</v>
      </c>
      <c r="AM7672" s="279">
        <v>1994</v>
      </c>
      <c r="AN7672" s="281">
        <v>34675</v>
      </c>
      <c r="AO7672" s="279">
        <v>9.1180000000000003</v>
      </c>
    </row>
    <row r="7673" spans="38:41">
      <c r="AL7673" s="279">
        <v>12</v>
      </c>
      <c r="AM7673" s="279">
        <v>1994</v>
      </c>
      <c r="AN7673" s="281">
        <v>34674</v>
      </c>
      <c r="AO7673" s="279">
        <v>9.0510000000000002</v>
      </c>
    </row>
    <row r="7674" spans="38:41">
      <c r="AL7674" s="279">
        <v>12</v>
      </c>
      <c r="AM7674" s="279">
        <v>1994</v>
      </c>
      <c r="AN7674" s="281">
        <v>34673</v>
      </c>
      <c r="AO7674" s="279">
        <v>9.1180000000000003</v>
      </c>
    </row>
    <row r="7675" spans="38:41">
      <c r="AL7675" s="279">
        <v>12</v>
      </c>
      <c r="AM7675" s="279">
        <v>1994</v>
      </c>
      <c r="AN7675" s="281">
        <v>34670</v>
      </c>
      <c r="AO7675" s="279">
        <v>9.1460000000000008</v>
      </c>
    </row>
    <row r="7676" spans="38:41">
      <c r="AL7676" s="279">
        <v>12</v>
      </c>
      <c r="AM7676" s="279">
        <v>1994</v>
      </c>
      <c r="AN7676" s="281">
        <v>34669</v>
      </c>
      <c r="AO7676" s="279">
        <v>9.2479999999999993</v>
      </c>
    </row>
    <row r="7677" spans="38:41">
      <c r="AL7677" s="279">
        <v>11</v>
      </c>
      <c r="AM7677" s="279">
        <v>1994</v>
      </c>
      <c r="AN7677" s="281">
        <v>34668</v>
      </c>
      <c r="AO7677" s="279">
        <v>9.2629999999999999</v>
      </c>
    </row>
    <row r="7678" spans="38:41">
      <c r="AL7678" s="279">
        <v>11</v>
      </c>
      <c r="AM7678" s="279">
        <v>1994</v>
      </c>
      <c r="AN7678" s="281">
        <v>34667</v>
      </c>
      <c r="AO7678" s="279">
        <v>9.2850000000000001</v>
      </c>
    </row>
    <row r="7679" spans="38:41">
      <c r="AL7679" s="279">
        <v>11</v>
      </c>
      <c r="AM7679" s="279">
        <v>1994</v>
      </c>
      <c r="AN7679" s="281">
        <v>34666</v>
      </c>
      <c r="AO7679" s="279">
        <v>9.2289999999999992</v>
      </c>
    </row>
    <row r="7680" spans="38:41">
      <c r="AL7680" s="279">
        <v>11</v>
      </c>
      <c r="AM7680" s="279">
        <v>1994</v>
      </c>
      <c r="AN7680" s="281">
        <v>34663</v>
      </c>
      <c r="AO7680" s="279">
        <v>9.1769999999999996</v>
      </c>
    </row>
    <row r="7681" spans="38:41">
      <c r="AL7681" s="279">
        <v>11</v>
      </c>
      <c r="AM7681" s="279">
        <v>1994</v>
      </c>
      <c r="AN7681" s="281">
        <v>34662</v>
      </c>
      <c r="AO7681" s="279">
        <v>9.1850000000000005</v>
      </c>
    </row>
    <row r="7682" spans="38:41">
      <c r="AL7682" s="279">
        <v>11</v>
      </c>
      <c r="AM7682" s="279">
        <v>1994</v>
      </c>
      <c r="AN7682" s="281">
        <v>34661</v>
      </c>
      <c r="AO7682" s="279">
        <v>9.2100000000000009</v>
      </c>
    </row>
    <row r="7683" spans="38:41">
      <c r="AL7683" s="279">
        <v>11</v>
      </c>
      <c r="AM7683" s="279">
        <v>1994</v>
      </c>
      <c r="AN7683" s="281">
        <v>34660</v>
      </c>
      <c r="AO7683" s="279">
        <v>9.2680000000000007</v>
      </c>
    </row>
    <row r="7684" spans="38:41">
      <c r="AL7684" s="279">
        <v>11</v>
      </c>
      <c r="AM7684" s="279">
        <v>1994</v>
      </c>
      <c r="AN7684" s="281">
        <v>34659</v>
      </c>
      <c r="AO7684" s="279">
        <v>9.33</v>
      </c>
    </row>
    <row r="7685" spans="38:41">
      <c r="AL7685" s="279">
        <v>11</v>
      </c>
      <c r="AM7685" s="279">
        <v>1994</v>
      </c>
      <c r="AN7685" s="281">
        <v>34656</v>
      </c>
      <c r="AO7685" s="279">
        <v>9.32</v>
      </c>
    </row>
    <row r="7686" spans="38:41">
      <c r="AL7686" s="279">
        <v>11</v>
      </c>
      <c r="AM7686" s="279">
        <v>1994</v>
      </c>
      <c r="AN7686" s="281">
        <v>34655</v>
      </c>
      <c r="AO7686" s="279">
        <v>9.33</v>
      </c>
    </row>
    <row r="7687" spans="38:41">
      <c r="AL7687" s="279">
        <v>11</v>
      </c>
      <c r="AM7687" s="279">
        <v>1994</v>
      </c>
      <c r="AN7687" s="281">
        <v>34654</v>
      </c>
      <c r="AO7687" s="279">
        <v>9.3239999999999998</v>
      </c>
    </row>
    <row r="7688" spans="38:41">
      <c r="AL7688" s="279">
        <v>11</v>
      </c>
      <c r="AM7688" s="279">
        <v>1994</v>
      </c>
      <c r="AN7688" s="281">
        <v>34653</v>
      </c>
      <c r="AO7688" s="279">
        <v>9.2420000000000009</v>
      </c>
    </row>
    <row r="7689" spans="38:41">
      <c r="AL7689" s="279">
        <v>11</v>
      </c>
      <c r="AM7689" s="279">
        <v>1994</v>
      </c>
      <c r="AN7689" s="281">
        <v>34652</v>
      </c>
      <c r="AO7689" s="279">
        <v>9.33</v>
      </c>
    </row>
    <row r="7690" spans="38:41">
      <c r="AL7690" s="279">
        <v>11</v>
      </c>
      <c r="AM7690" s="279">
        <v>1994</v>
      </c>
      <c r="AN7690" s="281">
        <v>34649</v>
      </c>
      <c r="AO7690" s="279">
        <v>9.4329999999999998</v>
      </c>
    </row>
    <row r="7691" spans="38:41">
      <c r="AL7691" s="279">
        <v>11</v>
      </c>
      <c r="AM7691" s="279">
        <v>1994</v>
      </c>
      <c r="AN7691" s="281">
        <v>34648</v>
      </c>
      <c r="AO7691" s="279">
        <v>9.4039999999999999</v>
      </c>
    </row>
    <row r="7692" spans="38:41">
      <c r="AL7692" s="279">
        <v>11</v>
      </c>
      <c r="AM7692" s="279">
        <v>1994</v>
      </c>
      <c r="AN7692" s="281">
        <v>34647</v>
      </c>
      <c r="AO7692" s="279">
        <v>9.3919999999999995</v>
      </c>
    </row>
    <row r="7693" spans="38:41">
      <c r="AL7693" s="279">
        <v>11</v>
      </c>
      <c r="AM7693" s="279">
        <v>1994</v>
      </c>
      <c r="AN7693" s="281">
        <v>34646</v>
      </c>
      <c r="AO7693" s="279">
        <v>9.4039999999999999</v>
      </c>
    </row>
    <row r="7694" spans="38:41">
      <c r="AL7694" s="279">
        <v>11</v>
      </c>
      <c r="AM7694" s="279">
        <v>1994</v>
      </c>
      <c r="AN7694" s="281">
        <v>34645</v>
      </c>
      <c r="AO7694" s="279">
        <v>9.4710000000000001</v>
      </c>
    </row>
    <row r="7695" spans="38:41">
      <c r="AL7695" s="279">
        <v>11</v>
      </c>
      <c r="AM7695" s="279">
        <v>1994</v>
      </c>
      <c r="AN7695" s="281">
        <v>34642</v>
      </c>
      <c r="AO7695" s="279">
        <v>9.4730000000000008</v>
      </c>
    </row>
    <row r="7696" spans="38:41">
      <c r="AL7696" s="279">
        <v>11</v>
      </c>
      <c r="AM7696" s="279">
        <v>1994</v>
      </c>
      <c r="AN7696" s="281">
        <v>34641</v>
      </c>
      <c r="AO7696" s="279">
        <v>9.4290000000000003</v>
      </c>
    </row>
    <row r="7697" spans="38:41">
      <c r="AL7697" s="279">
        <v>11</v>
      </c>
      <c r="AM7697" s="279">
        <v>1994</v>
      </c>
      <c r="AN7697" s="281">
        <v>34640</v>
      </c>
      <c r="AO7697" s="279">
        <v>9.4489999999999998</v>
      </c>
    </row>
    <row r="7698" spans="38:41">
      <c r="AL7698" s="279">
        <v>11</v>
      </c>
      <c r="AM7698" s="279">
        <v>1994</v>
      </c>
      <c r="AN7698" s="281">
        <v>34639</v>
      </c>
      <c r="AO7698" s="279">
        <v>9.4090000000000007</v>
      </c>
    </row>
    <row r="7699" spans="38:41">
      <c r="AL7699" s="279">
        <v>10</v>
      </c>
      <c r="AM7699" s="279">
        <v>1994</v>
      </c>
      <c r="AN7699" s="281">
        <v>34638</v>
      </c>
      <c r="AO7699" s="279">
        <v>9.3339999999999996</v>
      </c>
    </row>
    <row r="7700" spans="38:41">
      <c r="AL7700" s="279">
        <v>10</v>
      </c>
      <c r="AM7700" s="279">
        <v>1994</v>
      </c>
      <c r="AN7700" s="281">
        <v>34635</v>
      </c>
      <c r="AO7700" s="279">
        <v>9.3000000000000007</v>
      </c>
    </row>
    <row r="7701" spans="38:41">
      <c r="AL7701" s="279">
        <v>10</v>
      </c>
      <c r="AM7701" s="279">
        <v>1994</v>
      </c>
      <c r="AN7701" s="281">
        <v>34634</v>
      </c>
      <c r="AO7701" s="279">
        <v>9.3480000000000008</v>
      </c>
    </row>
    <row r="7702" spans="38:41">
      <c r="AL7702" s="279">
        <v>10</v>
      </c>
      <c r="AM7702" s="279">
        <v>1994</v>
      </c>
      <c r="AN7702" s="281">
        <v>34633</v>
      </c>
      <c r="AO7702" s="279">
        <v>9.3740000000000006</v>
      </c>
    </row>
    <row r="7703" spans="38:41">
      <c r="AL7703" s="279">
        <v>10</v>
      </c>
      <c r="AM7703" s="279">
        <v>1994</v>
      </c>
      <c r="AN7703" s="281">
        <v>34632</v>
      </c>
      <c r="AO7703" s="279">
        <v>9.3620000000000001</v>
      </c>
    </row>
    <row r="7704" spans="38:41">
      <c r="AL7704" s="279">
        <v>10</v>
      </c>
      <c r="AM7704" s="279">
        <v>1994</v>
      </c>
      <c r="AN7704" s="281">
        <v>34631</v>
      </c>
      <c r="AO7704" s="279">
        <v>9.3710000000000004</v>
      </c>
    </row>
    <row r="7705" spans="38:41">
      <c r="AL7705" s="279">
        <v>10</v>
      </c>
      <c r="AM7705" s="279">
        <v>1994</v>
      </c>
      <c r="AN7705" s="281">
        <v>34628</v>
      </c>
      <c r="AO7705" s="279">
        <v>9.3219999999999992</v>
      </c>
    </row>
    <row r="7706" spans="38:41">
      <c r="AL7706" s="279">
        <v>10</v>
      </c>
      <c r="AM7706" s="279">
        <v>1994</v>
      </c>
      <c r="AN7706" s="281">
        <v>34627</v>
      </c>
      <c r="AO7706" s="279">
        <v>9.3849999999999998</v>
      </c>
    </row>
    <row r="7707" spans="38:41">
      <c r="AL7707" s="279">
        <v>10</v>
      </c>
      <c r="AM7707" s="279">
        <v>1994</v>
      </c>
      <c r="AN7707" s="281">
        <v>34626</v>
      </c>
      <c r="AO7707" s="279">
        <v>9.3339999999999996</v>
      </c>
    </row>
    <row r="7708" spans="38:41">
      <c r="AL7708" s="279">
        <v>10</v>
      </c>
      <c r="AM7708" s="279">
        <v>1994</v>
      </c>
      <c r="AN7708" s="281">
        <v>34625</v>
      </c>
      <c r="AO7708" s="279">
        <v>9.3140000000000001</v>
      </c>
    </row>
    <row r="7709" spans="38:41">
      <c r="AL7709" s="279">
        <v>10</v>
      </c>
      <c r="AM7709" s="279">
        <v>1994</v>
      </c>
      <c r="AN7709" s="281">
        <v>34624</v>
      </c>
      <c r="AO7709" s="279">
        <v>9.2620000000000005</v>
      </c>
    </row>
    <row r="7710" spans="38:41">
      <c r="AL7710" s="279">
        <v>10</v>
      </c>
      <c r="AM7710" s="279">
        <v>1994</v>
      </c>
      <c r="AN7710" s="281">
        <v>34621</v>
      </c>
      <c r="AO7710" s="279">
        <v>9.2370000000000001</v>
      </c>
    </row>
    <row r="7711" spans="38:41">
      <c r="AL7711" s="279">
        <v>10</v>
      </c>
      <c r="AM7711" s="279">
        <v>1994</v>
      </c>
      <c r="AN7711" s="281">
        <v>34620</v>
      </c>
      <c r="AO7711" s="279">
        <v>9.24</v>
      </c>
    </row>
    <row r="7712" spans="38:41">
      <c r="AL7712" s="279">
        <v>10</v>
      </c>
      <c r="AM7712" s="279">
        <v>1994</v>
      </c>
      <c r="AN7712" s="281">
        <v>34619</v>
      </c>
      <c r="AO7712" s="279">
        <v>9.2420000000000009</v>
      </c>
    </row>
    <row r="7713" spans="38:41">
      <c r="AL7713" s="279">
        <v>10</v>
      </c>
      <c r="AM7713" s="279">
        <v>1994</v>
      </c>
      <c r="AN7713" s="281">
        <v>34618</v>
      </c>
      <c r="AO7713" s="279">
        <v>9.2230000000000008</v>
      </c>
    </row>
    <row r="7714" spans="38:41">
      <c r="AL7714" s="279">
        <v>10</v>
      </c>
      <c r="AM7714" s="279">
        <v>1994</v>
      </c>
      <c r="AN7714" s="281">
        <v>34614</v>
      </c>
      <c r="AO7714" s="279">
        <v>9.2539999999999996</v>
      </c>
    </row>
    <row r="7715" spans="38:41">
      <c r="AL7715" s="279">
        <v>10</v>
      </c>
      <c r="AM7715" s="279">
        <v>1994</v>
      </c>
      <c r="AN7715" s="281">
        <v>34613</v>
      </c>
      <c r="AO7715" s="279">
        <v>9.3040000000000003</v>
      </c>
    </row>
    <row r="7716" spans="38:41">
      <c r="AL7716" s="279">
        <v>10</v>
      </c>
      <c r="AM7716" s="279">
        <v>1994</v>
      </c>
      <c r="AN7716" s="281">
        <v>34612</v>
      </c>
      <c r="AO7716" s="279">
        <v>9.2759999999999998</v>
      </c>
    </row>
    <row r="7717" spans="38:41">
      <c r="AL7717" s="279">
        <v>10</v>
      </c>
      <c r="AM7717" s="279">
        <v>1994</v>
      </c>
      <c r="AN7717" s="281">
        <v>34611</v>
      </c>
      <c r="AO7717" s="279">
        <v>9.1300000000000008</v>
      </c>
    </row>
    <row r="7718" spans="38:41">
      <c r="AL7718" s="279">
        <v>10</v>
      </c>
      <c r="AM7718" s="279">
        <v>1994</v>
      </c>
      <c r="AN7718" s="281">
        <v>34610</v>
      </c>
      <c r="AO7718" s="279">
        <v>9.0969999999999995</v>
      </c>
    </row>
    <row r="7719" spans="38:41">
      <c r="AL7719" s="279">
        <v>9</v>
      </c>
      <c r="AM7719" s="279">
        <v>1994</v>
      </c>
      <c r="AN7719" s="281">
        <v>34607</v>
      </c>
      <c r="AO7719" s="279">
        <v>9.0570000000000004</v>
      </c>
    </row>
    <row r="7720" spans="38:41">
      <c r="AL7720" s="279">
        <v>9</v>
      </c>
      <c r="AM7720" s="279">
        <v>1994</v>
      </c>
      <c r="AN7720" s="281">
        <v>34606</v>
      </c>
      <c r="AO7720" s="279">
        <v>9.1199999999999992</v>
      </c>
    </row>
    <row r="7721" spans="38:41">
      <c r="AL7721" s="279">
        <v>9</v>
      </c>
      <c r="AM7721" s="279">
        <v>1994</v>
      </c>
      <c r="AN7721" s="281">
        <v>34605</v>
      </c>
      <c r="AO7721" s="279">
        <v>9.0990000000000002</v>
      </c>
    </row>
    <row r="7722" spans="38:41">
      <c r="AL7722" s="279">
        <v>9</v>
      </c>
      <c r="AM7722" s="279">
        <v>1994</v>
      </c>
      <c r="AN7722" s="281">
        <v>34604</v>
      </c>
      <c r="AO7722" s="279">
        <v>9.1859999999999999</v>
      </c>
    </row>
    <row r="7723" spans="38:41">
      <c r="AL7723" s="279">
        <v>9</v>
      </c>
      <c r="AM7723" s="279">
        <v>1994</v>
      </c>
      <c r="AN7723" s="281">
        <v>34603</v>
      </c>
      <c r="AO7723" s="279">
        <v>9.17</v>
      </c>
    </row>
    <row r="7724" spans="38:41">
      <c r="AL7724" s="279">
        <v>9</v>
      </c>
      <c r="AM7724" s="279">
        <v>1994</v>
      </c>
      <c r="AN7724" s="281">
        <v>34600</v>
      </c>
      <c r="AO7724" s="279">
        <v>9.1479999999999997</v>
      </c>
    </row>
    <row r="7725" spans="38:41">
      <c r="AL7725" s="279">
        <v>9</v>
      </c>
      <c r="AM7725" s="279">
        <v>1994</v>
      </c>
      <c r="AN7725" s="281">
        <v>34599</v>
      </c>
      <c r="AO7725" s="279">
        <v>9.1639999999999997</v>
      </c>
    </row>
    <row r="7726" spans="38:41">
      <c r="AL7726" s="279">
        <v>9</v>
      </c>
      <c r="AM7726" s="279">
        <v>1994</v>
      </c>
      <c r="AN7726" s="281">
        <v>34598</v>
      </c>
      <c r="AO7726" s="279">
        <v>9.2249999999999996</v>
      </c>
    </row>
    <row r="7727" spans="38:41">
      <c r="AL7727" s="279">
        <v>9</v>
      </c>
      <c r="AM7727" s="279">
        <v>1994</v>
      </c>
      <c r="AN7727" s="281">
        <v>34597</v>
      </c>
      <c r="AO7727" s="279">
        <v>9.1370000000000005</v>
      </c>
    </row>
    <row r="7728" spans="38:41">
      <c r="AL7728" s="279">
        <v>9</v>
      </c>
      <c r="AM7728" s="279">
        <v>1994</v>
      </c>
      <c r="AN7728" s="281">
        <v>34596</v>
      </c>
      <c r="AO7728" s="279">
        <v>9.06</v>
      </c>
    </row>
    <row r="7729" spans="38:41">
      <c r="AL7729" s="279">
        <v>9</v>
      </c>
      <c r="AM7729" s="279">
        <v>1994</v>
      </c>
      <c r="AN7729" s="281">
        <v>34593</v>
      </c>
      <c r="AO7729" s="279">
        <v>9.0440000000000005</v>
      </c>
    </row>
    <row r="7730" spans="38:41">
      <c r="AL7730" s="279">
        <v>9</v>
      </c>
      <c r="AM7730" s="279">
        <v>1994</v>
      </c>
      <c r="AN7730" s="281">
        <v>34592</v>
      </c>
      <c r="AO7730" s="279">
        <v>8.9320000000000004</v>
      </c>
    </row>
    <row r="7731" spans="38:41">
      <c r="AL7731" s="279">
        <v>9</v>
      </c>
      <c r="AM7731" s="279">
        <v>1994</v>
      </c>
      <c r="AN7731" s="281">
        <v>34591</v>
      </c>
      <c r="AO7731" s="279">
        <v>9.0220000000000002</v>
      </c>
    </row>
    <row r="7732" spans="38:41">
      <c r="AL7732" s="279">
        <v>9</v>
      </c>
      <c r="AM7732" s="279">
        <v>1994</v>
      </c>
      <c r="AN7732" s="281">
        <v>34590</v>
      </c>
      <c r="AO7732" s="279">
        <v>8.9949999999999992</v>
      </c>
    </row>
    <row r="7733" spans="38:41">
      <c r="AL7733" s="279">
        <v>9</v>
      </c>
      <c r="AM7733" s="279">
        <v>1994</v>
      </c>
      <c r="AN7733" s="281">
        <v>34589</v>
      </c>
      <c r="AO7733" s="279">
        <v>9.125</v>
      </c>
    </row>
    <row r="7734" spans="38:41">
      <c r="AL7734" s="279">
        <v>9</v>
      </c>
      <c r="AM7734" s="279">
        <v>1994</v>
      </c>
      <c r="AN7734" s="281">
        <v>34586</v>
      </c>
      <c r="AO7734" s="279">
        <v>9.1859999999999999</v>
      </c>
    </row>
    <row r="7735" spans="38:41">
      <c r="AL7735" s="279">
        <v>9</v>
      </c>
      <c r="AM7735" s="279">
        <v>1994</v>
      </c>
      <c r="AN7735" s="281">
        <v>34585</v>
      </c>
      <c r="AO7735" s="279">
        <v>9.1029999999999998</v>
      </c>
    </row>
    <row r="7736" spans="38:41">
      <c r="AL7736" s="279">
        <v>9</v>
      </c>
      <c r="AM7736" s="279">
        <v>1994</v>
      </c>
      <c r="AN7736" s="281">
        <v>34584</v>
      </c>
      <c r="AO7736" s="279">
        <v>9.125</v>
      </c>
    </row>
    <row r="7737" spans="38:41">
      <c r="AL7737" s="279">
        <v>9</v>
      </c>
      <c r="AM7737" s="279">
        <v>1994</v>
      </c>
      <c r="AN7737" s="281">
        <v>34583</v>
      </c>
      <c r="AO7737" s="279">
        <v>9.06</v>
      </c>
    </row>
    <row r="7738" spans="38:41">
      <c r="AL7738" s="279">
        <v>9</v>
      </c>
      <c r="AM7738" s="279">
        <v>1994</v>
      </c>
      <c r="AN7738" s="281">
        <v>34582</v>
      </c>
      <c r="AO7738" s="279">
        <v>8.9469999999999992</v>
      </c>
    </row>
    <row r="7739" spans="38:41">
      <c r="AL7739" s="279">
        <v>9</v>
      </c>
      <c r="AM7739" s="279">
        <v>1994</v>
      </c>
      <c r="AN7739" s="281">
        <v>34579</v>
      </c>
      <c r="AO7739" s="279">
        <v>8.9420000000000002</v>
      </c>
    </row>
    <row r="7740" spans="38:41">
      <c r="AL7740" s="279">
        <v>9</v>
      </c>
      <c r="AM7740" s="279">
        <v>1994</v>
      </c>
      <c r="AN7740" s="281">
        <v>34578</v>
      </c>
      <c r="AO7740" s="279">
        <v>8.9359999999999999</v>
      </c>
    </row>
    <row r="7741" spans="38:41">
      <c r="AL7741" s="279">
        <v>8</v>
      </c>
      <c r="AM7741" s="279">
        <v>1994</v>
      </c>
      <c r="AN7741" s="281">
        <v>34577</v>
      </c>
      <c r="AO7741" s="279">
        <v>8.9209999999999994</v>
      </c>
    </row>
    <row r="7742" spans="38:41">
      <c r="AL7742" s="279">
        <v>8</v>
      </c>
      <c r="AM7742" s="279">
        <v>1994</v>
      </c>
      <c r="AN7742" s="281">
        <v>34576</v>
      </c>
      <c r="AO7742" s="279">
        <v>8.8940000000000001</v>
      </c>
    </row>
    <row r="7743" spans="38:41">
      <c r="AL7743" s="279">
        <v>8</v>
      </c>
      <c r="AM7743" s="279">
        <v>1994</v>
      </c>
      <c r="AN7743" s="281">
        <v>34575</v>
      </c>
      <c r="AO7743" s="279">
        <v>8.8469999999999995</v>
      </c>
    </row>
    <row r="7744" spans="38:41">
      <c r="AL7744" s="279">
        <v>8</v>
      </c>
      <c r="AM7744" s="279">
        <v>1994</v>
      </c>
      <c r="AN7744" s="281">
        <v>34572</v>
      </c>
      <c r="AO7744" s="279">
        <v>8.8420000000000005</v>
      </c>
    </row>
    <row r="7745" spans="38:41">
      <c r="AL7745" s="279">
        <v>8</v>
      </c>
      <c r="AM7745" s="279">
        <v>1994</v>
      </c>
      <c r="AN7745" s="281">
        <v>34571</v>
      </c>
      <c r="AO7745" s="279">
        <v>8.8840000000000003</v>
      </c>
    </row>
    <row r="7746" spans="38:41">
      <c r="AL7746" s="279">
        <v>8</v>
      </c>
      <c r="AM7746" s="279">
        <v>1994</v>
      </c>
      <c r="AN7746" s="281">
        <v>34570</v>
      </c>
      <c r="AO7746" s="279">
        <v>8.8569999999999993</v>
      </c>
    </row>
    <row r="7747" spans="38:41">
      <c r="AL7747" s="279">
        <v>8</v>
      </c>
      <c r="AM7747" s="279">
        <v>1994</v>
      </c>
      <c r="AN7747" s="281">
        <v>34569</v>
      </c>
      <c r="AO7747" s="279">
        <v>8.9309999999999992</v>
      </c>
    </row>
    <row r="7748" spans="38:41">
      <c r="AL7748" s="279">
        <v>8</v>
      </c>
      <c r="AM7748" s="279">
        <v>1994</v>
      </c>
      <c r="AN7748" s="281">
        <v>34568</v>
      </c>
      <c r="AO7748" s="279">
        <v>9.016</v>
      </c>
    </row>
    <row r="7749" spans="38:41">
      <c r="AL7749" s="279">
        <v>8</v>
      </c>
      <c r="AM7749" s="279">
        <v>1994</v>
      </c>
      <c r="AN7749" s="281">
        <v>34565</v>
      </c>
      <c r="AO7749" s="279">
        <v>9.048</v>
      </c>
    </row>
    <row r="7750" spans="38:41">
      <c r="AL7750" s="279">
        <v>8</v>
      </c>
      <c r="AM7750" s="279">
        <v>1994</v>
      </c>
      <c r="AN7750" s="281">
        <v>34564</v>
      </c>
      <c r="AO7750" s="279">
        <v>9.1140000000000008</v>
      </c>
    </row>
    <row r="7751" spans="38:41">
      <c r="AL7751" s="279">
        <v>8</v>
      </c>
      <c r="AM7751" s="279">
        <v>1994</v>
      </c>
      <c r="AN7751" s="281">
        <v>34563</v>
      </c>
      <c r="AO7751" s="279">
        <v>9.0540000000000003</v>
      </c>
    </row>
    <row r="7752" spans="38:41">
      <c r="AL7752" s="279">
        <v>8</v>
      </c>
      <c r="AM7752" s="279">
        <v>1994</v>
      </c>
      <c r="AN7752" s="281">
        <v>34562</v>
      </c>
      <c r="AO7752" s="279">
        <v>9.0269999999999992</v>
      </c>
    </row>
    <row r="7753" spans="38:41">
      <c r="AL7753" s="279">
        <v>8</v>
      </c>
      <c r="AM7753" s="279">
        <v>1994</v>
      </c>
      <c r="AN7753" s="281">
        <v>34561</v>
      </c>
      <c r="AO7753" s="279">
        <v>9.2289999999999992</v>
      </c>
    </row>
    <row r="7754" spans="38:41">
      <c r="AL7754" s="279">
        <v>8</v>
      </c>
      <c r="AM7754" s="279">
        <v>1994</v>
      </c>
      <c r="AN7754" s="281">
        <v>34558</v>
      </c>
      <c r="AO7754" s="279">
        <v>9.2129999999999992</v>
      </c>
    </row>
    <row r="7755" spans="38:41">
      <c r="AL7755" s="279">
        <v>8</v>
      </c>
      <c r="AM7755" s="279">
        <v>1994</v>
      </c>
      <c r="AN7755" s="281">
        <v>34557</v>
      </c>
      <c r="AO7755" s="279">
        <v>9.2289999999999992</v>
      </c>
    </row>
    <row r="7756" spans="38:41">
      <c r="AL7756" s="279">
        <v>8</v>
      </c>
      <c r="AM7756" s="279">
        <v>1994</v>
      </c>
      <c r="AN7756" s="281">
        <v>34556</v>
      </c>
      <c r="AO7756" s="279">
        <v>9.1630000000000003</v>
      </c>
    </row>
    <row r="7757" spans="38:41">
      <c r="AL7757" s="279">
        <v>8</v>
      </c>
      <c r="AM7757" s="279">
        <v>1994</v>
      </c>
      <c r="AN7757" s="281">
        <v>34555</v>
      </c>
      <c r="AO7757" s="279">
        <v>9.1739999999999995</v>
      </c>
    </row>
    <row r="7758" spans="38:41">
      <c r="AL7758" s="279">
        <v>8</v>
      </c>
      <c r="AM7758" s="279">
        <v>1994</v>
      </c>
      <c r="AN7758" s="281">
        <v>34554</v>
      </c>
      <c r="AO7758" s="279">
        <v>9.19</v>
      </c>
    </row>
    <row r="7759" spans="38:41">
      <c r="AL7759" s="279">
        <v>8</v>
      </c>
      <c r="AM7759" s="279">
        <v>1994</v>
      </c>
      <c r="AN7759" s="281">
        <v>34551</v>
      </c>
      <c r="AO7759" s="279">
        <v>9.2970000000000006</v>
      </c>
    </row>
    <row r="7760" spans="38:41">
      <c r="AL7760" s="279">
        <v>8</v>
      </c>
      <c r="AM7760" s="279">
        <v>1994</v>
      </c>
      <c r="AN7760" s="281">
        <v>34550</v>
      </c>
      <c r="AO7760" s="279">
        <v>9.1630000000000003</v>
      </c>
    </row>
    <row r="7761" spans="38:41">
      <c r="AL7761" s="279">
        <v>8</v>
      </c>
      <c r="AM7761" s="279">
        <v>1994</v>
      </c>
      <c r="AN7761" s="281">
        <v>34549</v>
      </c>
      <c r="AO7761" s="279">
        <v>9.2070000000000007</v>
      </c>
    </row>
    <row r="7762" spans="38:41">
      <c r="AL7762" s="279">
        <v>8</v>
      </c>
      <c r="AM7762" s="279">
        <v>1994</v>
      </c>
      <c r="AN7762" s="281">
        <v>34548</v>
      </c>
      <c r="AO7762" s="279">
        <v>9.2490000000000006</v>
      </c>
    </row>
    <row r="7763" spans="38:41">
      <c r="AL7763" s="279">
        <v>8</v>
      </c>
      <c r="AM7763" s="279">
        <v>1994</v>
      </c>
      <c r="AN7763" s="281">
        <v>34547</v>
      </c>
      <c r="AO7763" s="279">
        <v>9.3360000000000003</v>
      </c>
    </row>
    <row r="7764" spans="38:41">
      <c r="AL7764" s="279">
        <v>7</v>
      </c>
      <c r="AM7764" s="279">
        <v>1994</v>
      </c>
      <c r="AN7764" s="281">
        <v>34544</v>
      </c>
      <c r="AO7764" s="279">
        <v>9.3190000000000008</v>
      </c>
    </row>
    <row r="7765" spans="38:41">
      <c r="AL7765" s="279">
        <v>7</v>
      </c>
      <c r="AM7765" s="279">
        <v>1994</v>
      </c>
      <c r="AN7765" s="281">
        <v>34543</v>
      </c>
      <c r="AO7765" s="279">
        <v>9.48</v>
      </c>
    </row>
    <row r="7766" spans="38:41">
      <c r="AL7766" s="279">
        <v>7</v>
      </c>
      <c r="AM7766" s="279">
        <v>1994</v>
      </c>
      <c r="AN7766" s="281">
        <v>34542</v>
      </c>
      <c r="AO7766" s="279">
        <v>9.5129999999999999</v>
      </c>
    </row>
    <row r="7767" spans="38:41">
      <c r="AL7767" s="279">
        <v>7</v>
      </c>
      <c r="AM7767" s="279">
        <v>1994</v>
      </c>
      <c r="AN7767" s="281">
        <v>34541</v>
      </c>
      <c r="AO7767" s="279">
        <v>9.4079999999999995</v>
      </c>
    </row>
    <row r="7768" spans="38:41">
      <c r="AL7768" s="279">
        <v>7</v>
      </c>
      <c r="AM7768" s="279">
        <v>1994</v>
      </c>
      <c r="AN7768" s="281">
        <v>34540</v>
      </c>
      <c r="AO7768" s="279">
        <v>9.3330000000000002</v>
      </c>
    </row>
    <row r="7769" spans="38:41">
      <c r="AL7769" s="279">
        <v>7</v>
      </c>
      <c r="AM7769" s="279">
        <v>1994</v>
      </c>
      <c r="AN7769" s="281">
        <v>34537</v>
      </c>
      <c r="AO7769" s="279">
        <v>9.2829999999999995</v>
      </c>
    </row>
    <row r="7770" spans="38:41">
      <c r="AL7770" s="279">
        <v>7</v>
      </c>
      <c r="AM7770" s="279">
        <v>1994</v>
      </c>
      <c r="AN7770" s="281">
        <v>34536</v>
      </c>
      <c r="AO7770" s="279">
        <v>9.2789999999999999</v>
      </c>
    </row>
    <row r="7771" spans="38:41">
      <c r="AL7771" s="279">
        <v>7</v>
      </c>
      <c r="AM7771" s="279">
        <v>1994</v>
      </c>
      <c r="AN7771" s="281">
        <v>34535</v>
      </c>
      <c r="AO7771" s="279">
        <v>9.2509999999999994</v>
      </c>
    </row>
    <row r="7772" spans="38:41">
      <c r="AL7772" s="279">
        <v>7</v>
      </c>
      <c r="AM7772" s="279">
        <v>1994</v>
      </c>
      <c r="AN7772" s="281">
        <v>34534</v>
      </c>
      <c r="AO7772" s="279">
        <v>9.0589999999999993</v>
      </c>
    </row>
    <row r="7773" spans="38:41">
      <c r="AL7773" s="279">
        <v>7</v>
      </c>
      <c r="AM7773" s="279">
        <v>1994</v>
      </c>
      <c r="AN7773" s="281">
        <v>34533</v>
      </c>
      <c r="AO7773" s="279">
        <v>9.1059999999999999</v>
      </c>
    </row>
    <row r="7774" spans="38:41">
      <c r="AL7774" s="279">
        <v>7</v>
      </c>
      <c r="AM7774" s="279">
        <v>1994</v>
      </c>
      <c r="AN7774" s="281">
        <v>34530</v>
      </c>
      <c r="AO7774" s="279">
        <v>9.1300000000000008</v>
      </c>
    </row>
    <row r="7775" spans="38:41">
      <c r="AL7775" s="279">
        <v>7</v>
      </c>
      <c r="AM7775" s="279">
        <v>1994</v>
      </c>
      <c r="AN7775" s="281">
        <v>34529</v>
      </c>
      <c r="AO7775" s="279">
        <v>9.0640000000000001</v>
      </c>
    </row>
    <row r="7776" spans="38:41">
      <c r="AL7776" s="279">
        <v>7</v>
      </c>
      <c r="AM7776" s="279">
        <v>1994</v>
      </c>
      <c r="AN7776" s="281">
        <v>34528</v>
      </c>
      <c r="AO7776" s="279">
        <v>9.218</v>
      </c>
    </row>
    <row r="7777" spans="38:41">
      <c r="AL7777" s="279">
        <v>7</v>
      </c>
      <c r="AM7777" s="279">
        <v>1994</v>
      </c>
      <c r="AN7777" s="281">
        <v>34527</v>
      </c>
      <c r="AO7777" s="279">
        <v>9.3019999999999996</v>
      </c>
    </row>
    <row r="7778" spans="38:41">
      <c r="AL7778" s="279">
        <v>7</v>
      </c>
      <c r="AM7778" s="279">
        <v>1994</v>
      </c>
      <c r="AN7778" s="281">
        <v>34526</v>
      </c>
      <c r="AO7778" s="279">
        <v>9.4329999999999998</v>
      </c>
    </row>
    <row r="7779" spans="38:41">
      <c r="AL7779" s="279">
        <v>7</v>
      </c>
      <c r="AM7779" s="279">
        <v>1994</v>
      </c>
      <c r="AN7779" s="281">
        <v>34523</v>
      </c>
      <c r="AO7779" s="279">
        <v>9.3759999999999994</v>
      </c>
    </row>
    <row r="7780" spans="38:41">
      <c r="AL7780" s="279">
        <v>7</v>
      </c>
      <c r="AM7780" s="279">
        <v>1994</v>
      </c>
      <c r="AN7780" s="281">
        <v>34522</v>
      </c>
      <c r="AO7780" s="279">
        <v>9.3019999999999996</v>
      </c>
    </row>
    <row r="7781" spans="38:41">
      <c r="AL7781" s="279">
        <v>7</v>
      </c>
      <c r="AM7781" s="279">
        <v>1994</v>
      </c>
      <c r="AN7781" s="281">
        <v>34521</v>
      </c>
      <c r="AO7781" s="279">
        <v>9.33</v>
      </c>
    </row>
    <row r="7782" spans="38:41">
      <c r="AL7782" s="279">
        <v>7</v>
      </c>
      <c r="AM7782" s="279">
        <v>1994</v>
      </c>
      <c r="AN7782" s="281">
        <v>34520</v>
      </c>
      <c r="AO7782" s="279">
        <v>9.359</v>
      </c>
    </row>
    <row r="7783" spans="38:41">
      <c r="AL7783" s="279">
        <v>7</v>
      </c>
      <c r="AM7783" s="279">
        <v>1994</v>
      </c>
      <c r="AN7783" s="281">
        <v>34519</v>
      </c>
      <c r="AO7783" s="279">
        <v>9.4390000000000001</v>
      </c>
    </row>
    <row r="7784" spans="38:41">
      <c r="AL7784" s="279">
        <v>7</v>
      </c>
      <c r="AM7784" s="279">
        <v>1994</v>
      </c>
      <c r="AN7784" s="281">
        <v>34516</v>
      </c>
      <c r="AO7784" s="279">
        <v>9.3870000000000005</v>
      </c>
    </row>
    <row r="7785" spans="38:41">
      <c r="AL7785" s="279">
        <v>6</v>
      </c>
      <c r="AM7785" s="279">
        <v>1994</v>
      </c>
      <c r="AN7785" s="281">
        <v>34515</v>
      </c>
      <c r="AO7785" s="279">
        <v>9.4220000000000006</v>
      </c>
    </row>
    <row r="7786" spans="38:41">
      <c r="AL7786" s="279">
        <v>6</v>
      </c>
      <c r="AM7786" s="279">
        <v>1994</v>
      </c>
      <c r="AN7786" s="281">
        <v>34514</v>
      </c>
      <c r="AO7786" s="279">
        <v>9.2870000000000008</v>
      </c>
    </row>
    <row r="7787" spans="38:41">
      <c r="AL7787" s="279">
        <v>6</v>
      </c>
      <c r="AM7787" s="279">
        <v>1994</v>
      </c>
      <c r="AN7787" s="281">
        <v>34513</v>
      </c>
      <c r="AO7787" s="279">
        <v>9.4740000000000002</v>
      </c>
    </row>
    <row r="7788" spans="38:41">
      <c r="AL7788" s="279">
        <v>6</v>
      </c>
      <c r="AM7788" s="279">
        <v>1994</v>
      </c>
      <c r="AN7788" s="281">
        <v>34512</v>
      </c>
      <c r="AO7788" s="279">
        <v>9.4619999999999997</v>
      </c>
    </row>
    <row r="7789" spans="38:41">
      <c r="AL7789" s="279">
        <v>6</v>
      </c>
      <c r="AM7789" s="279">
        <v>1994</v>
      </c>
      <c r="AN7789" s="281">
        <v>34509</v>
      </c>
      <c r="AO7789" s="279">
        <v>9.5440000000000005</v>
      </c>
    </row>
    <row r="7790" spans="38:41">
      <c r="AL7790" s="279">
        <v>6</v>
      </c>
      <c r="AM7790" s="279">
        <v>1994</v>
      </c>
      <c r="AN7790" s="281">
        <v>34508</v>
      </c>
      <c r="AO7790" s="279">
        <v>9.3640000000000008</v>
      </c>
    </row>
    <row r="7791" spans="38:41">
      <c r="AL7791" s="279">
        <v>6</v>
      </c>
      <c r="AM7791" s="279">
        <v>1994</v>
      </c>
      <c r="AN7791" s="281">
        <v>34507</v>
      </c>
      <c r="AO7791" s="279">
        <v>9.41</v>
      </c>
    </row>
    <row r="7792" spans="38:41">
      <c r="AL7792" s="279">
        <v>6</v>
      </c>
      <c r="AM7792" s="279">
        <v>1994</v>
      </c>
      <c r="AN7792" s="281">
        <v>34506</v>
      </c>
      <c r="AO7792" s="279">
        <v>9.5619999999999994</v>
      </c>
    </row>
    <row r="7793" spans="38:41">
      <c r="AL7793" s="279">
        <v>6</v>
      </c>
      <c r="AM7793" s="279">
        <v>1994</v>
      </c>
      <c r="AN7793" s="281">
        <v>34505</v>
      </c>
      <c r="AO7793" s="279">
        <v>9.4619999999999997</v>
      </c>
    </row>
    <row r="7794" spans="38:41">
      <c r="AL7794" s="279">
        <v>6</v>
      </c>
      <c r="AM7794" s="279">
        <v>1994</v>
      </c>
      <c r="AN7794" s="281">
        <v>34502</v>
      </c>
      <c r="AO7794" s="279">
        <v>9.3360000000000003</v>
      </c>
    </row>
    <row r="7795" spans="38:41">
      <c r="AL7795" s="279">
        <v>6</v>
      </c>
      <c r="AM7795" s="279">
        <v>1994</v>
      </c>
      <c r="AN7795" s="281">
        <v>34501</v>
      </c>
      <c r="AO7795" s="279">
        <v>9.1739999999999995</v>
      </c>
    </row>
    <row r="7796" spans="38:41">
      <c r="AL7796" s="279">
        <v>6</v>
      </c>
      <c r="AM7796" s="279">
        <v>1994</v>
      </c>
      <c r="AN7796" s="281">
        <v>34500</v>
      </c>
      <c r="AO7796" s="279">
        <v>9.2240000000000002</v>
      </c>
    </row>
    <row r="7797" spans="38:41">
      <c r="AL7797" s="279">
        <v>6</v>
      </c>
      <c r="AM7797" s="279">
        <v>1994</v>
      </c>
      <c r="AN7797" s="281">
        <v>34499</v>
      </c>
      <c r="AO7797" s="279">
        <v>9.0269999999999992</v>
      </c>
    </row>
    <row r="7798" spans="38:41">
      <c r="AL7798" s="279">
        <v>6</v>
      </c>
      <c r="AM7798" s="279">
        <v>1994</v>
      </c>
      <c r="AN7798" s="281">
        <v>34498</v>
      </c>
      <c r="AO7798" s="279">
        <v>8.952</v>
      </c>
    </row>
    <row r="7799" spans="38:41">
      <c r="AL7799" s="279">
        <v>6</v>
      </c>
      <c r="AM7799" s="279">
        <v>1994</v>
      </c>
      <c r="AN7799" s="281">
        <v>34495</v>
      </c>
      <c r="AO7799" s="279">
        <v>8.8629999999999995</v>
      </c>
    </row>
    <row r="7800" spans="38:41">
      <c r="AL7800" s="279">
        <v>6</v>
      </c>
      <c r="AM7800" s="279">
        <v>1994</v>
      </c>
      <c r="AN7800" s="281">
        <v>34494</v>
      </c>
      <c r="AO7800" s="279">
        <v>8.8309999999999995</v>
      </c>
    </row>
    <row r="7801" spans="38:41">
      <c r="AL7801" s="279">
        <v>6</v>
      </c>
      <c r="AM7801" s="279">
        <v>1994</v>
      </c>
      <c r="AN7801" s="281">
        <v>34493</v>
      </c>
      <c r="AO7801" s="279">
        <v>8.8209999999999997</v>
      </c>
    </row>
    <row r="7802" spans="38:41">
      <c r="AL7802" s="279">
        <v>6</v>
      </c>
      <c r="AM7802" s="279">
        <v>1994</v>
      </c>
      <c r="AN7802" s="281">
        <v>34492</v>
      </c>
      <c r="AO7802" s="279">
        <v>8.8000000000000007</v>
      </c>
    </row>
    <row r="7803" spans="38:41">
      <c r="AL7803" s="279">
        <v>6</v>
      </c>
      <c r="AM7803" s="279">
        <v>1994</v>
      </c>
      <c r="AN7803" s="281">
        <v>34491</v>
      </c>
      <c r="AO7803" s="279">
        <v>8.718</v>
      </c>
    </row>
    <row r="7804" spans="38:41">
      <c r="AL7804" s="279">
        <v>6</v>
      </c>
      <c r="AM7804" s="279">
        <v>1994</v>
      </c>
      <c r="AN7804" s="281">
        <v>34488</v>
      </c>
      <c r="AO7804" s="279">
        <v>8.7899999999999991</v>
      </c>
    </row>
    <row r="7805" spans="38:41">
      <c r="AL7805" s="279">
        <v>6</v>
      </c>
      <c r="AM7805" s="279">
        <v>1994</v>
      </c>
      <c r="AN7805" s="281">
        <v>34487</v>
      </c>
      <c r="AO7805" s="279">
        <v>8.8989999999999991</v>
      </c>
    </row>
    <row r="7806" spans="38:41">
      <c r="AL7806" s="279">
        <v>6</v>
      </c>
      <c r="AM7806" s="279">
        <v>1994</v>
      </c>
      <c r="AN7806" s="281">
        <v>34486</v>
      </c>
      <c r="AO7806" s="279">
        <v>8.91</v>
      </c>
    </row>
    <row r="7807" spans="38:41">
      <c r="AL7807" s="279">
        <v>5</v>
      </c>
      <c r="AM7807" s="279">
        <v>1994</v>
      </c>
      <c r="AN7807" s="281">
        <v>34485</v>
      </c>
      <c r="AO7807" s="279">
        <v>8.8460000000000001</v>
      </c>
    </row>
    <row r="7808" spans="38:41">
      <c r="AL7808" s="279">
        <v>5</v>
      </c>
      <c r="AM7808" s="279">
        <v>1994</v>
      </c>
      <c r="AN7808" s="281">
        <v>34484</v>
      </c>
      <c r="AO7808" s="279">
        <v>8.7189999999999994</v>
      </c>
    </row>
    <row r="7809" spans="38:41">
      <c r="AL7809" s="279">
        <v>5</v>
      </c>
      <c r="AM7809" s="279">
        <v>1994</v>
      </c>
      <c r="AN7809" s="281">
        <v>34481</v>
      </c>
      <c r="AO7809" s="279">
        <v>8.6929999999999996</v>
      </c>
    </row>
    <row r="7810" spans="38:41">
      <c r="AL7810" s="279">
        <v>5</v>
      </c>
      <c r="AM7810" s="279">
        <v>1994</v>
      </c>
      <c r="AN7810" s="281">
        <v>34480</v>
      </c>
      <c r="AO7810" s="279">
        <v>8.6630000000000003</v>
      </c>
    </row>
    <row r="7811" spans="38:41">
      <c r="AL7811" s="279">
        <v>5</v>
      </c>
      <c r="AM7811" s="279">
        <v>1994</v>
      </c>
      <c r="AN7811" s="281">
        <v>34479</v>
      </c>
      <c r="AO7811" s="279">
        <v>8.5809999999999995</v>
      </c>
    </row>
    <row r="7812" spans="38:41">
      <c r="AL7812" s="279">
        <v>5</v>
      </c>
      <c r="AM7812" s="279">
        <v>1994</v>
      </c>
      <c r="AN7812" s="281">
        <v>34478</v>
      </c>
      <c r="AO7812" s="279">
        <v>8.5749999999999993</v>
      </c>
    </row>
    <row r="7813" spans="38:41">
      <c r="AL7813" s="279">
        <v>5</v>
      </c>
      <c r="AM7813" s="279">
        <v>1994</v>
      </c>
      <c r="AN7813" s="281">
        <v>34474</v>
      </c>
      <c r="AO7813" s="279">
        <v>8.4700000000000006</v>
      </c>
    </row>
    <row r="7814" spans="38:41">
      <c r="AL7814" s="279">
        <v>5</v>
      </c>
      <c r="AM7814" s="279">
        <v>1994</v>
      </c>
      <c r="AN7814" s="281">
        <v>34473</v>
      </c>
      <c r="AO7814" s="279">
        <v>8.4120000000000008</v>
      </c>
    </row>
    <row r="7815" spans="38:41">
      <c r="AL7815" s="279">
        <v>5</v>
      </c>
      <c r="AM7815" s="279">
        <v>1994</v>
      </c>
      <c r="AN7815" s="281">
        <v>34472</v>
      </c>
      <c r="AO7815" s="279">
        <v>8.4359999999999999</v>
      </c>
    </row>
    <row r="7816" spans="38:41">
      <c r="AL7816" s="279">
        <v>5</v>
      </c>
      <c r="AM7816" s="279">
        <v>1994</v>
      </c>
      <c r="AN7816" s="281">
        <v>34471</v>
      </c>
      <c r="AO7816" s="279">
        <v>8.4309999999999992</v>
      </c>
    </row>
    <row r="7817" spans="38:41">
      <c r="AL7817" s="279">
        <v>5</v>
      </c>
      <c r="AM7817" s="279">
        <v>1994</v>
      </c>
      <c r="AN7817" s="281">
        <v>34470</v>
      </c>
      <c r="AO7817" s="279">
        <v>8.65</v>
      </c>
    </row>
    <row r="7818" spans="38:41">
      <c r="AL7818" s="279">
        <v>5</v>
      </c>
      <c r="AM7818" s="279">
        <v>1994</v>
      </c>
      <c r="AN7818" s="281">
        <v>34467</v>
      </c>
      <c r="AO7818" s="279">
        <v>8.6120000000000001</v>
      </c>
    </row>
    <row r="7819" spans="38:41">
      <c r="AL7819" s="279">
        <v>5</v>
      </c>
      <c r="AM7819" s="279">
        <v>1994</v>
      </c>
      <c r="AN7819" s="281">
        <v>34466</v>
      </c>
      <c r="AO7819" s="279">
        <v>8.7249999999999996</v>
      </c>
    </row>
    <row r="7820" spans="38:41">
      <c r="AL7820" s="279">
        <v>5</v>
      </c>
      <c r="AM7820" s="279">
        <v>1994</v>
      </c>
      <c r="AN7820" s="281">
        <v>34465</v>
      </c>
      <c r="AO7820" s="279">
        <v>8.7789999999999999</v>
      </c>
    </row>
    <row r="7821" spans="38:41">
      <c r="AL7821" s="279">
        <v>5</v>
      </c>
      <c r="AM7821" s="279">
        <v>1994</v>
      </c>
      <c r="AN7821" s="281">
        <v>34464</v>
      </c>
      <c r="AO7821" s="279">
        <v>8.6769999999999996</v>
      </c>
    </row>
    <row r="7822" spans="38:41">
      <c r="AL7822" s="279">
        <v>5</v>
      </c>
      <c r="AM7822" s="279">
        <v>1994</v>
      </c>
      <c r="AN7822" s="281">
        <v>34463</v>
      </c>
      <c r="AO7822" s="279">
        <v>8.8670000000000009</v>
      </c>
    </row>
    <row r="7823" spans="38:41">
      <c r="AL7823" s="279">
        <v>5</v>
      </c>
      <c r="AM7823" s="279">
        <v>1994</v>
      </c>
      <c r="AN7823" s="281">
        <v>34460</v>
      </c>
      <c r="AO7823" s="279">
        <v>8.7530000000000001</v>
      </c>
    </row>
    <row r="7824" spans="38:41">
      <c r="AL7824" s="279">
        <v>5</v>
      </c>
      <c r="AM7824" s="279">
        <v>1994</v>
      </c>
      <c r="AN7824" s="281">
        <v>34459</v>
      </c>
      <c r="AO7824" s="279">
        <v>8.6170000000000009</v>
      </c>
    </row>
    <row r="7825" spans="38:41">
      <c r="AL7825" s="279">
        <v>5</v>
      </c>
      <c r="AM7825" s="279">
        <v>1994</v>
      </c>
      <c r="AN7825" s="281">
        <v>34458</v>
      </c>
      <c r="AO7825" s="279">
        <v>8.6020000000000003</v>
      </c>
    </row>
    <row r="7826" spans="38:41">
      <c r="AL7826" s="279">
        <v>5</v>
      </c>
      <c r="AM7826" s="279">
        <v>1994</v>
      </c>
      <c r="AN7826" s="281">
        <v>34457</v>
      </c>
      <c r="AO7826" s="279">
        <v>8.5570000000000004</v>
      </c>
    </row>
    <row r="7827" spans="38:41">
      <c r="AL7827" s="279">
        <v>5</v>
      </c>
      <c r="AM7827" s="279">
        <v>1994</v>
      </c>
      <c r="AN7827" s="281">
        <v>34456</v>
      </c>
      <c r="AO7827" s="279">
        <v>8.5229999999999997</v>
      </c>
    </row>
    <row r="7828" spans="38:41">
      <c r="AL7828" s="279">
        <v>4</v>
      </c>
      <c r="AM7828" s="279">
        <v>1994</v>
      </c>
      <c r="AN7828" s="281">
        <v>34453</v>
      </c>
      <c r="AO7828" s="279">
        <v>8.4689999999999994</v>
      </c>
    </row>
    <row r="7829" spans="38:41">
      <c r="AL7829" s="279">
        <v>4</v>
      </c>
      <c r="AM7829" s="279">
        <v>1994</v>
      </c>
      <c r="AN7829" s="281">
        <v>34452</v>
      </c>
      <c r="AO7829" s="279">
        <v>8.3919999999999995</v>
      </c>
    </row>
    <row r="7830" spans="38:41">
      <c r="AL7830" s="279">
        <v>4</v>
      </c>
      <c r="AM7830" s="279">
        <v>1994</v>
      </c>
      <c r="AN7830" s="281">
        <v>34451</v>
      </c>
      <c r="AO7830" s="279">
        <v>8.2270000000000003</v>
      </c>
    </row>
    <row r="7831" spans="38:41">
      <c r="AL7831" s="279">
        <v>4</v>
      </c>
      <c r="AM7831" s="279">
        <v>1994</v>
      </c>
      <c r="AN7831" s="281">
        <v>34450</v>
      </c>
      <c r="AO7831" s="279">
        <v>8.2129999999999992</v>
      </c>
    </row>
    <row r="7832" spans="38:41">
      <c r="AL7832" s="279">
        <v>4</v>
      </c>
      <c r="AM7832" s="279">
        <v>1994</v>
      </c>
      <c r="AN7832" s="281">
        <v>34449</v>
      </c>
      <c r="AO7832" s="279">
        <v>8.3010000000000002</v>
      </c>
    </row>
    <row r="7833" spans="38:41">
      <c r="AL7833" s="279">
        <v>4</v>
      </c>
      <c r="AM7833" s="279">
        <v>1994</v>
      </c>
      <c r="AN7833" s="281">
        <v>34446</v>
      </c>
      <c r="AO7833" s="279">
        <v>8.3439999999999994</v>
      </c>
    </row>
    <row r="7834" spans="38:41">
      <c r="AL7834" s="279">
        <v>4</v>
      </c>
      <c r="AM7834" s="279">
        <v>1994</v>
      </c>
      <c r="AN7834" s="281">
        <v>34445</v>
      </c>
      <c r="AO7834" s="279">
        <v>8.3740000000000006</v>
      </c>
    </row>
    <row r="7835" spans="38:41">
      <c r="AL7835" s="279">
        <v>4</v>
      </c>
      <c r="AM7835" s="279">
        <v>1994</v>
      </c>
      <c r="AN7835" s="281">
        <v>34444</v>
      </c>
      <c r="AO7835" s="279">
        <v>8.5370000000000008</v>
      </c>
    </row>
    <row r="7836" spans="38:41">
      <c r="AL7836" s="279">
        <v>4</v>
      </c>
      <c r="AM7836" s="279">
        <v>1994</v>
      </c>
      <c r="AN7836" s="281">
        <v>34443</v>
      </c>
      <c r="AO7836" s="279">
        <v>8.6110000000000007</v>
      </c>
    </row>
    <row r="7837" spans="38:41">
      <c r="AL7837" s="279">
        <v>4</v>
      </c>
      <c r="AM7837" s="279">
        <v>1994</v>
      </c>
      <c r="AN7837" s="281">
        <v>34442</v>
      </c>
      <c r="AO7837" s="279">
        <v>8.6509999999999998</v>
      </c>
    </row>
    <row r="7838" spans="38:41">
      <c r="AL7838" s="279">
        <v>4</v>
      </c>
      <c r="AM7838" s="279">
        <v>1994</v>
      </c>
      <c r="AN7838" s="281">
        <v>34439</v>
      </c>
      <c r="AO7838" s="279">
        <v>8.4489999999999998</v>
      </c>
    </row>
    <row r="7839" spans="38:41">
      <c r="AL7839" s="279">
        <v>4</v>
      </c>
      <c r="AM7839" s="279">
        <v>1994</v>
      </c>
      <c r="AN7839" s="281">
        <v>34438</v>
      </c>
      <c r="AO7839" s="279">
        <v>8.4469999999999992</v>
      </c>
    </row>
    <row r="7840" spans="38:41">
      <c r="AL7840" s="279">
        <v>4</v>
      </c>
      <c r="AM7840" s="279">
        <v>1994</v>
      </c>
      <c r="AN7840" s="281">
        <v>34437</v>
      </c>
      <c r="AO7840" s="279">
        <v>8.3689999999999998</v>
      </c>
    </row>
    <row r="7841" spans="38:41">
      <c r="AL7841" s="279">
        <v>4</v>
      </c>
      <c r="AM7841" s="279">
        <v>1994</v>
      </c>
      <c r="AN7841" s="281">
        <v>34436</v>
      </c>
      <c r="AO7841" s="279">
        <v>8.2959999999999994</v>
      </c>
    </row>
    <row r="7842" spans="38:41">
      <c r="AL7842" s="279">
        <v>4</v>
      </c>
      <c r="AM7842" s="279">
        <v>1994</v>
      </c>
      <c r="AN7842" s="281">
        <v>34435</v>
      </c>
      <c r="AO7842" s="279">
        <v>8.3670000000000009</v>
      </c>
    </row>
    <row r="7843" spans="38:41">
      <c r="AL7843" s="279">
        <v>4</v>
      </c>
      <c r="AM7843" s="279">
        <v>1994</v>
      </c>
      <c r="AN7843" s="281">
        <v>34432</v>
      </c>
      <c r="AO7843" s="279">
        <v>8.3149999999999995</v>
      </c>
    </row>
    <row r="7844" spans="38:41">
      <c r="AL7844" s="279">
        <v>4</v>
      </c>
      <c r="AM7844" s="279">
        <v>1994</v>
      </c>
      <c r="AN7844" s="281">
        <v>34431</v>
      </c>
      <c r="AO7844" s="279">
        <v>8.3149999999999995</v>
      </c>
    </row>
    <row r="7845" spans="38:41">
      <c r="AL7845" s="279">
        <v>4</v>
      </c>
      <c r="AM7845" s="279">
        <v>1994</v>
      </c>
      <c r="AN7845" s="281">
        <v>34430</v>
      </c>
      <c r="AO7845" s="279">
        <v>8.4049999999999994</v>
      </c>
    </row>
    <row r="7846" spans="38:41">
      <c r="AL7846" s="279">
        <v>4</v>
      </c>
      <c r="AM7846" s="279">
        <v>1994</v>
      </c>
      <c r="AN7846" s="281">
        <v>34429</v>
      </c>
      <c r="AO7846" s="279">
        <v>8.391</v>
      </c>
    </row>
    <row r="7847" spans="38:41">
      <c r="AL7847" s="279">
        <v>4</v>
      </c>
      <c r="AM7847" s="279">
        <v>1994</v>
      </c>
      <c r="AN7847" s="281">
        <v>34428</v>
      </c>
      <c r="AO7847" s="279">
        <v>8.6460000000000008</v>
      </c>
    </row>
    <row r="7848" spans="38:41">
      <c r="AL7848" s="279">
        <v>3</v>
      </c>
      <c r="AM7848" s="279">
        <v>1994</v>
      </c>
      <c r="AN7848" s="281">
        <v>34424</v>
      </c>
      <c r="AO7848" s="279">
        <v>8.3190000000000008</v>
      </c>
    </row>
    <row r="7849" spans="38:41">
      <c r="AL7849" s="279">
        <v>3</v>
      </c>
      <c r="AM7849" s="279">
        <v>1994</v>
      </c>
      <c r="AN7849" s="281">
        <v>34423</v>
      </c>
      <c r="AO7849" s="279">
        <v>8.3290000000000006</v>
      </c>
    </row>
    <row r="7850" spans="38:41">
      <c r="AL7850" s="279">
        <v>3</v>
      </c>
      <c r="AM7850" s="279">
        <v>1994</v>
      </c>
      <c r="AN7850" s="281">
        <v>34422</v>
      </c>
      <c r="AO7850" s="279">
        <v>8.1929999999999996</v>
      </c>
    </row>
    <row r="7851" spans="38:41">
      <c r="AL7851" s="279">
        <v>3</v>
      </c>
      <c r="AM7851" s="279">
        <v>1994</v>
      </c>
      <c r="AN7851" s="281">
        <v>34421</v>
      </c>
      <c r="AO7851" s="279">
        <v>8.0579999999999998</v>
      </c>
    </row>
    <row r="7852" spans="38:41">
      <c r="AL7852" s="279">
        <v>3</v>
      </c>
      <c r="AM7852" s="279">
        <v>1994</v>
      </c>
      <c r="AN7852" s="281">
        <v>34418</v>
      </c>
      <c r="AO7852" s="279">
        <v>8.0570000000000004</v>
      </c>
    </row>
    <row r="7853" spans="38:41">
      <c r="AL7853" s="279">
        <v>3</v>
      </c>
      <c r="AM7853" s="279">
        <v>1994</v>
      </c>
      <c r="AN7853" s="281">
        <v>34417</v>
      </c>
      <c r="AO7853" s="279">
        <v>7.9980000000000002</v>
      </c>
    </row>
    <row r="7854" spans="38:41">
      <c r="AL7854" s="279">
        <v>3</v>
      </c>
      <c r="AM7854" s="279">
        <v>1994</v>
      </c>
      <c r="AN7854" s="281">
        <v>34416</v>
      </c>
      <c r="AO7854" s="279">
        <v>7.9450000000000003</v>
      </c>
    </row>
    <row r="7855" spans="38:41">
      <c r="AL7855" s="279">
        <v>3</v>
      </c>
      <c r="AM7855" s="279">
        <v>1994</v>
      </c>
      <c r="AN7855" s="281">
        <v>34415</v>
      </c>
      <c r="AO7855" s="279">
        <v>7.9009999999999998</v>
      </c>
    </row>
    <row r="7856" spans="38:41">
      <c r="AL7856" s="279">
        <v>3</v>
      </c>
      <c r="AM7856" s="279">
        <v>1994</v>
      </c>
      <c r="AN7856" s="281">
        <v>34414</v>
      </c>
      <c r="AO7856" s="279">
        <v>7.9720000000000004</v>
      </c>
    </row>
    <row r="7857" spans="38:41">
      <c r="AL7857" s="279">
        <v>3</v>
      </c>
      <c r="AM7857" s="279">
        <v>1994</v>
      </c>
      <c r="AN7857" s="281">
        <v>34411</v>
      </c>
      <c r="AO7857" s="279">
        <v>7.8929999999999998</v>
      </c>
    </row>
    <row r="7858" spans="38:41">
      <c r="AL7858" s="279">
        <v>3</v>
      </c>
      <c r="AM7858" s="279">
        <v>1994</v>
      </c>
      <c r="AN7858" s="281">
        <v>34410</v>
      </c>
      <c r="AO7858" s="279">
        <v>7.819</v>
      </c>
    </row>
    <row r="7859" spans="38:41">
      <c r="AL7859" s="279">
        <v>3</v>
      </c>
      <c r="AM7859" s="279">
        <v>1994</v>
      </c>
      <c r="AN7859" s="281">
        <v>34409</v>
      </c>
      <c r="AO7859" s="279">
        <v>7.8079999999999998</v>
      </c>
    </row>
    <row r="7860" spans="38:41">
      <c r="AL7860" s="279">
        <v>3</v>
      </c>
      <c r="AM7860" s="279">
        <v>1994</v>
      </c>
      <c r="AN7860" s="281">
        <v>34408</v>
      </c>
      <c r="AO7860" s="279">
        <v>7.867</v>
      </c>
    </row>
    <row r="7861" spans="38:41">
      <c r="AL7861" s="279">
        <v>3</v>
      </c>
      <c r="AM7861" s="279">
        <v>1994</v>
      </c>
      <c r="AN7861" s="281">
        <v>34407</v>
      </c>
      <c r="AO7861" s="279">
        <v>7.8710000000000004</v>
      </c>
    </row>
    <row r="7862" spans="38:41">
      <c r="AL7862" s="279">
        <v>3</v>
      </c>
      <c r="AM7862" s="279">
        <v>1994</v>
      </c>
      <c r="AN7862" s="281">
        <v>34404</v>
      </c>
      <c r="AO7862" s="279">
        <v>7.8579999999999997</v>
      </c>
    </row>
    <row r="7863" spans="38:41">
      <c r="AL7863" s="279">
        <v>3</v>
      </c>
      <c r="AM7863" s="279">
        <v>1994</v>
      </c>
      <c r="AN7863" s="281">
        <v>34403</v>
      </c>
      <c r="AO7863" s="279">
        <v>7.8650000000000002</v>
      </c>
    </row>
    <row r="7864" spans="38:41">
      <c r="AL7864" s="279">
        <v>3</v>
      </c>
      <c r="AM7864" s="279">
        <v>1994</v>
      </c>
      <c r="AN7864" s="281">
        <v>34402</v>
      </c>
      <c r="AO7864" s="279">
        <v>7.7450000000000001</v>
      </c>
    </row>
    <row r="7865" spans="38:41">
      <c r="AL7865" s="279">
        <v>3</v>
      </c>
      <c r="AM7865" s="279">
        <v>1994</v>
      </c>
      <c r="AN7865" s="281">
        <v>34401</v>
      </c>
      <c r="AO7865" s="279">
        <v>7.7690000000000001</v>
      </c>
    </row>
    <row r="7866" spans="38:41">
      <c r="AL7866" s="279">
        <v>3</v>
      </c>
      <c r="AM7866" s="279">
        <v>1994</v>
      </c>
      <c r="AN7866" s="281">
        <v>34400</v>
      </c>
      <c r="AO7866" s="279">
        <v>7.7249999999999996</v>
      </c>
    </row>
    <row r="7867" spans="38:41">
      <c r="AL7867" s="279">
        <v>3</v>
      </c>
      <c r="AM7867" s="279">
        <v>1994</v>
      </c>
      <c r="AN7867" s="281">
        <v>34397</v>
      </c>
      <c r="AO7867" s="279">
        <v>7.742</v>
      </c>
    </row>
    <row r="7868" spans="38:41">
      <c r="AL7868" s="279">
        <v>3</v>
      </c>
      <c r="AM7868" s="279">
        <v>1994</v>
      </c>
      <c r="AN7868" s="281">
        <v>34396</v>
      </c>
      <c r="AO7868" s="279">
        <v>7.742</v>
      </c>
    </row>
    <row r="7869" spans="38:41">
      <c r="AL7869" s="279">
        <v>3</v>
      </c>
      <c r="AM7869" s="279">
        <v>1994</v>
      </c>
      <c r="AN7869" s="281">
        <v>34395</v>
      </c>
      <c r="AO7869" s="279">
        <v>7.6870000000000003</v>
      </c>
    </row>
    <row r="7870" spans="38:41">
      <c r="AL7870" s="279">
        <v>3</v>
      </c>
      <c r="AM7870" s="279">
        <v>1994</v>
      </c>
      <c r="AN7870" s="281">
        <v>34394</v>
      </c>
      <c r="AO7870" s="279">
        <v>7.6920000000000002</v>
      </c>
    </row>
    <row r="7871" spans="38:41">
      <c r="AL7871" s="279">
        <v>2</v>
      </c>
      <c r="AM7871" s="279">
        <v>1994</v>
      </c>
      <c r="AN7871" s="281">
        <v>34393</v>
      </c>
      <c r="AO7871" s="279">
        <v>7.5819999999999999</v>
      </c>
    </row>
    <row r="7872" spans="38:41">
      <c r="AL7872" s="279">
        <v>2</v>
      </c>
      <c r="AM7872" s="279">
        <v>1994</v>
      </c>
      <c r="AN7872" s="281">
        <v>34390</v>
      </c>
      <c r="AO7872" s="279">
        <v>7.6059999999999999</v>
      </c>
    </row>
    <row r="7873" spans="38:41">
      <c r="AL7873" s="279">
        <v>2</v>
      </c>
      <c r="AM7873" s="279">
        <v>1994</v>
      </c>
      <c r="AN7873" s="281">
        <v>34389</v>
      </c>
      <c r="AO7873" s="279">
        <v>7.6369999999999996</v>
      </c>
    </row>
    <row r="7874" spans="38:41">
      <c r="AL7874" s="279">
        <v>2</v>
      </c>
      <c r="AM7874" s="279">
        <v>1994</v>
      </c>
      <c r="AN7874" s="281">
        <v>34388</v>
      </c>
      <c r="AO7874" s="279">
        <v>7.5469999999999997</v>
      </c>
    </row>
    <row r="7875" spans="38:41">
      <c r="AL7875" s="279">
        <v>2</v>
      </c>
      <c r="AM7875" s="279">
        <v>1994</v>
      </c>
      <c r="AN7875" s="281">
        <v>34387</v>
      </c>
      <c r="AO7875" s="279">
        <v>7.4260000000000002</v>
      </c>
    </row>
    <row r="7876" spans="38:41">
      <c r="AL7876" s="279">
        <v>2</v>
      </c>
      <c r="AM7876" s="279">
        <v>1994</v>
      </c>
      <c r="AN7876" s="281">
        <v>34386</v>
      </c>
      <c r="AO7876" s="279">
        <v>7.5259999999999998</v>
      </c>
    </row>
    <row r="7877" spans="38:41">
      <c r="AL7877" s="279">
        <v>2</v>
      </c>
      <c r="AM7877" s="279">
        <v>1994</v>
      </c>
      <c r="AN7877" s="281">
        <v>34383</v>
      </c>
      <c r="AO7877" s="279">
        <v>7.4420000000000002</v>
      </c>
    </row>
    <row r="7878" spans="38:41">
      <c r="AL7878" s="279">
        <v>2</v>
      </c>
      <c r="AM7878" s="279">
        <v>1994</v>
      </c>
      <c r="AN7878" s="281">
        <v>34382</v>
      </c>
      <c r="AO7878" s="279">
        <v>7.3979999999999997</v>
      </c>
    </row>
    <row r="7879" spans="38:41">
      <c r="AL7879" s="279">
        <v>2</v>
      </c>
      <c r="AM7879" s="279">
        <v>1994</v>
      </c>
      <c r="AN7879" s="281">
        <v>34381</v>
      </c>
      <c r="AO7879" s="279">
        <v>7.335</v>
      </c>
    </row>
    <row r="7880" spans="38:41">
      <c r="AL7880" s="279">
        <v>2</v>
      </c>
      <c r="AM7880" s="279">
        <v>1994</v>
      </c>
      <c r="AN7880" s="281">
        <v>34380</v>
      </c>
      <c r="AO7880" s="279">
        <v>7.319</v>
      </c>
    </row>
    <row r="7881" spans="38:41">
      <c r="AL7881" s="279">
        <v>2</v>
      </c>
      <c r="AM7881" s="279">
        <v>1994</v>
      </c>
      <c r="AN7881" s="281">
        <v>34379</v>
      </c>
      <c r="AO7881" s="279">
        <v>7.2690000000000001</v>
      </c>
    </row>
    <row r="7882" spans="38:41">
      <c r="AL7882" s="279">
        <v>2</v>
      </c>
      <c r="AM7882" s="279">
        <v>1994</v>
      </c>
      <c r="AN7882" s="281">
        <v>34376</v>
      </c>
      <c r="AO7882" s="279">
        <v>7.226</v>
      </c>
    </row>
    <row r="7883" spans="38:41">
      <c r="AL7883" s="279">
        <v>2</v>
      </c>
      <c r="AM7883" s="279">
        <v>1994</v>
      </c>
      <c r="AN7883" s="281">
        <v>34375</v>
      </c>
      <c r="AO7883" s="279">
        <v>7.242</v>
      </c>
    </row>
    <row r="7884" spans="38:41">
      <c r="AL7884" s="279">
        <v>2</v>
      </c>
      <c r="AM7884" s="279">
        <v>1994</v>
      </c>
      <c r="AN7884" s="281">
        <v>34374</v>
      </c>
      <c r="AO7884" s="279">
        <v>7.2530000000000001</v>
      </c>
    </row>
    <row r="7885" spans="38:41">
      <c r="AL7885" s="279">
        <v>2</v>
      </c>
      <c r="AM7885" s="279">
        <v>1994</v>
      </c>
      <c r="AN7885" s="281">
        <v>34373</v>
      </c>
      <c r="AO7885" s="279">
        <v>7.2960000000000003</v>
      </c>
    </row>
    <row r="7886" spans="38:41">
      <c r="AL7886" s="279">
        <v>2</v>
      </c>
      <c r="AM7886" s="279">
        <v>1994</v>
      </c>
      <c r="AN7886" s="281">
        <v>34372</v>
      </c>
      <c r="AO7886" s="279">
        <v>7.2839999999999998</v>
      </c>
    </row>
    <row r="7887" spans="38:41">
      <c r="AL7887" s="279">
        <v>2</v>
      </c>
      <c r="AM7887" s="279">
        <v>1994</v>
      </c>
      <c r="AN7887" s="281">
        <v>34369</v>
      </c>
      <c r="AO7887" s="279">
        <v>7.2229999999999999</v>
      </c>
    </row>
    <row r="7888" spans="38:41">
      <c r="AL7888" s="279">
        <v>2</v>
      </c>
      <c r="AM7888" s="279">
        <v>1994</v>
      </c>
      <c r="AN7888" s="281">
        <v>34368</v>
      </c>
      <c r="AO7888" s="279">
        <v>7.1769999999999996</v>
      </c>
    </row>
    <row r="7889" spans="38:41">
      <c r="AL7889" s="279">
        <v>2</v>
      </c>
      <c r="AM7889" s="279">
        <v>1994</v>
      </c>
      <c r="AN7889" s="281">
        <v>34367</v>
      </c>
      <c r="AO7889" s="279">
        <v>7.1310000000000002</v>
      </c>
    </row>
    <row r="7890" spans="38:41">
      <c r="AL7890" s="279">
        <v>2</v>
      </c>
      <c r="AM7890" s="279">
        <v>1994</v>
      </c>
      <c r="AN7890" s="281">
        <v>34366</v>
      </c>
      <c r="AO7890" s="279">
        <v>7.1319999999999997</v>
      </c>
    </row>
    <row r="7891" spans="38:41">
      <c r="AL7891" s="279">
        <v>1</v>
      </c>
      <c r="AM7891" s="279">
        <v>1994</v>
      </c>
      <c r="AN7891" s="281">
        <v>34365</v>
      </c>
      <c r="AO7891" s="279">
        <v>7.0979999999999999</v>
      </c>
    </row>
    <row r="7892" spans="38:41">
      <c r="AL7892" s="279">
        <v>1</v>
      </c>
      <c r="AM7892" s="279">
        <v>1994</v>
      </c>
      <c r="AN7892" s="281">
        <v>34362</v>
      </c>
      <c r="AO7892" s="279">
        <v>7.0830000000000002</v>
      </c>
    </row>
    <row r="7893" spans="38:41">
      <c r="AL7893" s="279">
        <v>1</v>
      </c>
      <c r="AM7893" s="279">
        <v>1994</v>
      </c>
      <c r="AN7893" s="281">
        <v>34361</v>
      </c>
      <c r="AO7893" s="279">
        <v>7.1239999999999997</v>
      </c>
    </row>
    <row r="7894" spans="38:41">
      <c r="AL7894" s="279">
        <v>1</v>
      </c>
      <c r="AM7894" s="279">
        <v>1994</v>
      </c>
      <c r="AN7894" s="281">
        <v>34360</v>
      </c>
      <c r="AO7894" s="279">
        <v>7.1689999999999996</v>
      </c>
    </row>
    <row r="7895" spans="38:41">
      <c r="AL7895" s="279">
        <v>1</v>
      </c>
      <c r="AM7895" s="279">
        <v>1994</v>
      </c>
      <c r="AN7895" s="281">
        <v>34359</v>
      </c>
      <c r="AO7895" s="279">
        <v>7.2110000000000003</v>
      </c>
    </row>
    <row r="7896" spans="38:41">
      <c r="AL7896" s="279">
        <v>1</v>
      </c>
      <c r="AM7896" s="279">
        <v>1994</v>
      </c>
      <c r="AN7896" s="281">
        <v>34358</v>
      </c>
      <c r="AO7896" s="279">
        <v>7.1390000000000002</v>
      </c>
    </row>
    <row r="7897" spans="38:41">
      <c r="AL7897" s="279">
        <v>1</v>
      </c>
      <c r="AM7897" s="279">
        <v>1994</v>
      </c>
      <c r="AN7897" s="281">
        <v>34355</v>
      </c>
      <c r="AO7897" s="279">
        <v>7.1059999999999999</v>
      </c>
    </row>
    <row r="7898" spans="38:41">
      <c r="AL7898" s="279">
        <v>1</v>
      </c>
      <c r="AM7898" s="279">
        <v>1994</v>
      </c>
      <c r="AN7898" s="281">
        <v>34354</v>
      </c>
      <c r="AO7898" s="279">
        <v>7.1280000000000001</v>
      </c>
    </row>
    <row r="7899" spans="38:41">
      <c r="AL7899" s="279">
        <v>1</v>
      </c>
      <c r="AM7899" s="279">
        <v>1994</v>
      </c>
      <c r="AN7899" s="281">
        <v>34353</v>
      </c>
      <c r="AO7899" s="279">
        <v>7.1550000000000002</v>
      </c>
    </row>
    <row r="7900" spans="38:41">
      <c r="AL7900" s="279">
        <v>1</v>
      </c>
      <c r="AM7900" s="279">
        <v>1994</v>
      </c>
      <c r="AN7900" s="281">
        <v>34352</v>
      </c>
      <c r="AO7900" s="279">
        <v>7.0979999999999999</v>
      </c>
    </row>
    <row r="7901" spans="38:41">
      <c r="AL7901" s="279">
        <v>1</v>
      </c>
      <c r="AM7901" s="279">
        <v>1994</v>
      </c>
      <c r="AN7901" s="281">
        <v>34351</v>
      </c>
      <c r="AO7901" s="279">
        <v>7.2119999999999997</v>
      </c>
    </row>
    <row r="7902" spans="38:41">
      <c r="AL7902" s="279">
        <v>1</v>
      </c>
      <c r="AM7902" s="279">
        <v>1994</v>
      </c>
      <c r="AN7902" s="281">
        <v>34348</v>
      </c>
      <c r="AO7902" s="279">
        <v>7.2</v>
      </c>
    </row>
    <row r="7903" spans="38:41">
      <c r="AL7903" s="279">
        <v>1</v>
      </c>
      <c r="AM7903" s="279">
        <v>1994</v>
      </c>
      <c r="AN7903" s="281">
        <v>34347</v>
      </c>
      <c r="AO7903" s="279">
        <v>7.1740000000000004</v>
      </c>
    </row>
    <row r="7904" spans="38:41">
      <c r="AL7904" s="279">
        <v>1</v>
      </c>
      <c r="AM7904" s="279">
        <v>1994</v>
      </c>
      <c r="AN7904" s="281">
        <v>34346</v>
      </c>
      <c r="AO7904" s="279">
        <v>7.0910000000000002</v>
      </c>
    </row>
    <row r="7905" spans="38:41">
      <c r="AL7905" s="279">
        <v>1</v>
      </c>
      <c r="AM7905" s="279">
        <v>1994</v>
      </c>
      <c r="AN7905" s="281">
        <v>34345</v>
      </c>
      <c r="AO7905" s="279">
        <v>7.181</v>
      </c>
    </row>
    <row r="7906" spans="38:41">
      <c r="AL7906" s="279">
        <v>1</v>
      </c>
      <c r="AM7906" s="279">
        <v>1994</v>
      </c>
      <c r="AN7906" s="281">
        <v>34344</v>
      </c>
      <c r="AO7906" s="279">
        <v>7.2080000000000002</v>
      </c>
    </row>
    <row r="7907" spans="38:41">
      <c r="AL7907" s="279">
        <v>1</v>
      </c>
      <c r="AM7907" s="279">
        <v>1994</v>
      </c>
      <c r="AN7907" s="281">
        <v>34341</v>
      </c>
      <c r="AO7907" s="279">
        <v>7.2430000000000003</v>
      </c>
    </row>
    <row r="7908" spans="38:41">
      <c r="AL7908" s="279">
        <v>1</v>
      </c>
      <c r="AM7908" s="279">
        <v>1994</v>
      </c>
      <c r="AN7908" s="281">
        <v>34340</v>
      </c>
      <c r="AO7908" s="279">
        <v>7.3319999999999999</v>
      </c>
    </row>
    <row r="7909" spans="38:41">
      <c r="AL7909" s="279">
        <v>1</v>
      </c>
      <c r="AM7909" s="279">
        <v>1994</v>
      </c>
      <c r="AN7909" s="281">
        <v>34339</v>
      </c>
      <c r="AO7909" s="279">
        <v>7.375</v>
      </c>
    </row>
    <row r="7910" spans="38:41">
      <c r="AL7910" s="279">
        <v>1</v>
      </c>
      <c r="AM7910" s="279">
        <v>1994</v>
      </c>
      <c r="AN7910" s="281">
        <v>34338</v>
      </c>
      <c r="AO7910" s="279">
        <v>7.3710000000000004</v>
      </c>
    </row>
    <row r="7911" spans="38:41">
      <c r="AL7911" s="279">
        <v>12</v>
      </c>
      <c r="AM7911" s="279">
        <v>1993</v>
      </c>
      <c r="AN7911" s="281">
        <v>34334</v>
      </c>
      <c r="AO7911" s="279">
        <v>7.3239999999999998</v>
      </c>
    </row>
    <row r="7912" spans="38:41">
      <c r="AL7912" s="279">
        <v>12</v>
      </c>
      <c r="AM7912" s="279">
        <v>1993</v>
      </c>
      <c r="AN7912" s="281">
        <v>34333</v>
      </c>
      <c r="AO7912" s="279">
        <v>7.32</v>
      </c>
    </row>
    <row r="7913" spans="38:41">
      <c r="AL7913" s="279">
        <v>12</v>
      </c>
      <c r="AM7913" s="279">
        <v>1993</v>
      </c>
      <c r="AN7913" s="281">
        <v>34332</v>
      </c>
      <c r="AO7913" s="279">
        <v>7.274</v>
      </c>
    </row>
    <row r="7914" spans="38:41">
      <c r="AL7914" s="279">
        <v>12</v>
      </c>
      <c r="AM7914" s="279">
        <v>1993</v>
      </c>
      <c r="AN7914" s="281">
        <v>34327</v>
      </c>
      <c r="AO7914" s="279">
        <v>7.2859999999999996</v>
      </c>
    </row>
    <row r="7915" spans="38:41">
      <c r="AL7915" s="279">
        <v>12</v>
      </c>
      <c r="AM7915" s="279">
        <v>1993</v>
      </c>
      <c r="AN7915" s="281">
        <v>34326</v>
      </c>
      <c r="AO7915" s="279">
        <v>7.274</v>
      </c>
    </row>
    <row r="7916" spans="38:41">
      <c r="AL7916" s="279">
        <v>12</v>
      </c>
      <c r="AM7916" s="279">
        <v>1993</v>
      </c>
      <c r="AN7916" s="281">
        <v>34325</v>
      </c>
      <c r="AO7916" s="279">
        <v>7.3209999999999997</v>
      </c>
    </row>
    <row r="7917" spans="38:41">
      <c r="AL7917" s="279">
        <v>12</v>
      </c>
      <c r="AM7917" s="279">
        <v>1993</v>
      </c>
      <c r="AN7917" s="281">
        <v>34324</v>
      </c>
      <c r="AO7917" s="279">
        <v>7.415</v>
      </c>
    </row>
    <row r="7918" spans="38:41">
      <c r="AL7918" s="279">
        <v>12</v>
      </c>
      <c r="AM7918" s="279">
        <v>1993</v>
      </c>
      <c r="AN7918" s="281">
        <v>34323</v>
      </c>
      <c r="AO7918" s="279">
        <v>7.4509999999999996</v>
      </c>
    </row>
    <row r="7919" spans="38:41">
      <c r="AL7919" s="279">
        <v>12</v>
      </c>
      <c r="AM7919" s="279">
        <v>1993</v>
      </c>
      <c r="AN7919" s="281">
        <v>34320</v>
      </c>
      <c r="AO7919" s="279">
        <v>7.4669999999999996</v>
      </c>
    </row>
    <row r="7920" spans="38:41">
      <c r="AL7920" s="279">
        <v>12</v>
      </c>
      <c r="AM7920" s="279">
        <v>1993</v>
      </c>
      <c r="AN7920" s="281">
        <v>34319</v>
      </c>
      <c r="AO7920" s="279">
        <v>7.4589999999999996</v>
      </c>
    </row>
    <row r="7921" spans="38:41">
      <c r="AL7921" s="279">
        <v>12</v>
      </c>
      <c r="AM7921" s="279">
        <v>1993</v>
      </c>
      <c r="AN7921" s="281">
        <v>34318</v>
      </c>
      <c r="AO7921" s="279">
        <v>7.508</v>
      </c>
    </row>
    <row r="7922" spans="38:41">
      <c r="AL7922" s="279">
        <v>12</v>
      </c>
      <c r="AM7922" s="279">
        <v>1993</v>
      </c>
      <c r="AN7922" s="281">
        <v>34317</v>
      </c>
      <c r="AO7922" s="279">
        <v>7.516</v>
      </c>
    </row>
    <row r="7923" spans="38:41">
      <c r="AL7923" s="279">
        <v>12</v>
      </c>
      <c r="AM7923" s="279">
        <v>1993</v>
      </c>
      <c r="AN7923" s="281">
        <v>34316</v>
      </c>
      <c r="AO7923" s="279">
        <v>7.4720000000000004</v>
      </c>
    </row>
    <row r="7924" spans="38:41">
      <c r="AL7924" s="279">
        <v>12</v>
      </c>
      <c r="AM7924" s="279">
        <v>1993</v>
      </c>
      <c r="AN7924" s="281">
        <v>34313</v>
      </c>
      <c r="AO7924" s="279">
        <v>7.4279999999999999</v>
      </c>
    </row>
    <row r="7925" spans="38:41">
      <c r="AL7925" s="279">
        <v>12</v>
      </c>
      <c r="AM7925" s="279">
        <v>1993</v>
      </c>
      <c r="AN7925" s="281">
        <v>34312</v>
      </c>
      <c r="AO7925" s="279">
        <v>7.3840000000000003</v>
      </c>
    </row>
    <row r="7926" spans="38:41">
      <c r="AL7926" s="279">
        <v>12</v>
      </c>
      <c r="AM7926" s="279">
        <v>1993</v>
      </c>
      <c r="AN7926" s="281">
        <v>34311</v>
      </c>
      <c r="AO7926" s="279">
        <v>7.4119999999999999</v>
      </c>
    </row>
    <row r="7927" spans="38:41">
      <c r="AL7927" s="279">
        <v>12</v>
      </c>
      <c r="AM7927" s="279">
        <v>1993</v>
      </c>
      <c r="AN7927" s="281">
        <v>34310</v>
      </c>
      <c r="AO7927" s="279">
        <v>7.42</v>
      </c>
    </row>
    <row r="7928" spans="38:41">
      <c r="AL7928" s="279">
        <v>12</v>
      </c>
      <c r="AM7928" s="279">
        <v>1993</v>
      </c>
      <c r="AN7928" s="281">
        <v>34309</v>
      </c>
      <c r="AO7928" s="279">
        <v>7.3959999999999999</v>
      </c>
    </row>
    <row r="7929" spans="38:41">
      <c r="AL7929" s="279">
        <v>12</v>
      </c>
      <c r="AM7929" s="279">
        <v>1993</v>
      </c>
      <c r="AN7929" s="281">
        <v>34306</v>
      </c>
      <c r="AO7929" s="279">
        <v>7.5</v>
      </c>
    </row>
    <row r="7930" spans="38:41">
      <c r="AL7930" s="279">
        <v>12</v>
      </c>
      <c r="AM7930" s="279">
        <v>1993</v>
      </c>
      <c r="AN7930" s="281">
        <v>34305</v>
      </c>
      <c r="AO7930" s="279">
        <v>7.5</v>
      </c>
    </row>
    <row r="7931" spans="38:41">
      <c r="AL7931" s="279">
        <v>12</v>
      </c>
      <c r="AM7931" s="279">
        <v>1993</v>
      </c>
      <c r="AN7931" s="281">
        <v>34304</v>
      </c>
      <c r="AO7931" s="279">
        <v>7.5</v>
      </c>
    </row>
    <row r="7932" spans="38:41">
      <c r="AL7932" s="279">
        <v>11</v>
      </c>
      <c r="AM7932" s="279">
        <v>1993</v>
      </c>
      <c r="AN7932" s="281">
        <v>34303</v>
      </c>
      <c r="AO7932" s="279">
        <v>7.5250000000000004</v>
      </c>
    </row>
    <row r="7933" spans="38:41">
      <c r="AL7933" s="279">
        <v>11</v>
      </c>
      <c r="AM7933" s="279">
        <v>1993</v>
      </c>
      <c r="AN7933" s="281">
        <v>34302</v>
      </c>
      <c r="AO7933" s="279">
        <v>7.468</v>
      </c>
    </row>
    <row r="7934" spans="38:41">
      <c r="AL7934" s="279">
        <v>11</v>
      </c>
      <c r="AM7934" s="279">
        <v>1993</v>
      </c>
      <c r="AN7934" s="281">
        <v>34299</v>
      </c>
      <c r="AO7934" s="279">
        <v>7.4960000000000004</v>
      </c>
    </row>
    <row r="7935" spans="38:41">
      <c r="AL7935" s="279">
        <v>11</v>
      </c>
      <c r="AM7935" s="279">
        <v>1993</v>
      </c>
      <c r="AN7935" s="281">
        <v>34298</v>
      </c>
      <c r="AO7935" s="279">
        <v>7.5410000000000004</v>
      </c>
    </row>
    <row r="7936" spans="38:41">
      <c r="AL7936" s="279">
        <v>11</v>
      </c>
      <c r="AM7936" s="279">
        <v>1993</v>
      </c>
      <c r="AN7936" s="281">
        <v>34297</v>
      </c>
      <c r="AO7936" s="279">
        <v>7.5659999999999998</v>
      </c>
    </row>
    <row r="7937" spans="38:41">
      <c r="AL7937" s="279">
        <v>11</v>
      </c>
      <c r="AM7937" s="279">
        <v>1993</v>
      </c>
      <c r="AN7937" s="281">
        <v>34296</v>
      </c>
      <c r="AO7937" s="279">
        <v>7.5330000000000004</v>
      </c>
    </row>
    <row r="7938" spans="38:41">
      <c r="AL7938" s="279">
        <v>11</v>
      </c>
      <c r="AM7938" s="279">
        <v>1993</v>
      </c>
      <c r="AN7938" s="281">
        <v>34295</v>
      </c>
      <c r="AO7938" s="279">
        <v>7.5940000000000003</v>
      </c>
    </row>
    <row r="7939" spans="38:41">
      <c r="AL7939" s="279">
        <v>11</v>
      </c>
      <c r="AM7939" s="279">
        <v>1993</v>
      </c>
      <c r="AN7939" s="281">
        <v>34292</v>
      </c>
      <c r="AO7939" s="279">
        <v>7.5170000000000003</v>
      </c>
    </row>
    <row r="7940" spans="38:41">
      <c r="AL7940" s="279">
        <v>11</v>
      </c>
      <c r="AM7940" s="279">
        <v>1993</v>
      </c>
      <c r="AN7940" s="281">
        <v>34291</v>
      </c>
      <c r="AO7940" s="279">
        <v>7.452</v>
      </c>
    </row>
    <row r="7941" spans="38:41">
      <c r="AL7941" s="279">
        <v>11</v>
      </c>
      <c r="AM7941" s="279">
        <v>1993</v>
      </c>
      <c r="AN7941" s="281">
        <v>34290</v>
      </c>
      <c r="AO7941" s="279">
        <v>7.42</v>
      </c>
    </row>
    <row r="7942" spans="38:41">
      <c r="AL7942" s="279">
        <v>11</v>
      </c>
      <c r="AM7942" s="279">
        <v>1993</v>
      </c>
      <c r="AN7942" s="281">
        <v>34289</v>
      </c>
      <c r="AO7942" s="279">
        <v>7.4320000000000004</v>
      </c>
    </row>
    <row r="7943" spans="38:41">
      <c r="AL7943" s="279">
        <v>11</v>
      </c>
      <c r="AM7943" s="279">
        <v>1993</v>
      </c>
      <c r="AN7943" s="281">
        <v>34288</v>
      </c>
      <c r="AO7943" s="279">
        <v>7.46</v>
      </c>
    </row>
    <row r="7944" spans="38:41">
      <c r="AL7944" s="279">
        <v>11</v>
      </c>
      <c r="AM7944" s="279">
        <v>1993</v>
      </c>
      <c r="AN7944" s="281">
        <v>34285</v>
      </c>
      <c r="AO7944" s="279">
        <v>7.452</v>
      </c>
    </row>
    <row r="7945" spans="38:41">
      <c r="AL7945" s="279">
        <v>11</v>
      </c>
      <c r="AM7945" s="279">
        <v>1993</v>
      </c>
      <c r="AN7945" s="281">
        <v>34284</v>
      </c>
      <c r="AO7945" s="279">
        <v>7.484</v>
      </c>
    </row>
    <row r="7946" spans="38:41">
      <c r="AL7946" s="279">
        <v>11</v>
      </c>
      <c r="AM7946" s="279">
        <v>1993</v>
      </c>
      <c r="AN7946" s="281">
        <v>34283</v>
      </c>
      <c r="AO7946" s="279">
        <v>7.476</v>
      </c>
    </row>
    <row r="7947" spans="38:41">
      <c r="AL7947" s="279">
        <v>11</v>
      </c>
      <c r="AM7947" s="279">
        <v>1993</v>
      </c>
      <c r="AN7947" s="281">
        <v>34282</v>
      </c>
      <c r="AO7947" s="279">
        <v>7.4480000000000004</v>
      </c>
    </row>
    <row r="7948" spans="38:41">
      <c r="AL7948" s="279">
        <v>11</v>
      </c>
      <c r="AM7948" s="279">
        <v>1993</v>
      </c>
      <c r="AN7948" s="281">
        <v>34281</v>
      </c>
      <c r="AO7948" s="279">
        <v>7.4960000000000004</v>
      </c>
    </row>
    <row r="7949" spans="38:41">
      <c r="AL7949" s="279">
        <v>11</v>
      </c>
      <c r="AM7949" s="279">
        <v>1993</v>
      </c>
      <c r="AN7949" s="281">
        <v>34278</v>
      </c>
      <c r="AO7949" s="279">
        <v>7.5449999999999999</v>
      </c>
    </row>
    <row r="7950" spans="38:41">
      <c r="AL7950" s="279">
        <v>11</v>
      </c>
      <c r="AM7950" s="279">
        <v>1993</v>
      </c>
      <c r="AN7950" s="281">
        <v>34277</v>
      </c>
      <c r="AO7950" s="279">
        <v>7.5650000000000004</v>
      </c>
    </row>
    <row r="7951" spans="38:41">
      <c r="AL7951" s="279">
        <v>11</v>
      </c>
      <c r="AM7951" s="279">
        <v>1993</v>
      </c>
      <c r="AN7951" s="281">
        <v>34276</v>
      </c>
      <c r="AO7951" s="279">
        <v>7.5490000000000004</v>
      </c>
    </row>
    <row r="7952" spans="38:41">
      <c r="AL7952" s="279">
        <v>11</v>
      </c>
      <c r="AM7952" s="279">
        <v>1993</v>
      </c>
      <c r="AN7952" s="281">
        <v>34275</v>
      </c>
      <c r="AO7952" s="279">
        <v>7.5490000000000004</v>
      </c>
    </row>
    <row r="7953" spans="38:41">
      <c r="AL7953" s="279">
        <v>11</v>
      </c>
      <c r="AM7953" s="279">
        <v>1993</v>
      </c>
      <c r="AN7953" s="281">
        <v>34274</v>
      </c>
      <c r="AO7953" s="279">
        <v>7.4880000000000004</v>
      </c>
    </row>
    <row r="7954" spans="38:41">
      <c r="AL7954" s="279">
        <v>10</v>
      </c>
      <c r="AM7954" s="279">
        <v>1993</v>
      </c>
      <c r="AN7954" s="281">
        <v>34271</v>
      </c>
      <c r="AO7954" s="279">
        <v>7.4279999999999999</v>
      </c>
    </row>
    <row r="7955" spans="38:41">
      <c r="AL7955" s="279">
        <v>10</v>
      </c>
      <c r="AM7955" s="279">
        <v>1993</v>
      </c>
      <c r="AN7955" s="281">
        <v>34270</v>
      </c>
      <c r="AO7955" s="279">
        <v>7.4480000000000004</v>
      </c>
    </row>
    <row r="7956" spans="38:41">
      <c r="AL7956" s="279">
        <v>10</v>
      </c>
      <c r="AM7956" s="279">
        <v>1993</v>
      </c>
      <c r="AN7956" s="281">
        <v>34269</v>
      </c>
      <c r="AO7956" s="279">
        <v>7.4119999999999999</v>
      </c>
    </row>
    <row r="7957" spans="38:41">
      <c r="AL7957" s="279">
        <v>10</v>
      </c>
      <c r="AM7957" s="279">
        <v>1993</v>
      </c>
      <c r="AN7957" s="281">
        <v>34268</v>
      </c>
      <c r="AO7957" s="279">
        <v>7.3959999999999999</v>
      </c>
    </row>
    <row r="7958" spans="38:41">
      <c r="AL7958" s="279">
        <v>10</v>
      </c>
      <c r="AM7958" s="279">
        <v>1993</v>
      </c>
      <c r="AN7958" s="281">
        <v>34267</v>
      </c>
      <c r="AO7958" s="279">
        <v>7.4160000000000004</v>
      </c>
    </row>
    <row r="7959" spans="38:41">
      <c r="AL7959" s="279">
        <v>10</v>
      </c>
      <c r="AM7959" s="279">
        <v>1993</v>
      </c>
      <c r="AN7959" s="281">
        <v>34264</v>
      </c>
      <c r="AO7959" s="279">
        <v>7.3959999999999999</v>
      </c>
    </row>
    <row r="7960" spans="38:41">
      <c r="AL7960" s="279">
        <v>10</v>
      </c>
      <c r="AM7960" s="279">
        <v>1993</v>
      </c>
      <c r="AN7960" s="281">
        <v>34263</v>
      </c>
      <c r="AO7960" s="279">
        <v>7.3529999999999998</v>
      </c>
    </row>
    <row r="7961" spans="38:41">
      <c r="AL7961" s="279">
        <v>10</v>
      </c>
      <c r="AM7961" s="279">
        <v>1993</v>
      </c>
      <c r="AN7961" s="281">
        <v>34262</v>
      </c>
      <c r="AO7961" s="279">
        <v>7.2830000000000004</v>
      </c>
    </row>
    <row r="7962" spans="38:41">
      <c r="AL7962" s="279">
        <v>10</v>
      </c>
      <c r="AM7962" s="279">
        <v>1993</v>
      </c>
      <c r="AN7962" s="281">
        <v>34261</v>
      </c>
      <c r="AO7962" s="279">
        <v>7.3369999999999997</v>
      </c>
    </row>
    <row r="7963" spans="38:41">
      <c r="AL7963" s="279">
        <v>10</v>
      </c>
      <c r="AM7963" s="279">
        <v>1993</v>
      </c>
      <c r="AN7963" s="281">
        <v>34260</v>
      </c>
      <c r="AO7963" s="279">
        <v>7.3449999999999998</v>
      </c>
    </row>
    <row r="7964" spans="38:41">
      <c r="AL7964" s="279">
        <v>10</v>
      </c>
      <c r="AM7964" s="279">
        <v>1993</v>
      </c>
      <c r="AN7964" s="281">
        <v>34257</v>
      </c>
      <c r="AO7964" s="279">
        <v>7.3330000000000002</v>
      </c>
    </row>
    <row r="7965" spans="38:41">
      <c r="AL7965" s="279">
        <v>10</v>
      </c>
      <c r="AM7965" s="279">
        <v>1993</v>
      </c>
      <c r="AN7965" s="281">
        <v>34256</v>
      </c>
      <c r="AO7965" s="279">
        <v>7.298</v>
      </c>
    </row>
    <row r="7966" spans="38:41">
      <c r="AL7966" s="279">
        <v>10</v>
      </c>
      <c r="AM7966" s="279">
        <v>1993</v>
      </c>
      <c r="AN7966" s="281">
        <v>34255</v>
      </c>
      <c r="AO7966" s="279">
        <v>7.38</v>
      </c>
    </row>
    <row r="7967" spans="38:41">
      <c r="AL7967" s="279">
        <v>10</v>
      </c>
      <c r="AM7967" s="279">
        <v>1993</v>
      </c>
      <c r="AN7967" s="281">
        <v>34254</v>
      </c>
      <c r="AO7967" s="279">
        <v>7.3840000000000003</v>
      </c>
    </row>
    <row r="7968" spans="38:41">
      <c r="AL7968" s="279">
        <v>10</v>
      </c>
      <c r="AM7968" s="279">
        <v>1993</v>
      </c>
      <c r="AN7968" s="281">
        <v>34253</v>
      </c>
      <c r="AO7968" s="279">
        <v>7.3959999999999999</v>
      </c>
    </row>
    <row r="7969" spans="38:41">
      <c r="AL7969" s="279">
        <v>10</v>
      </c>
      <c r="AM7969" s="279">
        <v>1993</v>
      </c>
      <c r="AN7969" s="281">
        <v>34250</v>
      </c>
      <c r="AO7969" s="279">
        <v>7.4279999999999999</v>
      </c>
    </row>
    <row r="7970" spans="38:41">
      <c r="AL7970" s="279">
        <v>10</v>
      </c>
      <c r="AM7970" s="279">
        <v>1993</v>
      </c>
      <c r="AN7970" s="281">
        <v>34249</v>
      </c>
      <c r="AO7970" s="279">
        <v>7.5</v>
      </c>
    </row>
    <row r="7971" spans="38:41">
      <c r="AL7971" s="279">
        <v>10</v>
      </c>
      <c r="AM7971" s="279">
        <v>1993</v>
      </c>
      <c r="AN7971" s="281">
        <v>34248</v>
      </c>
      <c r="AO7971" s="279">
        <v>7.508</v>
      </c>
    </row>
    <row r="7972" spans="38:41">
      <c r="AL7972" s="279">
        <v>10</v>
      </c>
      <c r="AM7972" s="279">
        <v>1993</v>
      </c>
      <c r="AN7972" s="281">
        <v>34247</v>
      </c>
      <c r="AO7972" s="279">
        <v>7.6020000000000003</v>
      </c>
    </row>
    <row r="7973" spans="38:41">
      <c r="AL7973" s="279">
        <v>10</v>
      </c>
      <c r="AM7973" s="279">
        <v>1993</v>
      </c>
      <c r="AN7973" s="281">
        <v>34246</v>
      </c>
      <c r="AO7973" s="279">
        <v>7.6550000000000002</v>
      </c>
    </row>
    <row r="7974" spans="38:41">
      <c r="AL7974" s="279">
        <v>10</v>
      </c>
      <c r="AM7974" s="279">
        <v>1993</v>
      </c>
      <c r="AN7974" s="281">
        <v>34243</v>
      </c>
      <c r="AO7974" s="279">
        <v>7.6310000000000002</v>
      </c>
    </row>
    <row r="7975" spans="38:41">
      <c r="AL7975" s="279">
        <v>9</v>
      </c>
      <c r="AM7975" s="279">
        <v>1993</v>
      </c>
      <c r="AN7975" s="281">
        <v>34242</v>
      </c>
      <c r="AO7975" s="279">
        <v>7.6429999999999998</v>
      </c>
    </row>
    <row r="7976" spans="38:41">
      <c r="AL7976" s="279">
        <v>9</v>
      </c>
      <c r="AM7976" s="279">
        <v>1993</v>
      </c>
      <c r="AN7976" s="281">
        <v>34241</v>
      </c>
      <c r="AO7976" s="279">
        <v>7.5890000000000004</v>
      </c>
    </row>
    <row r="7977" spans="38:41">
      <c r="AL7977" s="279">
        <v>9</v>
      </c>
      <c r="AM7977" s="279">
        <v>1993</v>
      </c>
      <c r="AN7977" s="281">
        <v>34240</v>
      </c>
      <c r="AO7977" s="279">
        <v>7.476</v>
      </c>
    </row>
    <row r="7978" spans="38:41">
      <c r="AL7978" s="279">
        <v>9</v>
      </c>
      <c r="AM7978" s="279">
        <v>1993</v>
      </c>
      <c r="AN7978" s="281">
        <v>34239</v>
      </c>
      <c r="AO7978" s="279">
        <v>7.452</v>
      </c>
    </row>
    <row r="7979" spans="38:41">
      <c r="AL7979" s="279">
        <v>9</v>
      </c>
      <c r="AM7979" s="279">
        <v>1993</v>
      </c>
      <c r="AN7979" s="281">
        <v>34236</v>
      </c>
      <c r="AO7979" s="279">
        <v>7.5570000000000004</v>
      </c>
    </row>
    <row r="7980" spans="38:41">
      <c r="AL7980" s="279">
        <v>9</v>
      </c>
      <c r="AM7980" s="279">
        <v>1993</v>
      </c>
      <c r="AN7980" s="281">
        <v>34235</v>
      </c>
      <c r="AO7980" s="279">
        <v>7.577</v>
      </c>
    </row>
    <row r="7981" spans="38:41">
      <c r="AL7981" s="279">
        <v>9</v>
      </c>
      <c r="AM7981" s="279">
        <v>1993</v>
      </c>
      <c r="AN7981" s="281">
        <v>34234</v>
      </c>
      <c r="AO7981" s="279">
        <v>7.5490000000000004</v>
      </c>
    </row>
    <row r="7982" spans="38:41">
      <c r="AL7982" s="279">
        <v>9</v>
      </c>
      <c r="AM7982" s="279">
        <v>1993</v>
      </c>
      <c r="AN7982" s="281">
        <v>34233</v>
      </c>
      <c r="AO7982" s="279">
        <v>7.6390000000000002</v>
      </c>
    </row>
    <row r="7983" spans="38:41">
      <c r="AL7983" s="279">
        <v>9</v>
      </c>
      <c r="AM7983" s="279">
        <v>1993</v>
      </c>
      <c r="AN7983" s="281">
        <v>34232</v>
      </c>
      <c r="AO7983" s="279">
        <v>7.6639999999999997</v>
      </c>
    </row>
    <row r="7984" spans="38:41">
      <c r="AL7984" s="279">
        <v>9</v>
      </c>
      <c r="AM7984" s="279">
        <v>1993</v>
      </c>
      <c r="AN7984" s="281">
        <v>34229</v>
      </c>
      <c r="AO7984" s="279">
        <v>7.5609999999999999</v>
      </c>
    </row>
    <row r="7985" spans="38:41">
      <c r="AL7985" s="279">
        <v>9</v>
      </c>
      <c r="AM7985" s="279">
        <v>1993</v>
      </c>
      <c r="AN7985" s="281">
        <v>34228</v>
      </c>
      <c r="AO7985" s="279">
        <v>7.52</v>
      </c>
    </row>
    <row r="7986" spans="38:41">
      <c r="AL7986" s="279">
        <v>9</v>
      </c>
      <c r="AM7986" s="279">
        <v>1993</v>
      </c>
      <c r="AN7986" s="281">
        <v>34227</v>
      </c>
      <c r="AO7986" s="279">
        <v>7.4640000000000004</v>
      </c>
    </row>
    <row r="7987" spans="38:41">
      <c r="AL7987" s="279">
        <v>9</v>
      </c>
      <c r="AM7987" s="279">
        <v>1993</v>
      </c>
      <c r="AN7987" s="281">
        <v>34226</v>
      </c>
      <c r="AO7987" s="279">
        <v>7.468</v>
      </c>
    </row>
    <row r="7988" spans="38:41">
      <c r="AL7988" s="279">
        <v>9</v>
      </c>
      <c r="AM7988" s="279">
        <v>1993</v>
      </c>
      <c r="AN7988" s="281">
        <v>34225</v>
      </c>
      <c r="AO7988" s="279">
        <v>7.3369999999999997</v>
      </c>
    </row>
    <row r="7989" spans="38:41">
      <c r="AL7989" s="279">
        <v>9</v>
      </c>
      <c r="AM7989" s="279">
        <v>1993</v>
      </c>
      <c r="AN7989" s="281">
        <v>34222</v>
      </c>
      <c r="AO7989" s="279">
        <v>7.3140000000000001</v>
      </c>
    </row>
    <row r="7990" spans="38:41">
      <c r="AL7990" s="279">
        <v>9</v>
      </c>
      <c r="AM7990" s="279">
        <v>1993</v>
      </c>
      <c r="AN7990" s="281">
        <v>34221</v>
      </c>
      <c r="AO7990" s="279">
        <v>7.3650000000000002</v>
      </c>
    </row>
    <row r="7991" spans="38:41">
      <c r="AL7991" s="279">
        <v>9</v>
      </c>
      <c r="AM7991" s="279">
        <v>1993</v>
      </c>
      <c r="AN7991" s="281">
        <v>34220</v>
      </c>
      <c r="AO7991" s="279">
        <v>7.3890000000000002</v>
      </c>
    </row>
    <row r="7992" spans="38:41">
      <c r="AL7992" s="279">
        <v>9</v>
      </c>
      <c r="AM7992" s="279">
        <v>1993</v>
      </c>
      <c r="AN7992" s="281">
        <v>34219</v>
      </c>
      <c r="AO7992" s="279">
        <v>7.4379999999999997</v>
      </c>
    </row>
    <row r="7993" spans="38:41">
      <c r="AL7993" s="279">
        <v>9</v>
      </c>
      <c r="AM7993" s="279">
        <v>1993</v>
      </c>
      <c r="AN7993" s="281">
        <v>34218</v>
      </c>
      <c r="AO7993" s="279">
        <v>7.4740000000000002</v>
      </c>
    </row>
    <row r="7994" spans="38:41">
      <c r="AL7994" s="279">
        <v>9</v>
      </c>
      <c r="AM7994" s="279">
        <v>1993</v>
      </c>
      <c r="AN7994" s="281">
        <v>34215</v>
      </c>
      <c r="AO7994" s="279">
        <v>7.4669999999999996</v>
      </c>
    </row>
    <row r="7995" spans="38:41">
      <c r="AL7995" s="279">
        <v>9</v>
      </c>
      <c r="AM7995" s="279">
        <v>1993</v>
      </c>
      <c r="AN7995" s="281">
        <v>34214</v>
      </c>
      <c r="AO7995" s="279">
        <v>7.5060000000000002</v>
      </c>
    </row>
    <row r="7996" spans="38:41">
      <c r="AL7996" s="279">
        <v>9</v>
      </c>
      <c r="AM7996" s="279">
        <v>1993</v>
      </c>
      <c r="AN7996" s="281">
        <v>34213</v>
      </c>
      <c r="AO7996" s="279">
        <v>7.5449999999999999</v>
      </c>
    </row>
    <row r="7997" spans="38:41">
      <c r="AL7997" s="279">
        <v>8</v>
      </c>
      <c r="AM7997" s="279">
        <v>1993</v>
      </c>
      <c r="AN7997" s="281">
        <v>34212</v>
      </c>
      <c r="AO7997" s="279">
        <v>7.5419999999999998</v>
      </c>
    </row>
    <row r="7998" spans="38:41">
      <c r="AL7998" s="279">
        <v>8</v>
      </c>
      <c r="AM7998" s="279">
        <v>1993</v>
      </c>
      <c r="AN7998" s="281">
        <v>34211</v>
      </c>
      <c r="AO7998" s="279">
        <v>7.5419999999999998</v>
      </c>
    </row>
    <row r="7999" spans="38:41">
      <c r="AL7999" s="279">
        <v>8</v>
      </c>
      <c r="AM7999" s="279">
        <v>1993</v>
      </c>
      <c r="AN7999" s="281">
        <v>34208</v>
      </c>
      <c r="AO7999" s="279">
        <v>7.5780000000000003</v>
      </c>
    </row>
    <row r="8000" spans="38:41">
      <c r="AL8000" s="279">
        <v>8</v>
      </c>
      <c r="AM8000" s="279">
        <v>1993</v>
      </c>
      <c r="AN8000" s="281">
        <v>34207</v>
      </c>
      <c r="AO8000" s="279">
        <v>7.5279999999999996</v>
      </c>
    </row>
    <row r="8001" spans="38:41">
      <c r="AL8001" s="279">
        <v>8</v>
      </c>
      <c r="AM8001" s="279">
        <v>1993</v>
      </c>
      <c r="AN8001" s="281">
        <v>34206</v>
      </c>
      <c r="AO8001" s="279">
        <v>7.5709999999999997</v>
      </c>
    </row>
    <row r="8002" spans="38:41">
      <c r="AL8002" s="279">
        <v>8</v>
      </c>
      <c r="AM8002" s="279">
        <v>1993</v>
      </c>
      <c r="AN8002" s="281">
        <v>34205</v>
      </c>
      <c r="AO8002" s="279">
        <v>7.6539999999999999</v>
      </c>
    </row>
    <row r="8003" spans="38:41">
      <c r="AL8003" s="279">
        <v>8</v>
      </c>
      <c r="AM8003" s="279">
        <v>1993</v>
      </c>
      <c r="AN8003" s="281">
        <v>34204</v>
      </c>
      <c r="AO8003" s="279">
        <v>7.6760000000000002</v>
      </c>
    </row>
    <row r="8004" spans="38:41">
      <c r="AL8004" s="279">
        <v>8</v>
      </c>
      <c r="AM8004" s="279">
        <v>1993</v>
      </c>
      <c r="AN8004" s="281">
        <v>34201</v>
      </c>
      <c r="AO8004" s="279">
        <v>7.6580000000000004</v>
      </c>
    </row>
    <row r="8005" spans="38:41">
      <c r="AL8005" s="279">
        <v>8</v>
      </c>
      <c r="AM8005" s="279">
        <v>1993</v>
      </c>
      <c r="AN8005" s="281">
        <v>34200</v>
      </c>
      <c r="AO8005" s="279">
        <v>7.6619999999999999</v>
      </c>
    </row>
    <row r="8006" spans="38:41">
      <c r="AL8006" s="279">
        <v>8</v>
      </c>
      <c r="AM8006" s="279">
        <v>1993</v>
      </c>
      <c r="AN8006" s="281">
        <v>34199</v>
      </c>
      <c r="AO8006" s="279">
        <v>7.7169999999999996</v>
      </c>
    </row>
    <row r="8007" spans="38:41">
      <c r="AL8007" s="279">
        <v>8</v>
      </c>
      <c r="AM8007" s="279">
        <v>1993</v>
      </c>
      <c r="AN8007" s="281">
        <v>34198</v>
      </c>
      <c r="AO8007" s="279">
        <v>7.6769999999999996</v>
      </c>
    </row>
    <row r="8008" spans="38:41">
      <c r="AL8008" s="279">
        <v>8</v>
      </c>
      <c r="AM8008" s="279">
        <v>1993</v>
      </c>
      <c r="AN8008" s="281">
        <v>34197</v>
      </c>
      <c r="AO8008" s="279">
        <v>7.6769999999999996</v>
      </c>
    </row>
    <row r="8009" spans="38:41">
      <c r="AL8009" s="279">
        <v>8</v>
      </c>
      <c r="AM8009" s="279">
        <v>1993</v>
      </c>
      <c r="AN8009" s="281">
        <v>34194</v>
      </c>
      <c r="AO8009" s="279">
        <v>7.7619999999999996</v>
      </c>
    </row>
    <row r="8010" spans="38:41">
      <c r="AL8010" s="279">
        <v>8</v>
      </c>
      <c r="AM8010" s="279">
        <v>1993</v>
      </c>
      <c r="AN8010" s="281">
        <v>34193</v>
      </c>
      <c r="AO8010" s="279">
        <v>7.82</v>
      </c>
    </row>
    <row r="8011" spans="38:41">
      <c r="AL8011" s="279">
        <v>8</v>
      </c>
      <c r="AM8011" s="279">
        <v>1993</v>
      </c>
      <c r="AN8011" s="281">
        <v>34192</v>
      </c>
      <c r="AO8011" s="279">
        <v>7.7510000000000003</v>
      </c>
    </row>
    <row r="8012" spans="38:41">
      <c r="AL8012" s="279">
        <v>8</v>
      </c>
      <c r="AM8012" s="279">
        <v>1993</v>
      </c>
      <c r="AN8012" s="281">
        <v>34191</v>
      </c>
      <c r="AO8012" s="279">
        <v>7.6849999999999996</v>
      </c>
    </row>
    <row r="8013" spans="38:41">
      <c r="AL8013" s="279">
        <v>8</v>
      </c>
      <c r="AM8013" s="279">
        <v>1993</v>
      </c>
      <c r="AN8013" s="281">
        <v>34190</v>
      </c>
      <c r="AO8013" s="279">
        <v>7.7069999999999999</v>
      </c>
    </row>
    <row r="8014" spans="38:41">
      <c r="AL8014" s="279">
        <v>8</v>
      </c>
      <c r="AM8014" s="279">
        <v>1993</v>
      </c>
      <c r="AN8014" s="281">
        <v>34187</v>
      </c>
      <c r="AO8014" s="279">
        <v>7.7770000000000001</v>
      </c>
    </row>
    <row r="8015" spans="38:41">
      <c r="AL8015" s="279">
        <v>8</v>
      </c>
      <c r="AM8015" s="279">
        <v>1993</v>
      </c>
      <c r="AN8015" s="281">
        <v>34186</v>
      </c>
      <c r="AO8015" s="279">
        <v>7.8490000000000002</v>
      </c>
    </row>
    <row r="8016" spans="38:41">
      <c r="AL8016" s="279">
        <v>8</v>
      </c>
      <c r="AM8016" s="279">
        <v>1993</v>
      </c>
      <c r="AN8016" s="281">
        <v>34185</v>
      </c>
      <c r="AO8016" s="279">
        <v>7.9059999999999997</v>
      </c>
    </row>
    <row r="8017" spans="38:41">
      <c r="AL8017" s="279">
        <v>8</v>
      </c>
      <c r="AM8017" s="279">
        <v>1993</v>
      </c>
      <c r="AN8017" s="281">
        <v>34184</v>
      </c>
      <c r="AO8017" s="279">
        <v>7.86</v>
      </c>
    </row>
    <row r="8018" spans="38:41">
      <c r="AL8018" s="279">
        <v>8</v>
      </c>
      <c r="AM8018" s="279">
        <v>1993</v>
      </c>
      <c r="AN8018" s="281">
        <v>34183</v>
      </c>
      <c r="AO8018" s="279">
        <v>7.9139999999999997</v>
      </c>
    </row>
    <row r="8019" spans="38:41">
      <c r="AL8019" s="279">
        <v>7</v>
      </c>
      <c r="AM8019" s="279">
        <v>1993</v>
      </c>
      <c r="AN8019" s="281">
        <v>34180</v>
      </c>
      <c r="AO8019" s="279">
        <v>7.9139999999999997</v>
      </c>
    </row>
    <row r="8020" spans="38:41">
      <c r="AL8020" s="279">
        <v>7</v>
      </c>
      <c r="AM8020" s="279">
        <v>1993</v>
      </c>
      <c r="AN8020" s="281">
        <v>34179</v>
      </c>
      <c r="AO8020" s="279">
        <v>7.91</v>
      </c>
    </row>
    <row r="8021" spans="38:41">
      <c r="AL8021" s="279">
        <v>7</v>
      </c>
      <c r="AM8021" s="279">
        <v>1993</v>
      </c>
      <c r="AN8021" s="281">
        <v>34178</v>
      </c>
      <c r="AO8021" s="279">
        <v>7.9870000000000001</v>
      </c>
    </row>
    <row r="8022" spans="38:41">
      <c r="AL8022" s="279">
        <v>7</v>
      </c>
      <c r="AM8022" s="279">
        <v>1993</v>
      </c>
      <c r="AN8022" s="281">
        <v>34177</v>
      </c>
      <c r="AO8022" s="279">
        <v>8.0220000000000002</v>
      </c>
    </row>
    <row r="8023" spans="38:41">
      <c r="AL8023" s="279">
        <v>7</v>
      </c>
      <c r="AM8023" s="279">
        <v>1993</v>
      </c>
      <c r="AN8023" s="281">
        <v>34176</v>
      </c>
      <c r="AO8023" s="279">
        <v>8.0459999999999994</v>
      </c>
    </row>
    <row r="8024" spans="38:41">
      <c r="AL8024" s="279">
        <v>7</v>
      </c>
      <c r="AM8024" s="279">
        <v>1993</v>
      </c>
      <c r="AN8024" s="281">
        <v>34173</v>
      </c>
      <c r="AO8024" s="279">
        <v>8.0850000000000009</v>
      </c>
    </row>
    <row r="8025" spans="38:41">
      <c r="AL8025" s="279">
        <v>7</v>
      </c>
      <c r="AM8025" s="279">
        <v>1993</v>
      </c>
      <c r="AN8025" s="281">
        <v>34172</v>
      </c>
      <c r="AO8025" s="279">
        <v>8.0619999999999994</v>
      </c>
    </row>
    <row r="8026" spans="38:41">
      <c r="AL8026" s="279">
        <v>7</v>
      </c>
      <c r="AM8026" s="279">
        <v>1993</v>
      </c>
      <c r="AN8026" s="281">
        <v>34171</v>
      </c>
      <c r="AO8026" s="279">
        <v>7.968</v>
      </c>
    </row>
    <row r="8027" spans="38:41">
      <c r="AL8027" s="279">
        <v>7</v>
      </c>
      <c r="AM8027" s="279">
        <v>1993</v>
      </c>
      <c r="AN8027" s="281">
        <v>34170</v>
      </c>
      <c r="AO8027" s="279">
        <v>7.9260000000000002</v>
      </c>
    </row>
    <row r="8028" spans="38:41">
      <c r="AL8028" s="279">
        <v>7</v>
      </c>
      <c r="AM8028" s="279">
        <v>1993</v>
      </c>
      <c r="AN8028" s="281">
        <v>34169</v>
      </c>
      <c r="AO8028" s="279">
        <v>7.9489999999999998</v>
      </c>
    </row>
    <row r="8029" spans="38:41">
      <c r="AL8029" s="279">
        <v>7</v>
      </c>
      <c r="AM8029" s="279">
        <v>1993</v>
      </c>
      <c r="AN8029" s="281">
        <v>34166</v>
      </c>
      <c r="AO8029" s="279">
        <v>7.9690000000000003</v>
      </c>
    </row>
    <row r="8030" spans="38:41">
      <c r="AL8030" s="279">
        <v>7</v>
      </c>
      <c r="AM8030" s="279">
        <v>1993</v>
      </c>
      <c r="AN8030" s="281">
        <v>34165</v>
      </c>
      <c r="AO8030" s="279">
        <v>7.984</v>
      </c>
    </row>
    <row r="8031" spans="38:41">
      <c r="AL8031" s="279">
        <v>7</v>
      </c>
      <c r="AM8031" s="279">
        <v>1993</v>
      </c>
      <c r="AN8031" s="281">
        <v>34164</v>
      </c>
      <c r="AO8031" s="279">
        <v>7.9960000000000004</v>
      </c>
    </row>
    <row r="8032" spans="38:41">
      <c r="AL8032" s="279">
        <v>7</v>
      </c>
      <c r="AM8032" s="279">
        <v>1993</v>
      </c>
      <c r="AN8032" s="281">
        <v>34163</v>
      </c>
      <c r="AO8032" s="279">
        <v>8.0190000000000001</v>
      </c>
    </row>
    <row r="8033" spans="38:41">
      <c r="AL8033" s="279">
        <v>7</v>
      </c>
      <c r="AM8033" s="279">
        <v>1993</v>
      </c>
      <c r="AN8033" s="281">
        <v>34162</v>
      </c>
      <c r="AO8033" s="279">
        <v>8.0269999999999992</v>
      </c>
    </row>
    <row r="8034" spans="38:41">
      <c r="AL8034" s="279">
        <v>7</v>
      </c>
      <c r="AM8034" s="279">
        <v>1993</v>
      </c>
      <c r="AN8034" s="281">
        <v>34159</v>
      </c>
      <c r="AO8034" s="279">
        <v>8.0429999999999993</v>
      </c>
    </row>
    <row r="8035" spans="38:41">
      <c r="AL8035" s="279">
        <v>7</v>
      </c>
      <c r="AM8035" s="279">
        <v>1993</v>
      </c>
      <c r="AN8035" s="281">
        <v>34158</v>
      </c>
      <c r="AO8035" s="279">
        <v>8.1180000000000003</v>
      </c>
    </row>
    <row r="8036" spans="38:41">
      <c r="AL8036" s="279">
        <v>7</v>
      </c>
      <c r="AM8036" s="279">
        <v>1993</v>
      </c>
      <c r="AN8036" s="281">
        <v>34157</v>
      </c>
      <c r="AO8036" s="279">
        <v>8.15</v>
      </c>
    </row>
    <row r="8037" spans="38:41">
      <c r="AL8037" s="279">
        <v>7</v>
      </c>
      <c r="AM8037" s="279">
        <v>1993</v>
      </c>
      <c r="AN8037" s="281">
        <v>34156</v>
      </c>
      <c r="AO8037" s="279">
        <v>8.1300000000000008</v>
      </c>
    </row>
    <row r="8038" spans="38:41">
      <c r="AL8038" s="279">
        <v>7</v>
      </c>
      <c r="AM8038" s="279">
        <v>1993</v>
      </c>
      <c r="AN8038" s="281">
        <v>34155</v>
      </c>
      <c r="AO8038" s="279">
        <v>8.1300000000000008</v>
      </c>
    </row>
    <row r="8039" spans="38:41">
      <c r="AL8039" s="279">
        <v>7</v>
      </c>
      <c r="AM8039" s="279">
        <v>1993</v>
      </c>
      <c r="AN8039" s="281">
        <v>34152</v>
      </c>
      <c r="AO8039" s="279">
        <v>8.1300000000000008</v>
      </c>
    </row>
    <row r="8040" spans="38:41">
      <c r="AL8040" s="279">
        <v>6</v>
      </c>
      <c r="AM8040" s="279">
        <v>1993</v>
      </c>
      <c r="AN8040" s="281">
        <v>34150</v>
      </c>
      <c r="AO8040" s="279">
        <v>8.1579999999999995</v>
      </c>
    </row>
    <row r="8041" spans="38:41">
      <c r="AL8041" s="279">
        <v>6</v>
      </c>
      <c r="AM8041" s="279">
        <v>1993</v>
      </c>
      <c r="AN8041" s="281">
        <v>34149</v>
      </c>
      <c r="AO8041" s="279">
        <v>8.1579999999999995</v>
      </c>
    </row>
    <row r="8042" spans="38:41">
      <c r="AL8042" s="279">
        <v>6</v>
      </c>
      <c r="AM8042" s="279">
        <v>1993</v>
      </c>
      <c r="AN8042" s="281">
        <v>34148</v>
      </c>
      <c r="AO8042" s="279">
        <v>8.1150000000000002</v>
      </c>
    </row>
    <row r="8043" spans="38:41">
      <c r="AL8043" s="279">
        <v>6</v>
      </c>
      <c r="AM8043" s="279">
        <v>1993</v>
      </c>
      <c r="AN8043" s="281">
        <v>34145</v>
      </c>
      <c r="AO8043" s="279">
        <v>8.1620000000000008</v>
      </c>
    </row>
    <row r="8044" spans="38:41">
      <c r="AL8044" s="279">
        <v>6</v>
      </c>
      <c r="AM8044" s="279">
        <v>1993</v>
      </c>
      <c r="AN8044" s="281">
        <v>34144</v>
      </c>
      <c r="AO8044" s="279">
        <v>8.1869999999999994</v>
      </c>
    </row>
    <row r="8045" spans="38:41">
      <c r="AL8045" s="279">
        <v>6</v>
      </c>
      <c r="AM8045" s="279">
        <v>1993</v>
      </c>
      <c r="AN8045" s="281">
        <v>34143</v>
      </c>
      <c r="AO8045" s="279">
        <v>8.2110000000000003</v>
      </c>
    </row>
    <row r="8046" spans="38:41">
      <c r="AL8046" s="279">
        <v>6</v>
      </c>
      <c r="AM8046" s="279">
        <v>1993</v>
      </c>
      <c r="AN8046" s="281">
        <v>34142</v>
      </c>
      <c r="AO8046" s="279">
        <v>8.1989999999999998</v>
      </c>
    </row>
    <row r="8047" spans="38:41">
      <c r="AL8047" s="279">
        <v>6</v>
      </c>
      <c r="AM8047" s="279">
        <v>1993</v>
      </c>
      <c r="AN8047" s="281">
        <v>34141</v>
      </c>
      <c r="AO8047" s="279">
        <v>8.1669999999999998</v>
      </c>
    </row>
    <row r="8048" spans="38:41">
      <c r="AL8048" s="279">
        <v>6</v>
      </c>
      <c r="AM8048" s="279">
        <v>1993</v>
      </c>
      <c r="AN8048" s="281">
        <v>34138</v>
      </c>
      <c r="AO8048" s="279">
        <v>8.2029999999999994</v>
      </c>
    </row>
    <row r="8049" spans="38:41">
      <c r="AL8049" s="279">
        <v>6</v>
      </c>
      <c r="AM8049" s="279">
        <v>1993</v>
      </c>
      <c r="AN8049" s="281">
        <v>34137</v>
      </c>
      <c r="AO8049" s="279">
        <v>8.2029999999999994</v>
      </c>
    </row>
    <row r="8050" spans="38:41">
      <c r="AL8050" s="279">
        <v>6</v>
      </c>
      <c r="AM8050" s="279">
        <v>1993</v>
      </c>
      <c r="AN8050" s="281">
        <v>34136</v>
      </c>
      <c r="AO8050" s="279">
        <v>8.2270000000000003</v>
      </c>
    </row>
    <row r="8051" spans="38:41">
      <c r="AL8051" s="279">
        <v>6</v>
      </c>
      <c r="AM8051" s="279">
        <v>1993</v>
      </c>
      <c r="AN8051" s="281">
        <v>34135</v>
      </c>
      <c r="AO8051" s="279">
        <v>8.2720000000000002</v>
      </c>
    </row>
    <row r="8052" spans="38:41">
      <c r="AL8052" s="279">
        <v>6</v>
      </c>
      <c r="AM8052" s="279">
        <v>1993</v>
      </c>
      <c r="AN8052" s="281">
        <v>34134</v>
      </c>
      <c r="AO8052" s="279">
        <v>8.2520000000000007</v>
      </c>
    </row>
    <row r="8053" spans="38:41">
      <c r="AL8053" s="279">
        <v>6</v>
      </c>
      <c r="AM8053" s="279">
        <v>1993</v>
      </c>
      <c r="AN8053" s="281">
        <v>34131</v>
      </c>
      <c r="AO8053" s="279">
        <v>8.2520000000000007</v>
      </c>
    </row>
    <row r="8054" spans="38:41">
      <c r="AL8054" s="279">
        <v>6</v>
      </c>
      <c r="AM8054" s="279">
        <v>1993</v>
      </c>
      <c r="AN8054" s="281">
        <v>34130</v>
      </c>
      <c r="AO8054" s="279">
        <v>8.3049999999999997</v>
      </c>
    </row>
    <row r="8055" spans="38:41">
      <c r="AL8055" s="279">
        <v>6</v>
      </c>
      <c r="AM8055" s="279">
        <v>1993</v>
      </c>
      <c r="AN8055" s="281">
        <v>34129</v>
      </c>
      <c r="AO8055" s="279">
        <v>8.3710000000000004</v>
      </c>
    </row>
    <row r="8056" spans="38:41">
      <c r="AL8056" s="279">
        <v>6</v>
      </c>
      <c r="AM8056" s="279">
        <v>1993</v>
      </c>
      <c r="AN8056" s="281">
        <v>34128</v>
      </c>
      <c r="AO8056" s="279">
        <v>8.4049999999999994</v>
      </c>
    </row>
    <row r="8057" spans="38:41">
      <c r="AL8057" s="279">
        <v>6</v>
      </c>
      <c r="AM8057" s="279">
        <v>1993</v>
      </c>
      <c r="AN8057" s="281">
        <v>34127</v>
      </c>
      <c r="AO8057" s="279">
        <v>8.4090000000000007</v>
      </c>
    </row>
    <row r="8058" spans="38:41">
      <c r="AL8058" s="279">
        <v>6</v>
      </c>
      <c r="AM8058" s="279">
        <v>1993</v>
      </c>
      <c r="AN8058" s="281">
        <v>34124</v>
      </c>
      <c r="AO8058" s="279">
        <v>8.3840000000000003</v>
      </c>
    </row>
    <row r="8059" spans="38:41">
      <c r="AL8059" s="279">
        <v>6</v>
      </c>
      <c r="AM8059" s="279">
        <v>1993</v>
      </c>
      <c r="AN8059" s="281">
        <v>34123</v>
      </c>
      <c r="AO8059" s="279">
        <v>8.3339999999999996</v>
      </c>
    </row>
    <row r="8060" spans="38:41">
      <c r="AL8060" s="279">
        <v>6</v>
      </c>
      <c r="AM8060" s="279">
        <v>1993</v>
      </c>
      <c r="AN8060" s="281">
        <v>34122</v>
      </c>
      <c r="AO8060" s="279">
        <v>8.2929999999999993</v>
      </c>
    </row>
    <row r="8061" spans="38:41">
      <c r="AL8061" s="279">
        <v>6</v>
      </c>
      <c r="AM8061" s="279">
        <v>1993</v>
      </c>
      <c r="AN8061" s="281">
        <v>34121</v>
      </c>
      <c r="AO8061" s="279">
        <v>8.2729999999999997</v>
      </c>
    </row>
    <row r="8062" spans="38:41">
      <c r="AL8062" s="279">
        <v>5</v>
      </c>
      <c r="AM8062" s="279">
        <v>1993</v>
      </c>
      <c r="AN8062" s="281">
        <v>34120</v>
      </c>
      <c r="AO8062" s="279">
        <v>8.3059999999999992</v>
      </c>
    </row>
    <row r="8063" spans="38:41">
      <c r="AL8063" s="279">
        <v>5</v>
      </c>
      <c r="AM8063" s="279">
        <v>1993</v>
      </c>
      <c r="AN8063" s="281">
        <v>34117</v>
      </c>
      <c r="AO8063" s="279">
        <v>8.3230000000000004</v>
      </c>
    </row>
    <row r="8064" spans="38:41">
      <c r="AL8064" s="279">
        <v>5</v>
      </c>
      <c r="AM8064" s="279">
        <v>1993</v>
      </c>
      <c r="AN8064" s="281">
        <v>34116</v>
      </c>
      <c r="AO8064" s="279">
        <v>8.3140000000000001</v>
      </c>
    </row>
    <row r="8065" spans="38:41">
      <c r="AL8065" s="279">
        <v>5</v>
      </c>
      <c r="AM8065" s="279">
        <v>1993</v>
      </c>
      <c r="AN8065" s="281">
        <v>34115</v>
      </c>
      <c r="AO8065" s="279">
        <v>8.327</v>
      </c>
    </row>
    <row r="8066" spans="38:41">
      <c r="AL8066" s="279">
        <v>5</v>
      </c>
      <c r="AM8066" s="279">
        <v>1993</v>
      </c>
      <c r="AN8066" s="281">
        <v>34114</v>
      </c>
      <c r="AO8066" s="279">
        <v>8.3889999999999993</v>
      </c>
    </row>
    <row r="8067" spans="38:41">
      <c r="AL8067" s="279">
        <v>5</v>
      </c>
      <c r="AM8067" s="279">
        <v>1993</v>
      </c>
      <c r="AN8067" s="281">
        <v>34110</v>
      </c>
      <c r="AO8067" s="279">
        <v>8.4220000000000006</v>
      </c>
    </row>
    <row r="8068" spans="38:41">
      <c r="AL8068" s="279">
        <v>5</v>
      </c>
      <c r="AM8068" s="279">
        <v>1993</v>
      </c>
      <c r="AN8068" s="281">
        <v>34109</v>
      </c>
      <c r="AO8068" s="279">
        <v>8.4009999999999998</v>
      </c>
    </row>
    <row r="8069" spans="38:41">
      <c r="AL8069" s="279">
        <v>5</v>
      </c>
      <c r="AM8069" s="279">
        <v>1993</v>
      </c>
      <c r="AN8069" s="281">
        <v>34108</v>
      </c>
      <c r="AO8069" s="279">
        <v>8.4350000000000005</v>
      </c>
    </row>
    <row r="8070" spans="38:41">
      <c r="AL8070" s="279">
        <v>5</v>
      </c>
      <c r="AM8070" s="279">
        <v>1993</v>
      </c>
      <c r="AN8070" s="281">
        <v>34107</v>
      </c>
      <c r="AO8070" s="279">
        <v>8.4559999999999995</v>
      </c>
    </row>
    <row r="8071" spans="38:41">
      <c r="AL8071" s="279">
        <v>5</v>
      </c>
      <c r="AM8071" s="279">
        <v>1993</v>
      </c>
      <c r="AN8071" s="281">
        <v>34106</v>
      </c>
      <c r="AO8071" s="279">
        <v>8.4559999999999995</v>
      </c>
    </row>
    <row r="8072" spans="38:41">
      <c r="AL8072" s="279">
        <v>5</v>
      </c>
      <c r="AM8072" s="279">
        <v>1993</v>
      </c>
      <c r="AN8072" s="281">
        <v>34103</v>
      </c>
      <c r="AO8072" s="279">
        <v>8.4770000000000003</v>
      </c>
    </row>
    <row r="8073" spans="38:41">
      <c r="AL8073" s="279">
        <v>5</v>
      </c>
      <c r="AM8073" s="279">
        <v>1993</v>
      </c>
      <c r="AN8073" s="281">
        <v>34102</v>
      </c>
      <c r="AO8073" s="279">
        <v>8.4350000000000005</v>
      </c>
    </row>
    <row r="8074" spans="38:41">
      <c r="AL8074" s="279">
        <v>5</v>
      </c>
      <c r="AM8074" s="279">
        <v>1993</v>
      </c>
      <c r="AN8074" s="281">
        <v>34101</v>
      </c>
      <c r="AO8074" s="279">
        <v>8.4049999999999994</v>
      </c>
    </row>
    <row r="8075" spans="38:41">
      <c r="AL8075" s="279">
        <v>5</v>
      </c>
      <c r="AM8075" s="279">
        <v>1993</v>
      </c>
      <c r="AN8075" s="281">
        <v>34100</v>
      </c>
      <c r="AO8075" s="279">
        <v>8.327</v>
      </c>
    </row>
    <row r="8076" spans="38:41">
      <c r="AL8076" s="279">
        <v>5</v>
      </c>
      <c r="AM8076" s="279">
        <v>1993</v>
      </c>
      <c r="AN8076" s="281">
        <v>34099</v>
      </c>
      <c r="AO8076" s="279">
        <v>8.2899999999999991</v>
      </c>
    </row>
    <row r="8077" spans="38:41">
      <c r="AL8077" s="279">
        <v>5</v>
      </c>
      <c r="AM8077" s="279">
        <v>1993</v>
      </c>
      <c r="AN8077" s="281">
        <v>34096</v>
      </c>
      <c r="AO8077" s="279">
        <v>8.2940000000000005</v>
      </c>
    </row>
    <row r="8078" spans="38:41">
      <c r="AL8078" s="279">
        <v>5</v>
      </c>
      <c r="AM8078" s="279">
        <v>1993</v>
      </c>
      <c r="AN8078" s="281">
        <v>34095</v>
      </c>
      <c r="AO8078" s="279">
        <v>8.2490000000000006</v>
      </c>
    </row>
    <row r="8079" spans="38:41">
      <c r="AL8079" s="279">
        <v>5</v>
      </c>
      <c r="AM8079" s="279">
        <v>1993</v>
      </c>
      <c r="AN8079" s="281">
        <v>34094</v>
      </c>
      <c r="AO8079" s="279">
        <v>8.2739999999999991</v>
      </c>
    </row>
    <row r="8080" spans="38:41">
      <c r="AL8080" s="279">
        <v>5</v>
      </c>
      <c r="AM8080" s="279">
        <v>1993</v>
      </c>
      <c r="AN8080" s="281">
        <v>34093</v>
      </c>
      <c r="AO8080" s="279">
        <v>8.298</v>
      </c>
    </row>
    <row r="8081" spans="38:41">
      <c r="AL8081" s="279">
        <v>5</v>
      </c>
      <c r="AM8081" s="279">
        <v>1993</v>
      </c>
      <c r="AN8081" s="281">
        <v>34092</v>
      </c>
      <c r="AO8081" s="279">
        <v>8.343</v>
      </c>
    </row>
    <row r="8082" spans="38:41">
      <c r="AL8082" s="279">
        <v>4</v>
      </c>
      <c r="AM8082" s="279">
        <v>1993</v>
      </c>
      <c r="AN8082" s="281">
        <v>34089</v>
      </c>
      <c r="AO8082" s="279">
        <v>8.3759999999999994</v>
      </c>
    </row>
    <row r="8083" spans="38:41">
      <c r="AL8083" s="279">
        <v>4</v>
      </c>
      <c r="AM8083" s="279">
        <v>1993</v>
      </c>
      <c r="AN8083" s="281">
        <v>34088</v>
      </c>
      <c r="AO8083" s="279">
        <v>8.36</v>
      </c>
    </row>
    <row r="8084" spans="38:41">
      <c r="AL8084" s="279">
        <v>4</v>
      </c>
      <c r="AM8084" s="279">
        <v>1993</v>
      </c>
      <c r="AN8084" s="281">
        <v>34087</v>
      </c>
      <c r="AO8084" s="279">
        <v>8.3680000000000003</v>
      </c>
    </row>
    <row r="8085" spans="38:41">
      <c r="AL8085" s="279">
        <v>4</v>
      </c>
      <c r="AM8085" s="279">
        <v>1993</v>
      </c>
      <c r="AN8085" s="281">
        <v>34086</v>
      </c>
      <c r="AO8085" s="279">
        <v>8.3510000000000009</v>
      </c>
    </row>
    <row r="8086" spans="38:41">
      <c r="AL8086" s="279">
        <v>4</v>
      </c>
      <c r="AM8086" s="279">
        <v>1993</v>
      </c>
      <c r="AN8086" s="281">
        <v>34085</v>
      </c>
      <c r="AO8086" s="279">
        <v>8.1890000000000001</v>
      </c>
    </row>
    <row r="8087" spans="38:41">
      <c r="AL8087" s="279">
        <v>4</v>
      </c>
      <c r="AM8087" s="279">
        <v>1993</v>
      </c>
      <c r="AN8087" s="281">
        <v>34082</v>
      </c>
      <c r="AO8087" s="279">
        <v>8.1690000000000005</v>
      </c>
    </row>
    <row r="8088" spans="38:41">
      <c r="AL8088" s="279">
        <v>4</v>
      </c>
      <c r="AM8088" s="279">
        <v>1993</v>
      </c>
      <c r="AN8088" s="281">
        <v>34081</v>
      </c>
      <c r="AO8088" s="279">
        <v>8.1649999999999991</v>
      </c>
    </row>
    <row r="8089" spans="38:41">
      <c r="AL8089" s="279">
        <v>4</v>
      </c>
      <c r="AM8089" s="279">
        <v>1993</v>
      </c>
      <c r="AN8089" s="281">
        <v>34080</v>
      </c>
      <c r="AO8089" s="279">
        <v>8.1609999999999996</v>
      </c>
    </row>
    <row r="8090" spans="38:41">
      <c r="AL8090" s="279">
        <v>4</v>
      </c>
      <c r="AM8090" s="279">
        <v>1993</v>
      </c>
      <c r="AN8090" s="281">
        <v>34079</v>
      </c>
      <c r="AO8090" s="279">
        <v>8.1649999999999991</v>
      </c>
    </row>
    <row r="8091" spans="38:41">
      <c r="AL8091" s="279">
        <v>4</v>
      </c>
      <c r="AM8091" s="279">
        <v>1993</v>
      </c>
      <c r="AN8091" s="281">
        <v>34078</v>
      </c>
      <c r="AO8091" s="279">
        <v>8.1609999999999996</v>
      </c>
    </row>
    <row r="8092" spans="38:41">
      <c r="AL8092" s="279">
        <v>4</v>
      </c>
      <c r="AM8092" s="279">
        <v>1993</v>
      </c>
      <c r="AN8092" s="281">
        <v>34075</v>
      </c>
      <c r="AO8092" s="279">
        <v>8.1609999999999996</v>
      </c>
    </row>
    <row r="8093" spans="38:41">
      <c r="AL8093" s="279">
        <v>4</v>
      </c>
      <c r="AM8093" s="279">
        <v>1993</v>
      </c>
      <c r="AN8093" s="281">
        <v>34074</v>
      </c>
      <c r="AO8093" s="279">
        <v>8.1890000000000001</v>
      </c>
    </row>
    <row r="8094" spans="38:41">
      <c r="AL8094" s="279">
        <v>4</v>
      </c>
      <c r="AM8094" s="279">
        <v>1993</v>
      </c>
      <c r="AN8094" s="281">
        <v>34073</v>
      </c>
      <c r="AO8094" s="279">
        <v>8.2530000000000001</v>
      </c>
    </row>
    <row r="8095" spans="38:41">
      <c r="AL8095" s="279">
        <v>4</v>
      </c>
      <c r="AM8095" s="279">
        <v>1993</v>
      </c>
      <c r="AN8095" s="281">
        <v>34072</v>
      </c>
      <c r="AO8095" s="279">
        <v>8.2530000000000001</v>
      </c>
    </row>
    <row r="8096" spans="38:41">
      <c r="AL8096" s="279">
        <v>4</v>
      </c>
      <c r="AM8096" s="279">
        <v>1993</v>
      </c>
      <c r="AN8096" s="281">
        <v>34071</v>
      </c>
      <c r="AO8096" s="279">
        <v>8.2739999999999991</v>
      </c>
    </row>
    <row r="8097" spans="38:41">
      <c r="AL8097" s="279">
        <v>4</v>
      </c>
      <c r="AM8097" s="279">
        <v>1993</v>
      </c>
      <c r="AN8097" s="281">
        <v>34067</v>
      </c>
      <c r="AO8097" s="279">
        <v>8.3309999999999995</v>
      </c>
    </row>
    <row r="8098" spans="38:41">
      <c r="AL8098" s="279">
        <v>4</v>
      </c>
      <c r="AM8098" s="279">
        <v>1993</v>
      </c>
      <c r="AN8098" s="281">
        <v>34066</v>
      </c>
      <c r="AO8098" s="279">
        <v>8.3970000000000002</v>
      </c>
    </row>
    <row r="8099" spans="38:41">
      <c r="AL8099" s="279">
        <v>4</v>
      </c>
      <c r="AM8099" s="279">
        <v>1993</v>
      </c>
      <c r="AN8099" s="281">
        <v>34065</v>
      </c>
      <c r="AO8099" s="279">
        <v>8.41</v>
      </c>
    </row>
    <row r="8100" spans="38:41">
      <c r="AL8100" s="279">
        <v>4</v>
      </c>
      <c r="AM8100" s="279">
        <v>1993</v>
      </c>
      <c r="AN8100" s="281">
        <v>34064</v>
      </c>
      <c r="AO8100" s="279">
        <v>8.4469999999999992</v>
      </c>
    </row>
    <row r="8101" spans="38:41">
      <c r="AL8101" s="279">
        <v>4</v>
      </c>
      <c r="AM8101" s="279">
        <v>1993</v>
      </c>
      <c r="AN8101" s="281">
        <v>34061</v>
      </c>
      <c r="AO8101" s="279">
        <v>8.4930000000000003</v>
      </c>
    </row>
    <row r="8102" spans="38:41">
      <c r="AL8102" s="279">
        <v>4</v>
      </c>
      <c r="AM8102" s="279">
        <v>1993</v>
      </c>
      <c r="AN8102" s="281">
        <v>34060</v>
      </c>
      <c r="AO8102" s="279">
        <v>8.41</v>
      </c>
    </row>
    <row r="8103" spans="38:41">
      <c r="AL8103" s="279">
        <v>3</v>
      </c>
      <c r="AM8103" s="279">
        <v>1993</v>
      </c>
      <c r="AN8103" s="281">
        <v>34059</v>
      </c>
      <c r="AO8103" s="279">
        <v>8.3719999999999999</v>
      </c>
    </row>
    <row r="8104" spans="38:41">
      <c r="AL8104" s="279">
        <v>3</v>
      </c>
      <c r="AM8104" s="279">
        <v>1993</v>
      </c>
      <c r="AN8104" s="281">
        <v>34058</v>
      </c>
      <c r="AO8104" s="279">
        <v>8.327</v>
      </c>
    </row>
    <row r="8105" spans="38:41">
      <c r="AL8105" s="279">
        <v>3</v>
      </c>
      <c r="AM8105" s="279">
        <v>1993</v>
      </c>
      <c r="AN8105" s="281">
        <v>34057</v>
      </c>
      <c r="AO8105" s="279">
        <v>8.36</v>
      </c>
    </row>
    <row r="8106" spans="38:41">
      <c r="AL8106" s="279">
        <v>3</v>
      </c>
      <c r="AM8106" s="279">
        <v>1993</v>
      </c>
      <c r="AN8106" s="281">
        <v>34054</v>
      </c>
      <c r="AO8106" s="279">
        <v>8.3759999999999994</v>
      </c>
    </row>
    <row r="8107" spans="38:41">
      <c r="AL8107" s="279">
        <v>3</v>
      </c>
      <c r="AM8107" s="279">
        <v>1993</v>
      </c>
      <c r="AN8107" s="281">
        <v>34053</v>
      </c>
      <c r="AO8107" s="279">
        <v>8.298</v>
      </c>
    </row>
    <row r="8108" spans="38:41">
      <c r="AL8108" s="279">
        <v>3</v>
      </c>
      <c r="AM8108" s="279">
        <v>1993</v>
      </c>
      <c r="AN8108" s="281">
        <v>34052</v>
      </c>
      <c r="AO8108" s="279">
        <v>8.2739999999999991</v>
      </c>
    </row>
    <row r="8109" spans="38:41">
      <c r="AL8109" s="279">
        <v>3</v>
      </c>
      <c r="AM8109" s="279">
        <v>1993</v>
      </c>
      <c r="AN8109" s="281">
        <v>34051</v>
      </c>
      <c r="AO8109" s="279">
        <v>8.2620000000000005</v>
      </c>
    </row>
    <row r="8110" spans="38:41">
      <c r="AL8110" s="279">
        <v>3</v>
      </c>
      <c r="AM8110" s="279">
        <v>1993</v>
      </c>
      <c r="AN8110" s="281">
        <v>34050</v>
      </c>
      <c r="AO8110" s="279">
        <v>8.3070000000000004</v>
      </c>
    </row>
    <row r="8111" spans="38:41">
      <c r="AL8111" s="279">
        <v>3</v>
      </c>
      <c r="AM8111" s="279">
        <v>1993</v>
      </c>
      <c r="AN8111" s="281">
        <v>34047</v>
      </c>
      <c r="AO8111" s="279">
        <v>8.3390000000000004</v>
      </c>
    </row>
    <row r="8112" spans="38:41">
      <c r="AL8112" s="279">
        <v>3</v>
      </c>
      <c r="AM8112" s="279">
        <v>1993</v>
      </c>
      <c r="AN8112" s="281">
        <v>34046</v>
      </c>
      <c r="AO8112" s="279">
        <v>8.3070000000000004</v>
      </c>
    </row>
    <row r="8113" spans="38:41">
      <c r="AL8113" s="279">
        <v>3</v>
      </c>
      <c r="AM8113" s="279">
        <v>1993</v>
      </c>
      <c r="AN8113" s="281">
        <v>34045</v>
      </c>
      <c r="AO8113" s="279">
        <v>8.4220000000000006</v>
      </c>
    </row>
    <row r="8114" spans="38:41">
      <c r="AL8114" s="279">
        <v>3</v>
      </c>
      <c r="AM8114" s="279">
        <v>1993</v>
      </c>
      <c r="AN8114" s="281">
        <v>34044</v>
      </c>
      <c r="AO8114" s="279">
        <v>8.4260000000000002</v>
      </c>
    </row>
    <row r="8115" spans="38:41">
      <c r="AL8115" s="279">
        <v>3</v>
      </c>
      <c r="AM8115" s="279">
        <v>1993</v>
      </c>
      <c r="AN8115" s="281">
        <v>34043</v>
      </c>
      <c r="AO8115" s="279">
        <v>8.4390000000000001</v>
      </c>
    </row>
    <row r="8116" spans="38:41">
      <c r="AL8116" s="279">
        <v>3</v>
      </c>
      <c r="AM8116" s="279">
        <v>1993</v>
      </c>
      <c r="AN8116" s="281">
        <v>34040</v>
      </c>
      <c r="AO8116" s="279">
        <v>8.3559999999999999</v>
      </c>
    </row>
    <row r="8117" spans="38:41">
      <c r="AL8117" s="279">
        <v>3</v>
      </c>
      <c r="AM8117" s="279">
        <v>1993</v>
      </c>
      <c r="AN8117" s="281">
        <v>34039</v>
      </c>
      <c r="AO8117" s="279">
        <v>8.2539999999999996</v>
      </c>
    </row>
    <row r="8118" spans="38:41">
      <c r="AL8118" s="279">
        <v>3</v>
      </c>
      <c r="AM8118" s="279">
        <v>1993</v>
      </c>
      <c r="AN8118" s="281">
        <v>34038</v>
      </c>
      <c r="AO8118" s="279">
        <v>8.266</v>
      </c>
    </row>
    <row r="8119" spans="38:41">
      <c r="AL8119" s="279">
        <v>3</v>
      </c>
      <c r="AM8119" s="279">
        <v>1993</v>
      </c>
      <c r="AN8119" s="281">
        <v>34037</v>
      </c>
      <c r="AO8119" s="279">
        <v>8.2620000000000005</v>
      </c>
    </row>
    <row r="8120" spans="38:41">
      <c r="AL8120" s="279">
        <v>3</v>
      </c>
      <c r="AM8120" s="279">
        <v>1993</v>
      </c>
      <c r="AN8120" s="281">
        <v>34036</v>
      </c>
      <c r="AO8120" s="279">
        <v>8.1739999999999995</v>
      </c>
    </row>
    <row r="8121" spans="38:41">
      <c r="AL8121" s="279">
        <v>3</v>
      </c>
      <c r="AM8121" s="279">
        <v>1993</v>
      </c>
      <c r="AN8121" s="281">
        <v>34033</v>
      </c>
      <c r="AO8121" s="279">
        <v>8.1820000000000004</v>
      </c>
    </row>
    <row r="8122" spans="38:41">
      <c r="AL8122" s="279">
        <v>3</v>
      </c>
      <c r="AM8122" s="279">
        <v>1993</v>
      </c>
      <c r="AN8122" s="281">
        <v>34032</v>
      </c>
      <c r="AO8122" s="279">
        <v>8.1419999999999995</v>
      </c>
    </row>
    <row r="8123" spans="38:41">
      <c r="AL8123" s="279">
        <v>3</v>
      </c>
      <c r="AM8123" s="279">
        <v>1993</v>
      </c>
      <c r="AN8123" s="281">
        <v>34031</v>
      </c>
      <c r="AO8123" s="279">
        <v>8.1379999999999999</v>
      </c>
    </row>
    <row r="8124" spans="38:41">
      <c r="AL8124" s="279">
        <v>3</v>
      </c>
      <c r="AM8124" s="279">
        <v>1993</v>
      </c>
      <c r="AN8124" s="281">
        <v>34030</v>
      </c>
      <c r="AO8124" s="279">
        <v>8.2059999999999995</v>
      </c>
    </row>
    <row r="8125" spans="38:41">
      <c r="AL8125" s="279">
        <v>3</v>
      </c>
      <c r="AM8125" s="279">
        <v>1993</v>
      </c>
      <c r="AN8125" s="281">
        <v>34029</v>
      </c>
      <c r="AO8125" s="279">
        <v>8.202</v>
      </c>
    </row>
    <row r="8126" spans="38:41">
      <c r="AL8126" s="279">
        <v>2</v>
      </c>
      <c r="AM8126" s="279">
        <v>1993</v>
      </c>
      <c r="AN8126" s="281">
        <v>34026</v>
      </c>
      <c r="AO8126" s="279">
        <v>8.2829999999999995</v>
      </c>
    </row>
    <row r="8127" spans="38:41">
      <c r="AL8127" s="279">
        <v>2</v>
      </c>
      <c r="AM8127" s="279">
        <v>1993</v>
      </c>
      <c r="AN8127" s="281">
        <v>34025</v>
      </c>
      <c r="AO8127" s="279">
        <v>8.2910000000000004</v>
      </c>
    </row>
    <row r="8128" spans="38:41">
      <c r="AL8128" s="279">
        <v>2</v>
      </c>
      <c r="AM8128" s="279">
        <v>1993</v>
      </c>
      <c r="AN8128" s="281">
        <v>34024</v>
      </c>
      <c r="AO8128" s="279">
        <v>8.3239999999999998</v>
      </c>
    </row>
    <row r="8129" spans="38:41">
      <c r="AL8129" s="279">
        <v>2</v>
      </c>
      <c r="AM8129" s="279">
        <v>1993</v>
      </c>
      <c r="AN8129" s="281">
        <v>34023</v>
      </c>
      <c r="AO8129" s="279">
        <v>8.2379999999999995</v>
      </c>
    </row>
    <row r="8130" spans="38:41">
      <c r="AL8130" s="279">
        <v>2</v>
      </c>
      <c r="AM8130" s="279">
        <v>1993</v>
      </c>
      <c r="AN8130" s="281">
        <v>34022</v>
      </c>
      <c r="AO8130" s="279">
        <v>8.3520000000000003</v>
      </c>
    </row>
    <row r="8131" spans="38:41">
      <c r="AL8131" s="279">
        <v>2</v>
      </c>
      <c r="AM8131" s="279">
        <v>1993</v>
      </c>
      <c r="AN8131" s="281">
        <v>34019</v>
      </c>
      <c r="AO8131" s="279">
        <v>8.3979999999999997</v>
      </c>
    </row>
    <row r="8132" spans="38:41">
      <c r="AL8132" s="279">
        <v>2</v>
      </c>
      <c r="AM8132" s="279">
        <v>1993</v>
      </c>
      <c r="AN8132" s="281">
        <v>34018</v>
      </c>
      <c r="AO8132" s="279">
        <v>8.4019999999999992</v>
      </c>
    </row>
    <row r="8133" spans="38:41">
      <c r="AL8133" s="279">
        <v>2</v>
      </c>
      <c r="AM8133" s="279">
        <v>1993</v>
      </c>
      <c r="AN8133" s="281">
        <v>34017</v>
      </c>
      <c r="AO8133" s="279">
        <v>8.4730000000000008</v>
      </c>
    </row>
    <row r="8134" spans="38:41">
      <c r="AL8134" s="279">
        <v>2</v>
      </c>
      <c r="AM8134" s="279">
        <v>1993</v>
      </c>
      <c r="AN8134" s="281">
        <v>34016</v>
      </c>
      <c r="AO8134" s="279">
        <v>8.4939999999999998</v>
      </c>
    </row>
    <row r="8135" spans="38:41">
      <c r="AL8135" s="279">
        <v>2</v>
      </c>
      <c r="AM8135" s="279">
        <v>1993</v>
      </c>
      <c r="AN8135" s="281">
        <v>34015</v>
      </c>
      <c r="AO8135" s="279">
        <v>8.44</v>
      </c>
    </row>
    <row r="8136" spans="38:41">
      <c r="AL8136" s="279">
        <v>2</v>
      </c>
      <c r="AM8136" s="279">
        <v>1993</v>
      </c>
      <c r="AN8136" s="281">
        <v>34012</v>
      </c>
      <c r="AO8136" s="279">
        <v>8.4819999999999993</v>
      </c>
    </row>
    <row r="8137" spans="38:41">
      <c r="AL8137" s="279">
        <v>2</v>
      </c>
      <c r="AM8137" s="279">
        <v>1993</v>
      </c>
      <c r="AN8137" s="281">
        <v>34011</v>
      </c>
      <c r="AO8137" s="279">
        <v>8.5280000000000005</v>
      </c>
    </row>
    <row r="8138" spans="38:41">
      <c r="AL8138" s="279">
        <v>2</v>
      </c>
      <c r="AM8138" s="279">
        <v>1993</v>
      </c>
      <c r="AN8138" s="281">
        <v>34010</v>
      </c>
      <c r="AO8138" s="279">
        <v>8.5670000000000002</v>
      </c>
    </row>
    <row r="8139" spans="38:41">
      <c r="AL8139" s="279">
        <v>2</v>
      </c>
      <c r="AM8139" s="279">
        <v>1993</v>
      </c>
      <c r="AN8139" s="281">
        <v>34009</v>
      </c>
      <c r="AO8139" s="279">
        <v>8.5540000000000003</v>
      </c>
    </row>
    <row r="8140" spans="38:41">
      <c r="AL8140" s="279">
        <v>2</v>
      </c>
      <c r="AM8140" s="279">
        <v>1993</v>
      </c>
      <c r="AN8140" s="281">
        <v>34008</v>
      </c>
      <c r="AO8140" s="279">
        <v>8.5500000000000007</v>
      </c>
    </row>
    <row r="8141" spans="38:41">
      <c r="AL8141" s="279">
        <v>2</v>
      </c>
      <c r="AM8141" s="279">
        <v>1993</v>
      </c>
      <c r="AN8141" s="281">
        <v>34005</v>
      </c>
      <c r="AO8141" s="279">
        <v>8.5239999999999991</v>
      </c>
    </row>
    <row r="8142" spans="38:41">
      <c r="AL8142" s="279">
        <v>2</v>
      </c>
      <c r="AM8142" s="279">
        <v>1993</v>
      </c>
      <c r="AN8142" s="281">
        <v>34004</v>
      </c>
      <c r="AO8142" s="279">
        <v>8.6010000000000009</v>
      </c>
    </row>
    <row r="8143" spans="38:41">
      <c r="AL8143" s="279">
        <v>2</v>
      </c>
      <c r="AM8143" s="279">
        <v>1993</v>
      </c>
      <c r="AN8143" s="281">
        <v>34003</v>
      </c>
      <c r="AO8143" s="279">
        <v>8.6530000000000005</v>
      </c>
    </row>
    <row r="8144" spans="38:41">
      <c r="AL8144" s="279">
        <v>2</v>
      </c>
      <c r="AM8144" s="279">
        <v>1993</v>
      </c>
      <c r="AN8144" s="281">
        <v>34002</v>
      </c>
      <c r="AO8144" s="279">
        <v>8.67</v>
      </c>
    </row>
    <row r="8145" spans="38:41">
      <c r="AL8145" s="279">
        <v>2</v>
      </c>
      <c r="AM8145" s="279">
        <v>1993</v>
      </c>
      <c r="AN8145" s="281">
        <v>34001</v>
      </c>
      <c r="AO8145" s="279">
        <v>8.6880000000000006</v>
      </c>
    </row>
    <row r="8146" spans="38:41">
      <c r="AL8146" s="279">
        <v>1</v>
      </c>
      <c r="AM8146" s="279">
        <v>1993</v>
      </c>
      <c r="AN8146" s="281">
        <v>33998</v>
      </c>
      <c r="AO8146" s="279">
        <v>8.6920000000000002</v>
      </c>
    </row>
    <row r="8147" spans="38:41">
      <c r="AL8147" s="279">
        <v>1</v>
      </c>
      <c r="AM8147" s="279">
        <v>1993</v>
      </c>
      <c r="AN8147" s="281">
        <v>33997</v>
      </c>
      <c r="AO8147" s="279">
        <v>8.67</v>
      </c>
    </row>
    <row r="8148" spans="38:41">
      <c r="AL8148" s="279">
        <v>1</v>
      </c>
      <c r="AM8148" s="279">
        <v>1993</v>
      </c>
      <c r="AN8148" s="281">
        <v>33996</v>
      </c>
      <c r="AO8148" s="279">
        <v>8.7189999999999994</v>
      </c>
    </row>
    <row r="8149" spans="38:41">
      <c r="AL8149" s="279">
        <v>1</v>
      </c>
      <c r="AM8149" s="279">
        <v>1993</v>
      </c>
      <c r="AN8149" s="281">
        <v>33995</v>
      </c>
      <c r="AO8149" s="279">
        <v>8.7279999999999998</v>
      </c>
    </row>
    <row r="8150" spans="38:41">
      <c r="AL8150" s="279">
        <v>1</v>
      </c>
      <c r="AM8150" s="279">
        <v>1993</v>
      </c>
      <c r="AN8150" s="281">
        <v>33994</v>
      </c>
      <c r="AO8150" s="279">
        <v>8.6929999999999996</v>
      </c>
    </row>
    <row r="8151" spans="38:41">
      <c r="AL8151" s="279">
        <v>1</v>
      </c>
      <c r="AM8151" s="279">
        <v>1993</v>
      </c>
      <c r="AN8151" s="281">
        <v>33991</v>
      </c>
      <c r="AO8151" s="279">
        <v>8.7230000000000008</v>
      </c>
    </row>
    <row r="8152" spans="38:41">
      <c r="AL8152" s="279">
        <v>1</v>
      </c>
      <c r="AM8152" s="279">
        <v>1993</v>
      </c>
      <c r="AN8152" s="281">
        <v>33990</v>
      </c>
      <c r="AO8152" s="279">
        <v>8.7539999999999996</v>
      </c>
    </row>
    <row r="8153" spans="38:41">
      <c r="AL8153" s="279">
        <v>1</v>
      </c>
      <c r="AM8153" s="279">
        <v>1993</v>
      </c>
      <c r="AN8153" s="281">
        <v>33989</v>
      </c>
      <c r="AO8153" s="279">
        <v>8.7279999999999998</v>
      </c>
    </row>
    <row r="8154" spans="38:41">
      <c r="AL8154" s="279">
        <v>1</v>
      </c>
      <c r="AM8154" s="279">
        <v>1993</v>
      </c>
      <c r="AN8154" s="281">
        <v>33988</v>
      </c>
      <c r="AO8154" s="279">
        <v>8.6750000000000007</v>
      </c>
    </row>
    <row r="8155" spans="38:41">
      <c r="AL8155" s="279">
        <v>1</v>
      </c>
      <c r="AM8155" s="279">
        <v>1993</v>
      </c>
      <c r="AN8155" s="281">
        <v>33987</v>
      </c>
      <c r="AO8155" s="279">
        <v>8.6620000000000008</v>
      </c>
    </row>
    <row r="8156" spans="38:41">
      <c r="AL8156" s="279">
        <v>1</v>
      </c>
      <c r="AM8156" s="279">
        <v>1993</v>
      </c>
      <c r="AN8156" s="281">
        <v>33984</v>
      </c>
      <c r="AO8156" s="279">
        <v>8.6839999999999993</v>
      </c>
    </row>
    <row r="8157" spans="38:41">
      <c r="AL8157" s="279">
        <v>1</v>
      </c>
      <c r="AM8157" s="279">
        <v>1993</v>
      </c>
      <c r="AN8157" s="281">
        <v>33983</v>
      </c>
      <c r="AO8157" s="279">
        <v>8.7100000000000009</v>
      </c>
    </row>
    <row r="8158" spans="38:41">
      <c r="AL8158" s="279">
        <v>1</v>
      </c>
      <c r="AM8158" s="279">
        <v>1993</v>
      </c>
      <c r="AN8158" s="281">
        <v>33982</v>
      </c>
      <c r="AO8158" s="279">
        <v>8.7370000000000001</v>
      </c>
    </row>
    <row r="8159" spans="38:41">
      <c r="AL8159" s="279">
        <v>1</v>
      </c>
      <c r="AM8159" s="279">
        <v>1993</v>
      </c>
      <c r="AN8159" s="281">
        <v>33981</v>
      </c>
      <c r="AO8159" s="279">
        <v>8.7720000000000002</v>
      </c>
    </row>
    <row r="8160" spans="38:41">
      <c r="AL8160" s="279">
        <v>1</v>
      </c>
      <c r="AM8160" s="279">
        <v>1993</v>
      </c>
      <c r="AN8160" s="281">
        <v>33980</v>
      </c>
      <c r="AO8160" s="279">
        <v>8.7680000000000007</v>
      </c>
    </row>
    <row r="8161" spans="38:41">
      <c r="AL8161" s="279">
        <v>1</v>
      </c>
      <c r="AM8161" s="279">
        <v>1993</v>
      </c>
      <c r="AN8161" s="281">
        <v>33977</v>
      </c>
      <c r="AO8161" s="279">
        <v>8.7200000000000006</v>
      </c>
    </row>
    <row r="8162" spans="38:41">
      <c r="AL8162" s="279">
        <v>1</v>
      </c>
      <c r="AM8162" s="279">
        <v>1993</v>
      </c>
      <c r="AN8162" s="281">
        <v>33976</v>
      </c>
      <c r="AO8162" s="279">
        <v>8.6929999999999996</v>
      </c>
    </row>
    <row r="8163" spans="38:41">
      <c r="AL8163" s="279">
        <v>1</v>
      </c>
      <c r="AM8163" s="279">
        <v>1993</v>
      </c>
      <c r="AN8163" s="281">
        <v>33975</v>
      </c>
      <c r="AO8163" s="279">
        <v>8.5719999999999992</v>
      </c>
    </row>
    <row r="8164" spans="38:41">
      <c r="AL8164" s="279">
        <v>1</v>
      </c>
      <c r="AM8164" s="279">
        <v>1993</v>
      </c>
      <c r="AN8164" s="281">
        <v>33974</v>
      </c>
      <c r="AO8164" s="279">
        <v>8.5549999999999997</v>
      </c>
    </row>
    <row r="8165" spans="38:41">
      <c r="AL8165" s="279">
        <v>1</v>
      </c>
      <c r="AM8165" s="279">
        <v>1993</v>
      </c>
      <c r="AN8165" s="281">
        <v>33973</v>
      </c>
      <c r="AO8165" s="279">
        <v>8.5169999999999995</v>
      </c>
    </row>
    <row r="8166" spans="38:41">
      <c r="AL8166" s="279">
        <v>12</v>
      </c>
      <c r="AM8166" s="279">
        <v>1992</v>
      </c>
      <c r="AN8166" s="281">
        <v>33969</v>
      </c>
      <c r="AO8166" s="279">
        <v>8.59</v>
      </c>
    </row>
    <row r="8167" spans="38:41">
      <c r="AL8167" s="279">
        <v>12</v>
      </c>
      <c r="AM8167" s="279">
        <v>1992</v>
      </c>
      <c r="AN8167" s="281">
        <v>33968</v>
      </c>
      <c r="AO8167" s="279">
        <v>8.59</v>
      </c>
    </row>
    <row r="8168" spans="38:41">
      <c r="AL8168" s="279">
        <v>12</v>
      </c>
      <c r="AM8168" s="279">
        <v>1992</v>
      </c>
      <c r="AN8168" s="281">
        <v>33967</v>
      </c>
      <c r="AO8168" s="279">
        <v>8.5299999999999994</v>
      </c>
    </row>
    <row r="8169" spans="38:41">
      <c r="AL8169" s="279">
        <v>12</v>
      </c>
      <c r="AM8169" s="279">
        <v>1992</v>
      </c>
      <c r="AN8169" s="281">
        <v>33962</v>
      </c>
      <c r="AO8169" s="279">
        <v>8.5180000000000007</v>
      </c>
    </row>
    <row r="8170" spans="38:41">
      <c r="AL8170" s="279">
        <v>12</v>
      </c>
      <c r="AM8170" s="279">
        <v>1992</v>
      </c>
      <c r="AN8170" s="281">
        <v>33961</v>
      </c>
      <c r="AO8170" s="279">
        <v>8.5009999999999994</v>
      </c>
    </row>
    <row r="8171" spans="38:41">
      <c r="AL8171" s="279">
        <v>12</v>
      </c>
      <c r="AM8171" s="279">
        <v>1992</v>
      </c>
      <c r="AN8171" s="281">
        <v>33960</v>
      </c>
      <c r="AO8171" s="279">
        <v>8.484</v>
      </c>
    </row>
    <row r="8172" spans="38:41">
      <c r="AL8172" s="279">
        <v>12</v>
      </c>
      <c r="AM8172" s="279">
        <v>1992</v>
      </c>
      <c r="AN8172" s="281">
        <v>33959</v>
      </c>
      <c r="AO8172" s="279">
        <v>8.5690000000000008</v>
      </c>
    </row>
    <row r="8173" spans="38:41">
      <c r="AL8173" s="279">
        <v>12</v>
      </c>
      <c r="AM8173" s="279">
        <v>1992</v>
      </c>
      <c r="AN8173" s="281">
        <v>33956</v>
      </c>
      <c r="AO8173" s="279">
        <v>8.6850000000000005</v>
      </c>
    </row>
    <row r="8174" spans="38:41">
      <c r="AL8174" s="279">
        <v>12</v>
      </c>
      <c r="AM8174" s="279">
        <v>1992</v>
      </c>
      <c r="AN8174" s="281">
        <v>33955</v>
      </c>
      <c r="AO8174" s="279">
        <v>8.6769999999999996</v>
      </c>
    </row>
    <row r="8175" spans="38:41">
      <c r="AL8175" s="279">
        <v>12</v>
      </c>
      <c r="AM8175" s="279">
        <v>1992</v>
      </c>
      <c r="AN8175" s="281">
        <v>33954</v>
      </c>
      <c r="AO8175" s="279">
        <v>8.7080000000000002</v>
      </c>
    </row>
    <row r="8176" spans="38:41">
      <c r="AL8176" s="279">
        <v>12</v>
      </c>
      <c r="AM8176" s="279">
        <v>1992</v>
      </c>
      <c r="AN8176" s="281">
        <v>33953</v>
      </c>
      <c r="AO8176" s="279">
        <v>8.7210000000000001</v>
      </c>
    </row>
    <row r="8177" spans="38:41">
      <c r="AL8177" s="279">
        <v>12</v>
      </c>
      <c r="AM8177" s="279">
        <v>1992</v>
      </c>
      <c r="AN8177" s="281">
        <v>33952</v>
      </c>
      <c r="AO8177" s="279">
        <v>8.7200000000000006</v>
      </c>
    </row>
    <row r="8178" spans="38:41">
      <c r="AL8178" s="279">
        <v>12</v>
      </c>
      <c r="AM8178" s="279">
        <v>1992</v>
      </c>
      <c r="AN8178" s="281">
        <v>33949</v>
      </c>
      <c r="AO8178" s="279">
        <v>8.66</v>
      </c>
    </row>
    <row r="8179" spans="38:41">
      <c r="AL8179" s="279">
        <v>12</v>
      </c>
      <c r="AM8179" s="279">
        <v>1992</v>
      </c>
      <c r="AN8179" s="281">
        <v>33948</v>
      </c>
      <c r="AO8179" s="279">
        <v>8.6560000000000006</v>
      </c>
    </row>
    <row r="8180" spans="38:41">
      <c r="AL8180" s="279">
        <v>12</v>
      </c>
      <c r="AM8180" s="279">
        <v>1992</v>
      </c>
      <c r="AN8180" s="281">
        <v>33947</v>
      </c>
      <c r="AO8180" s="279">
        <v>8.6769999999999996</v>
      </c>
    </row>
    <row r="8181" spans="38:41">
      <c r="AL8181" s="279">
        <v>12</v>
      </c>
      <c r="AM8181" s="279">
        <v>1992</v>
      </c>
      <c r="AN8181" s="281">
        <v>33946</v>
      </c>
      <c r="AO8181" s="279">
        <v>8.6210000000000004</v>
      </c>
    </row>
    <row r="8182" spans="38:41">
      <c r="AL8182" s="279">
        <v>12</v>
      </c>
      <c r="AM8182" s="279">
        <v>1992</v>
      </c>
      <c r="AN8182" s="281">
        <v>33945</v>
      </c>
      <c r="AO8182" s="279">
        <v>8.6080000000000005</v>
      </c>
    </row>
    <row r="8183" spans="38:41">
      <c r="AL8183" s="279">
        <v>12</v>
      </c>
      <c r="AM8183" s="279">
        <v>1992</v>
      </c>
      <c r="AN8183" s="281">
        <v>33942</v>
      </c>
      <c r="AO8183" s="279">
        <v>8.6869999999999994</v>
      </c>
    </row>
    <row r="8184" spans="38:41">
      <c r="AL8184" s="279">
        <v>12</v>
      </c>
      <c r="AM8184" s="279">
        <v>1992</v>
      </c>
      <c r="AN8184" s="281">
        <v>33941</v>
      </c>
      <c r="AO8184" s="279">
        <v>8.7040000000000006</v>
      </c>
    </row>
    <row r="8185" spans="38:41">
      <c r="AL8185" s="279">
        <v>12</v>
      </c>
      <c r="AM8185" s="279">
        <v>1992</v>
      </c>
      <c r="AN8185" s="281">
        <v>33940</v>
      </c>
      <c r="AO8185" s="279">
        <v>8.7170000000000005</v>
      </c>
    </row>
    <row r="8186" spans="38:41">
      <c r="AL8186" s="279">
        <v>12</v>
      </c>
      <c r="AM8186" s="279">
        <v>1992</v>
      </c>
      <c r="AN8186" s="281">
        <v>33939</v>
      </c>
      <c r="AO8186" s="279">
        <v>8.77</v>
      </c>
    </row>
    <row r="8187" spans="38:41">
      <c r="AL8187" s="279">
        <v>11</v>
      </c>
      <c r="AM8187" s="279">
        <v>1992</v>
      </c>
      <c r="AN8187" s="281">
        <v>33938</v>
      </c>
      <c r="AO8187" s="279">
        <v>8.81</v>
      </c>
    </row>
    <row r="8188" spans="38:41">
      <c r="AL8188" s="279">
        <v>11</v>
      </c>
      <c r="AM8188" s="279">
        <v>1992</v>
      </c>
      <c r="AN8188" s="281">
        <v>33935</v>
      </c>
      <c r="AO8188" s="279">
        <v>8.7260000000000009</v>
      </c>
    </row>
    <row r="8189" spans="38:41">
      <c r="AL8189" s="279">
        <v>11</v>
      </c>
      <c r="AM8189" s="279">
        <v>1992</v>
      </c>
      <c r="AN8189" s="281">
        <v>33934</v>
      </c>
      <c r="AO8189" s="279">
        <v>8.67</v>
      </c>
    </row>
    <row r="8190" spans="38:41">
      <c r="AL8190" s="279">
        <v>11</v>
      </c>
      <c r="AM8190" s="279">
        <v>1992</v>
      </c>
      <c r="AN8190" s="281">
        <v>33933</v>
      </c>
      <c r="AO8190" s="279">
        <v>8.7050000000000001</v>
      </c>
    </row>
    <row r="8191" spans="38:41">
      <c r="AL8191" s="279">
        <v>11</v>
      </c>
      <c r="AM8191" s="279">
        <v>1992</v>
      </c>
      <c r="AN8191" s="281">
        <v>33932</v>
      </c>
      <c r="AO8191" s="279">
        <v>8.7750000000000004</v>
      </c>
    </row>
    <row r="8192" spans="38:41">
      <c r="AL8192" s="279">
        <v>11</v>
      </c>
      <c r="AM8192" s="279">
        <v>1992</v>
      </c>
      <c r="AN8192" s="281">
        <v>33931</v>
      </c>
      <c r="AO8192" s="279">
        <v>8.8279999999999994</v>
      </c>
    </row>
    <row r="8193" spans="38:41">
      <c r="AL8193" s="279">
        <v>11</v>
      </c>
      <c r="AM8193" s="279">
        <v>1992</v>
      </c>
      <c r="AN8193" s="281">
        <v>33928</v>
      </c>
      <c r="AO8193" s="279">
        <v>8.7439999999999998</v>
      </c>
    </row>
    <row r="8194" spans="38:41">
      <c r="AL8194" s="279">
        <v>11</v>
      </c>
      <c r="AM8194" s="279">
        <v>1992</v>
      </c>
      <c r="AN8194" s="281">
        <v>33927</v>
      </c>
      <c r="AO8194" s="279">
        <v>8.6310000000000002</v>
      </c>
    </row>
    <row r="8195" spans="38:41">
      <c r="AL8195" s="279">
        <v>11</v>
      </c>
      <c r="AM8195" s="279">
        <v>1992</v>
      </c>
      <c r="AN8195" s="281">
        <v>33926</v>
      </c>
      <c r="AO8195" s="279">
        <v>8.65</v>
      </c>
    </row>
    <row r="8196" spans="38:41">
      <c r="AL8196" s="279">
        <v>11</v>
      </c>
      <c r="AM8196" s="279">
        <v>1992</v>
      </c>
      <c r="AN8196" s="281">
        <v>33925</v>
      </c>
      <c r="AO8196" s="279">
        <v>8.6479999999999997</v>
      </c>
    </row>
    <row r="8197" spans="38:41">
      <c r="AL8197" s="279">
        <v>11</v>
      </c>
      <c r="AM8197" s="279">
        <v>1992</v>
      </c>
      <c r="AN8197" s="281">
        <v>33924</v>
      </c>
      <c r="AO8197" s="279">
        <v>8.6959999999999997</v>
      </c>
    </row>
    <row r="8198" spans="38:41">
      <c r="AL8198" s="279">
        <v>11</v>
      </c>
      <c r="AM8198" s="279">
        <v>1992</v>
      </c>
      <c r="AN8198" s="281">
        <v>33921</v>
      </c>
      <c r="AO8198" s="279">
        <v>8.5410000000000004</v>
      </c>
    </row>
    <row r="8199" spans="38:41">
      <c r="AL8199" s="279">
        <v>11</v>
      </c>
      <c r="AM8199" s="279">
        <v>1992</v>
      </c>
      <c r="AN8199" s="281">
        <v>33920</v>
      </c>
      <c r="AO8199" s="279">
        <v>8.5410000000000004</v>
      </c>
    </row>
    <row r="8200" spans="38:41">
      <c r="AL8200" s="279">
        <v>11</v>
      </c>
      <c r="AM8200" s="279">
        <v>1992</v>
      </c>
      <c r="AN8200" s="281">
        <v>33919</v>
      </c>
      <c r="AO8200" s="279">
        <v>8.6199999999999992</v>
      </c>
    </row>
    <row r="8201" spans="38:41">
      <c r="AL8201" s="279">
        <v>11</v>
      </c>
      <c r="AM8201" s="279">
        <v>1992</v>
      </c>
      <c r="AN8201" s="281">
        <v>33918</v>
      </c>
      <c r="AO8201" s="279">
        <v>8.6440000000000001</v>
      </c>
    </row>
    <row r="8202" spans="38:41">
      <c r="AL8202" s="279">
        <v>11</v>
      </c>
      <c r="AM8202" s="279">
        <v>1992</v>
      </c>
      <c r="AN8202" s="281">
        <v>33917</v>
      </c>
      <c r="AO8202" s="279">
        <v>8.6999999999999993</v>
      </c>
    </row>
    <row r="8203" spans="38:41">
      <c r="AL8203" s="279">
        <v>11</v>
      </c>
      <c r="AM8203" s="279">
        <v>1992</v>
      </c>
      <c r="AN8203" s="281">
        <v>33914</v>
      </c>
      <c r="AO8203" s="279">
        <v>8.7170000000000005</v>
      </c>
    </row>
    <row r="8204" spans="38:41">
      <c r="AL8204" s="279">
        <v>11</v>
      </c>
      <c r="AM8204" s="279">
        <v>1992</v>
      </c>
      <c r="AN8204" s="281">
        <v>33913</v>
      </c>
      <c r="AO8204" s="279">
        <v>8.6</v>
      </c>
    </row>
    <row r="8205" spans="38:41">
      <c r="AL8205" s="279">
        <v>11</v>
      </c>
      <c r="AM8205" s="279">
        <v>1992</v>
      </c>
      <c r="AN8205" s="281">
        <v>33912</v>
      </c>
      <c r="AO8205" s="279">
        <v>8.5410000000000004</v>
      </c>
    </row>
    <row r="8206" spans="38:41">
      <c r="AL8206" s="279">
        <v>11</v>
      </c>
      <c r="AM8206" s="279">
        <v>1992</v>
      </c>
      <c r="AN8206" s="281">
        <v>33911</v>
      </c>
      <c r="AO8206" s="279">
        <v>8.4979999999999993</v>
      </c>
    </row>
    <row r="8207" spans="38:41">
      <c r="AL8207" s="279">
        <v>11</v>
      </c>
      <c r="AM8207" s="279">
        <v>1992</v>
      </c>
      <c r="AN8207" s="281">
        <v>33910</v>
      </c>
      <c r="AO8207" s="279">
        <v>8.49</v>
      </c>
    </row>
    <row r="8208" spans="38:41">
      <c r="AL8208" s="279">
        <v>10</v>
      </c>
      <c r="AM8208" s="279">
        <v>1992</v>
      </c>
      <c r="AN8208" s="281">
        <v>33907</v>
      </c>
      <c r="AO8208" s="279">
        <v>8.4359999999999999</v>
      </c>
    </row>
    <row r="8209" spans="38:41">
      <c r="AL8209" s="279">
        <v>10</v>
      </c>
      <c r="AM8209" s="279">
        <v>1992</v>
      </c>
      <c r="AN8209" s="281">
        <v>33906</v>
      </c>
      <c r="AO8209" s="279">
        <v>8.3780000000000001</v>
      </c>
    </row>
    <row r="8210" spans="38:41">
      <c r="AL8210" s="279">
        <v>10</v>
      </c>
      <c r="AM8210" s="279">
        <v>1992</v>
      </c>
      <c r="AN8210" s="281">
        <v>33905</v>
      </c>
      <c r="AO8210" s="279">
        <v>8.4480000000000004</v>
      </c>
    </row>
    <row r="8211" spans="38:41">
      <c r="AL8211" s="279">
        <v>10</v>
      </c>
      <c r="AM8211" s="279">
        <v>1992</v>
      </c>
      <c r="AN8211" s="281">
        <v>33904</v>
      </c>
      <c r="AO8211" s="279">
        <v>8.4649999999999999</v>
      </c>
    </row>
    <row r="8212" spans="38:41">
      <c r="AL8212" s="279">
        <v>10</v>
      </c>
      <c r="AM8212" s="279">
        <v>1992</v>
      </c>
      <c r="AN8212" s="281">
        <v>33903</v>
      </c>
      <c r="AO8212" s="279">
        <v>8.5069999999999997</v>
      </c>
    </row>
    <row r="8213" spans="38:41">
      <c r="AL8213" s="279">
        <v>10</v>
      </c>
      <c r="AM8213" s="279">
        <v>1992</v>
      </c>
      <c r="AN8213" s="281">
        <v>33900</v>
      </c>
      <c r="AO8213" s="279">
        <v>8.5830000000000002</v>
      </c>
    </row>
    <row r="8214" spans="38:41">
      <c r="AL8214" s="279">
        <v>10</v>
      </c>
      <c r="AM8214" s="279">
        <v>1992</v>
      </c>
      <c r="AN8214" s="281">
        <v>33899</v>
      </c>
      <c r="AO8214" s="279">
        <v>8.5790000000000006</v>
      </c>
    </row>
    <row r="8215" spans="38:41">
      <c r="AL8215" s="279">
        <v>10</v>
      </c>
      <c r="AM8215" s="279">
        <v>1992</v>
      </c>
      <c r="AN8215" s="281">
        <v>33898</v>
      </c>
      <c r="AO8215" s="279">
        <v>8.6129999999999995</v>
      </c>
    </row>
    <row r="8216" spans="38:41">
      <c r="AL8216" s="279">
        <v>10</v>
      </c>
      <c r="AM8216" s="279">
        <v>1992</v>
      </c>
      <c r="AN8216" s="281">
        <v>33897</v>
      </c>
      <c r="AO8216" s="279">
        <v>8.6739999999999995</v>
      </c>
    </row>
    <row r="8217" spans="38:41">
      <c r="AL8217" s="279">
        <v>10</v>
      </c>
      <c r="AM8217" s="279">
        <v>1992</v>
      </c>
      <c r="AN8217" s="281">
        <v>33896</v>
      </c>
      <c r="AO8217" s="279">
        <v>8.6300000000000008</v>
      </c>
    </row>
    <row r="8218" spans="38:41">
      <c r="AL8218" s="279">
        <v>10</v>
      </c>
      <c r="AM8218" s="279">
        <v>1992</v>
      </c>
      <c r="AN8218" s="281">
        <v>33893</v>
      </c>
      <c r="AO8218" s="279">
        <v>8.5960000000000001</v>
      </c>
    </row>
    <row r="8219" spans="38:41">
      <c r="AL8219" s="279">
        <v>10</v>
      </c>
      <c r="AM8219" s="279">
        <v>1992</v>
      </c>
      <c r="AN8219" s="281">
        <v>33892</v>
      </c>
      <c r="AO8219" s="279">
        <v>8.5960000000000001</v>
      </c>
    </row>
    <row r="8220" spans="38:41">
      <c r="AL8220" s="279">
        <v>10</v>
      </c>
      <c r="AM8220" s="279">
        <v>1992</v>
      </c>
      <c r="AN8220" s="281">
        <v>33891</v>
      </c>
      <c r="AO8220" s="279">
        <v>8.6170000000000009</v>
      </c>
    </row>
    <row r="8221" spans="38:41">
      <c r="AL8221" s="279">
        <v>10</v>
      </c>
      <c r="AM8221" s="279">
        <v>1992</v>
      </c>
      <c r="AN8221" s="281">
        <v>33890</v>
      </c>
      <c r="AO8221" s="279">
        <v>8.5579999999999998</v>
      </c>
    </row>
    <row r="8222" spans="38:41">
      <c r="AL8222" s="279">
        <v>10</v>
      </c>
      <c r="AM8222" s="279">
        <v>1992</v>
      </c>
      <c r="AN8222" s="281">
        <v>33886</v>
      </c>
      <c r="AO8222" s="279">
        <v>8.5359999999999996</v>
      </c>
    </row>
    <row r="8223" spans="38:41">
      <c r="AL8223" s="279">
        <v>10</v>
      </c>
      <c r="AM8223" s="279">
        <v>1992</v>
      </c>
      <c r="AN8223" s="281">
        <v>33885</v>
      </c>
      <c r="AO8223" s="279">
        <v>8.49</v>
      </c>
    </row>
    <row r="8224" spans="38:41">
      <c r="AL8224" s="279">
        <v>10</v>
      </c>
      <c r="AM8224" s="279">
        <v>1992</v>
      </c>
      <c r="AN8224" s="281">
        <v>33884</v>
      </c>
      <c r="AO8224" s="279">
        <v>8.5410000000000004</v>
      </c>
    </row>
    <row r="8225" spans="38:41">
      <c r="AL8225" s="279">
        <v>10</v>
      </c>
      <c r="AM8225" s="279">
        <v>1992</v>
      </c>
      <c r="AN8225" s="281">
        <v>33883</v>
      </c>
      <c r="AO8225" s="279">
        <v>8.5410000000000004</v>
      </c>
    </row>
    <row r="8226" spans="38:41">
      <c r="AL8226" s="279">
        <v>10</v>
      </c>
      <c r="AM8226" s="279">
        <v>1992</v>
      </c>
      <c r="AN8226" s="281">
        <v>33882</v>
      </c>
      <c r="AO8226" s="279">
        <v>8.5410000000000004</v>
      </c>
    </row>
    <row r="8227" spans="38:41">
      <c r="AL8227" s="279">
        <v>10</v>
      </c>
      <c r="AM8227" s="279">
        <v>1992</v>
      </c>
      <c r="AN8227" s="281">
        <v>33879</v>
      </c>
      <c r="AO8227" s="279">
        <v>8.5359999999999996</v>
      </c>
    </row>
    <row r="8228" spans="38:41">
      <c r="AL8228" s="279">
        <v>10</v>
      </c>
      <c r="AM8228" s="279">
        <v>1992</v>
      </c>
      <c r="AN8228" s="281">
        <v>33878</v>
      </c>
      <c r="AO8228" s="279">
        <v>8.5239999999999991</v>
      </c>
    </row>
    <row r="8229" spans="38:41">
      <c r="AL8229" s="279">
        <v>9</v>
      </c>
      <c r="AM8229" s="279">
        <v>1992</v>
      </c>
      <c r="AN8229" s="281">
        <v>33877</v>
      </c>
      <c r="AO8229" s="279">
        <v>8.5869999999999997</v>
      </c>
    </row>
    <row r="8230" spans="38:41">
      <c r="AL8230" s="279">
        <v>9</v>
      </c>
      <c r="AM8230" s="279">
        <v>1992</v>
      </c>
      <c r="AN8230" s="281">
        <v>33876</v>
      </c>
      <c r="AO8230" s="279">
        <v>8.6519999999999992</v>
      </c>
    </row>
    <row r="8231" spans="38:41">
      <c r="AL8231" s="279">
        <v>9</v>
      </c>
      <c r="AM8231" s="279">
        <v>1992</v>
      </c>
      <c r="AN8231" s="281">
        <v>33875</v>
      </c>
      <c r="AO8231" s="279">
        <v>8.5150000000000006</v>
      </c>
    </row>
    <row r="8232" spans="38:41">
      <c r="AL8232" s="279">
        <v>9</v>
      </c>
      <c r="AM8232" s="279">
        <v>1992</v>
      </c>
      <c r="AN8232" s="281">
        <v>33872</v>
      </c>
      <c r="AO8232" s="279">
        <v>8.4559999999999995</v>
      </c>
    </row>
    <row r="8233" spans="38:41">
      <c r="AL8233" s="279">
        <v>9</v>
      </c>
      <c r="AM8233" s="279">
        <v>1992</v>
      </c>
      <c r="AN8233" s="281">
        <v>33871</v>
      </c>
      <c r="AO8233" s="279">
        <v>8.5109999999999992</v>
      </c>
    </row>
    <row r="8234" spans="38:41">
      <c r="AL8234" s="279">
        <v>9</v>
      </c>
      <c r="AM8234" s="279">
        <v>1992</v>
      </c>
      <c r="AN8234" s="281">
        <v>33870</v>
      </c>
      <c r="AO8234" s="279">
        <v>8.5749999999999993</v>
      </c>
    </row>
    <row r="8235" spans="38:41">
      <c r="AL8235" s="279">
        <v>9</v>
      </c>
      <c r="AM8235" s="279">
        <v>1992</v>
      </c>
      <c r="AN8235" s="281">
        <v>33869</v>
      </c>
      <c r="AO8235" s="279">
        <v>8.6560000000000006</v>
      </c>
    </row>
    <row r="8236" spans="38:41">
      <c r="AL8236" s="279">
        <v>9</v>
      </c>
      <c r="AM8236" s="279">
        <v>1992</v>
      </c>
      <c r="AN8236" s="281">
        <v>33868</v>
      </c>
      <c r="AO8236" s="279">
        <v>8.6170000000000009</v>
      </c>
    </row>
    <row r="8237" spans="38:41">
      <c r="AL8237" s="279">
        <v>9</v>
      </c>
      <c r="AM8237" s="279">
        <v>1992</v>
      </c>
      <c r="AN8237" s="281">
        <v>33865</v>
      </c>
      <c r="AO8237" s="279">
        <v>8.4689999999999994</v>
      </c>
    </row>
    <row r="8238" spans="38:41">
      <c r="AL8238" s="279">
        <v>9</v>
      </c>
      <c r="AM8238" s="279">
        <v>1992</v>
      </c>
      <c r="AN8238" s="281">
        <v>33864</v>
      </c>
      <c r="AO8238" s="279">
        <v>8.4730000000000008</v>
      </c>
    </row>
    <row r="8239" spans="38:41">
      <c r="AL8239" s="279">
        <v>9</v>
      </c>
      <c r="AM8239" s="279">
        <v>1992</v>
      </c>
      <c r="AN8239" s="281">
        <v>33863</v>
      </c>
      <c r="AO8239" s="279">
        <v>8.5030000000000001</v>
      </c>
    </row>
    <row r="8240" spans="38:41">
      <c r="AL8240" s="279">
        <v>9</v>
      </c>
      <c r="AM8240" s="279">
        <v>1992</v>
      </c>
      <c r="AN8240" s="281">
        <v>33862</v>
      </c>
      <c r="AO8240" s="279">
        <v>8.3800000000000008</v>
      </c>
    </row>
    <row r="8241" spans="38:41">
      <c r="AL8241" s="279">
        <v>9</v>
      </c>
      <c r="AM8241" s="279">
        <v>1992</v>
      </c>
      <c r="AN8241" s="281">
        <v>33861</v>
      </c>
      <c r="AO8241" s="279">
        <v>8.2439999999999998</v>
      </c>
    </row>
    <row r="8242" spans="38:41">
      <c r="AL8242" s="279">
        <v>9</v>
      </c>
      <c r="AM8242" s="279">
        <v>1992</v>
      </c>
      <c r="AN8242" s="281">
        <v>33858</v>
      </c>
      <c r="AO8242" s="279">
        <v>8.2680000000000007</v>
      </c>
    </row>
    <row r="8243" spans="38:41">
      <c r="AL8243" s="279">
        <v>9</v>
      </c>
      <c r="AM8243" s="279">
        <v>1992</v>
      </c>
      <c r="AN8243" s="281">
        <v>33857</v>
      </c>
      <c r="AO8243" s="279">
        <v>8.2680000000000007</v>
      </c>
    </row>
    <row r="8244" spans="38:41">
      <c r="AL8244" s="279">
        <v>9</v>
      </c>
      <c r="AM8244" s="279">
        <v>1992</v>
      </c>
      <c r="AN8244" s="281">
        <v>33856</v>
      </c>
      <c r="AO8244" s="279">
        <v>8.1479999999999997</v>
      </c>
    </row>
    <row r="8245" spans="38:41">
      <c r="AL8245" s="279">
        <v>9</v>
      </c>
      <c r="AM8245" s="279">
        <v>1992</v>
      </c>
      <c r="AN8245" s="281">
        <v>33855</v>
      </c>
      <c r="AO8245" s="279">
        <v>8.0739999999999998</v>
      </c>
    </row>
    <row r="8246" spans="38:41">
      <c r="AL8246" s="279">
        <v>9</v>
      </c>
      <c r="AM8246" s="279">
        <v>1992</v>
      </c>
      <c r="AN8246" s="281">
        <v>33851</v>
      </c>
      <c r="AO8246" s="279">
        <v>8.09</v>
      </c>
    </row>
    <row r="8247" spans="38:41">
      <c r="AL8247" s="279">
        <v>9</v>
      </c>
      <c r="AM8247" s="279">
        <v>1992</v>
      </c>
      <c r="AN8247" s="281">
        <v>33850</v>
      </c>
      <c r="AO8247" s="279">
        <v>8.1329999999999991</v>
      </c>
    </row>
    <row r="8248" spans="38:41">
      <c r="AL8248" s="279">
        <v>9</v>
      </c>
      <c r="AM8248" s="279">
        <v>1992</v>
      </c>
      <c r="AN8248" s="281">
        <v>33849</v>
      </c>
      <c r="AO8248" s="279">
        <v>8.1479999999999997</v>
      </c>
    </row>
    <row r="8249" spans="38:41">
      <c r="AL8249" s="279">
        <v>9</v>
      </c>
      <c r="AM8249" s="279">
        <v>1992</v>
      </c>
      <c r="AN8249" s="281">
        <v>33848</v>
      </c>
      <c r="AO8249" s="279">
        <v>8.2159999999999993</v>
      </c>
    </row>
    <row r="8250" spans="38:41">
      <c r="AL8250" s="279">
        <v>8</v>
      </c>
      <c r="AM8250" s="279">
        <v>1992</v>
      </c>
      <c r="AN8250" s="281">
        <v>33847</v>
      </c>
      <c r="AO8250" s="279">
        <v>8.26</v>
      </c>
    </row>
    <row r="8251" spans="38:41">
      <c r="AL8251" s="279">
        <v>8</v>
      </c>
      <c r="AM8251" s="279">
        <v>1992</v>
      </c>
      <c r="AN8251" s="281">
        <v>33844</v>
      </c>
      <c r="AO8251" s="279">
        <v>8.3330000000000002</v>
      </c>
    </row>
    <row r="8252" spans="38:41">
      <c r="AL8252" s="279">
        <v>8</v>
      </c>
      <c r="AM8252" s="279">
        <v>1992</v>
      </c>
      <c r="AN8252" s="281">
        <v>33843</v>
      </c>
      <c r="AO8252" s="279">
        <v>8.3170000000000002</v>
      </c>
    </row>
    <row r="8253" spans="38:41">
      <c r="AL8253" s="279">
        <v>8</v>
      </c>
      <c r="AM8253" s="279">
        <v>1992</v>
      </c>
      <c r="AN8253" s="281">
        <v>33842</v>
      </c>
      <c r="AO8253" s="279">
        <v>8.3330000000000002</v>
      </c>
    </row>
    <row r="8254" spans="38:41">
      <c r="AL8254" s="279">
        <v>8</v>
      </c>
      <c r="AM8254" s="279">
        <v>1992</v>
      </c>
      <c r="AN8254" s="281">
        <v>33841</v>
      </c>
      <c r="AO8254" s="279">
        <v>8.3620000000000001</v>
      </c>
    </row>
    <row r="8255" spans="38:41">
      <c r="AL8255" s="279">
        <v>8</v>
      </c>
      <c r="AM8255" s="279">
        <v>1992</v>
      </c>
      <c r="AN8255" s="281">
        <v>33840</v>
      </c>
      <c r="AO8255" s="279">
        <v>8.3409999999999993</v>
      </c>
    </row>
    <row r="8256" spans="38:41">
      <c r="AL8256" s="279">
        <v>8</v>
      </c>
      <c r="AM8256" s="279">
        <v>1992</v>
      </c>
      <c r="AN8256" s="281">
        <v>33837</v>
      </c>
      <c r="AO8256" s="279">
        <v>8.2520000000000007</v>
      </c>
    </row>
    <row r="8257" spans="38:41">
      <c r="AL8257" s="279">
        <v>8</v>
      </c>
      <c r="AM8257" s="279">
        <v>1992</v>
      </c>
      <c r="AN8257" s="281">
        <v>33836</v>
      </c>
      <c r="AO8257" s="279">
        <v>8.2080000000000002</v>
      </c>
    </row>
    <row r="8258" spans="38:41">
      <c r="AL8258" s="279">
        <v>8</v>
      </c>
      <c r="AM8258" s="279">
        <v>1992</v>
      </c>
      <c r="AN8258" s="281">
        <v>33835</v>
      </c>
      <c r="AO8258" s="279">
        <v>8.2650000000000006</v>
      </c>
    </row>
    <row r="8259" spans="38:41">
      <c r="AL8259" s="279">
        <v>8</v>
      </c>
      <c r="AM8259" s="279">
        <v>1992</v>
      </c>
      <c r="AN8259" s="281">
        <v>33834</v>
      </c>
      <c r="AO8259" s="279">
        <v>8.3049999999999997</v>
      </c>
    </row>
    <row r="8260" spans="38:41">
      <c r="AL8260" s="279">
        <v>8</v>
      </c>
      <c r="AM8260" s="279">
        <v>1992</v>
      </c>
      <c r="AN8260" s="281">
        <v>33833</v>
      </c>
      <c r="AO8260" s="279">
        <v>8.2970000000000006</v>
      </c>
    </row>
    <row r="8261" spans="38:41">
      <c r="AL8261" s="279">
        <v>8</v>
      </c>
      <c r="AM8261" s="279">
        <v>1992</v>
      </c>
      <c r="AN8261" s="281">
        <v>33830</v>
      </c>
      <c r="AO8261" s="279">
        <v>8.2609999999999992</v>
      </c>
    </row>
    <row r="8262" spans="38:41">
      <c r="AL8262" s="279">
        <v>8</v>
      </c>
      <c r="AM8262" s="279">
        <v>1992</v>
      </c>
      <c r="AN8262" s="281">
        <v>33829</v>
      </c>
      <c r="AO8262" s="279">
        <v>8.2810000000000006</v>
      </c>
    </row>
    <row r="8263" spans="38:41">
      <c r="AL8263" s="279">
        <v>8</v>
      </c>
      <c r="AM8263" s="279">
        <v>1992</v>
      </c>
      <c r="AN8263" s="281">
        <v>33828</v>
      </c>
      <c r="AO8263" s="279">
        <v>8.17</v>
      </c>
    </row>
    <row r="8264" spans="38:41">
      <c r="AL8264" s="279">
        <v>8</v>
      </c>
      <c r="AM8264" s="279">
        <v>1992</v>
      </c>
      <c r="AN8264" s="281">
        <v>33827</v>
      </c>
      <c r="AO8264" s="279">
        <v>8.1999999999999993</v>
      </c>
    </row>
    <row r="8265" spans="38:41">
      <c r="AL8265" s="279">
        <v>8</v>
      </c>
      <c r="AM8265" s="279">
        <v>1992</v>
      </c>
      <c r="AN8265" s="281">
        <v>33826</v>
      </c>
      <c r="AO8265" s="279">
        <v>8.3379999999999992</v>
      </c>
    </row>
    <row r="8266" spans="38:41">
      <c r="AL8266" s="279">
        <v>8</v>
      </c>
      <c r="AM8266" s="279">
        <v>1992</v>
      </c>
      <c r="AN8266" s="281">
        <v>33823</v>
      </c>
      <c r="AO8266" s="279">
        <v>8.3800000000000008</v>
      </c>
    </row>
    <row r="8267" spans="38:41">
      <c r="AL8267" s="279">
        <v>8</v>
      </c>
      <c r="AM8267" s="279">
        <v>1992</v>
      </c>
      <c r="AN8267" s="281">
        <v>33822</v>
      </c>
      <c r="AO8267" s="279">
        <v>8.42</v>
      </c>
    </row>
    <row r="8268" spans="38:41">
      <c r="AL8268" s="279">
        <v>8</v>
      </c>
      <c r="AM8268" s="279">
        <v>1992</v>
      </c>
      <c r="AN8268" s="281">
        <v>33821</v>
      </c>
      <c r="AO8268" s="279">
        <v>8.36</v>
      </c>
    </row>
    <row r="8269" spans="38:41">
      <c r="AL8269" s="279">
        <v>8</v>
      </c>
      <c r="AM8269" s="279">
        <v>1992</v>
      </c>
      <c r="AN8269" s="281">
        <v>33820</v>
      </c>
      <c r="AO8269" s="279">
        <v>8.4109999999999996</v>
      </c>
    </row>
    <row r="8270" spans="38:41">
      <c r="AL8270" s="279">
        <v>7</v>
      </c>
      <c r="AM8270" s="279">
        <v>1992</v>
      </c>
      <c r="AN8270" s="281">
        <v>33816</v>
      </c>
      <c r="AO8270" s="279">
        <v>8.3960000000000008</v>
      </c>
    </row>
    <row r="8271" spans="38:41">
      <c r="AL8271" s="279">
        <v>7</v>
      </c>
      <c r="AM8271" s="279">
        <v>1992</v>
      </c>
      <c r="AN8271" s="281">
        <v>33815</v>
      </c>
      <c r="AO8271" s="279">
        <v>8.4369999999999994</v>
      </c>
    </row>
    <row r="8272" spans="38:41">
      <c r="AL8272" s="279">
        <v>7</v>
      </c>
      <c r="AM8272" s="279">
        <v>1992</v>
      </c>
      <c r="AN8272" s="281">
        <v>33814</v>
      </c>
      <c r="AO8272" s="279">
        <v>8.3219999999999992</v>
      </c>
    </row>
    <row r="8273" spans="38:41">
      <c r="AL8273" s="279">
        <v>7</v>
      </c>
      <c r="AM8273" s="279">
        <v>1992</v>
      </c>
      <c r="AN8273" s="281">
        <v>33813</v>
      </c>
      <c r="AO8273" s="279">
        <v>8.3510000000000009</v>
      </c>
    </row>
    <row r="8274" spans="38:41">
      <c r="AL8274" s="279">
        <v>7</v>
      </c>
      <c r="AM8274" s="279">
        <v>1992</v>
      </c>
      <c r="AN8274" s="281">
        <v>33812</v>
      </c>
      <c r="AO8274" s="279">
        <v>8.4540000000000006</v>
      </c>
    </row>
    <row r="8275" spans="38:41">
      <c r="AL8275" s="279">
        <v>7</v>
      </c>
      <c r="AM8275" s="279">
        <v>1992</v>
      </c>
      <c r="AN8275" s="281">
        <v>33809</v>
      </c>
      <c r="AO8275" s="279">
        <v>8.4930000000000003</v>
      </c>
    </row>
    <row r="8276" spans="38:41">
      <c r="AL8276" s="279">
        <v>7</v>
      </c>
      <c r="AM8276" s="279">
        <v>1992</v>
      </c>
      <c r="AN8276" s="281">
        <v>33808</v>
      </c>
      <c r="AO8276" s="279">
        <v>8.4540000000000006</v>
      </c>
    </row>
    <row r="8277" spans="38:41">
      <c r="AL8277" s="279">
        <v>7</v>
      </c>
      <c r="AM8277" s="279">
        <v>1992</v>
      </c>
      <c r="AN8277" s="281">
        <v>33807</v>
      </c>
      <c r="AO8277" s="279">
        <v>8.5359999999999996</v>
      </c>
    </row>
    <row r="8278" spans="38:41">
      <c r="AL8278" s="279">
        <v>7</v>
      </c>
      <c r="AM8278" s="279">
        <v>1992</v>
      </c>
      <c r="AN8278" s="281">
        <v>33806</v>
      </c>
      <c r="AO8278" s="279">
        <v>8.5760000000000005</v>
      </c>
    </row>
    <row r="8279" spans="38:41">
      <c r="AL8279" s="279">
        <v>7</v>
      </c>
      <c r="AM8279" s="279">
        <v>1992</v>
      </c>
      <c r="AN8279" s="281">
        <v>33805</v>
      </c>
      <c r="AO8279" s="279">
        <v>8.6110000000000007</v>
      </c>
    </row>
    <row r="8280" spans="38:41">
      <c r="AL8280" s="279">
        <v>7</v>
      </c>
      <c r="AM8280" s="279">
        <v>1992</v>
      </c>
      <c r="AN8280" s="281">
        <v>33802</v>
      </c>
      <c r="AO8280" s="279">
        <v>8.6470000000000002</v>
      </c>
    </row>
    <row r="8281" spans="38:41">
      <c r="AL8281" s="279">
        <v>7</v>
      </c>
      <c r="AM8281" s="279">
        <v>1992</v>
      </c>
      <c r="AN8281" s="281">
        <v>33801</v>
      </c>
      <c r="AO8281" s="279">
        <v>8.6069999999999993</v>
      </c>
    </row>
    <row r="8282" spans="38:41">
      <c r="AL8282" s="279">
        <v>7</v>
      </c>
      <c r="AM8282" s="279">
        <v>1992</v>
      </c>
      <c r="AN8282" s="281">
        <v>33800</v>
      </c>
      <c r="AO8282" s="279">
        <v>8.6379999999999999</v>
      </c>
    </row>
    <row r="8283" spans="38:41">
      <c r="AL8283" s="279">
        <v>7</v>
      </c>
      <c r="AM8283" s="279">
        <v>1992</v>
      </c>
      <c r="AN8283" s="281">
        <v>33799</v>
      </c>
      <c r="AO8283" s="279">
        <v>8.6829999999999998</v>
      </c>
    </row>
    <row r="8284" spans="38:41">
      <c r="AL8284" s="279">
        <v>7</v>
      </c>
      <c r="AM8284" s="279">
        <v>1992</v>
      </c>
      <c r="AN8284" s="281">
        <v>33798</v>
      </c>
      <c r="AO8284" s="279">
        <v>8.6690000000000005</v>
      </c>
    </row>
    <row r="8285" spans="38:41">
      <c r="AL8285" s="279">
        <v>7</v>
      </c>
      <c r="AM8285" s="279">
        <v>1992</v>
      </c>
      <c r="AN8285" s="281">
        <v>33795</v>
      </c>
      <c r="AO8285" s="279">
        <v>8.6</v>
      </c>
    </row>
    <row r="8286" spans="38:41">
      <c r="AL8286" s="279">
        <v>7</v>
      </c>
      <c r="AM8286" s="279">
        <v>1992</v>
      </c>
      <c r="AN8286" s="281">
        <v>33794</v>
      </c>
      <c r="AO8286" s="279">
        <v>8.5760000000000005</v>
      </c>
    </row>
    <row r="8287" spans="38:41">
      <c r="AL8287" s="279">
        <v>7</v>
      </c>
      <c r="AM8287" s="279">
        <v>1992</v>
      </c>
      <c r="AN8287" s="281">
        <v>33793</v>
      </c>
      <c r="AO8287" s="279">
        <v>8.5540000000000003</v>
      </c>
    </row>
    <row r="8288" spans="38:41">
      <c r="AL8288" s="279">
        <v>7</v>
      </c>
      <c r="AM8288" s="279">
        <v>1992</v>
      </c>
      <c r="AN8288" s="281">
        <v>33792</v>
      </c>
      <c r="AO8288" s="279">
        <v>8.5939999999999994</v>
      </c>
    </row>
    <row r="8289" spans="38:41">
      <c r="AL8289" s="279">
        <v>7</v>
      </c>
      <c r="AM8289" s="279">
        <v>1992</v>
      </c>
      <c r="AN8289" s="281">
        <v>33791</v>
      </c>
      <c r="AO8289" s="279">
        <v>8.66</v>
      </c>
    </row>
    <row r="8290" spans="38:41">
      <c r="AL8290" s="279">
        <v>7</v>
      </c>
      <c r="AM8290" s="279">
        <v>1992</v>
      </c>
      <c r="AN8290" s="281">
        <v>33788</v>
      </c>
      <c r="AO8290" s="279">
        <v>8.6780000000000008</v>
      </c>
    </row>
    <row r="8291" spans="38:41">
      <c r="AL8291" s="279">
        <v>7</v>
      </c>
      <c r="AM8291" s="279">
        <v>1992</v>
      </c>
      <c r="AN8291" s="281">
        <v>33787</v>
      </c>
      <c r="AO8291" s="279">
        <v>8.6920000000000002</v>
      </c>
    </row>
    <row r="8292" spans="38:41">
      <c r="AL8292" s="279">
        <v>6</v>
      </c>
      <c r="AM8292" s="279">
        <v>1992</v>
      </c>
      <c r="AN8292" s="281">
        <v>33785</v>
      </c>
      <c r="AO8292" s="279">
        <v>8.8559999999999999</v>
      </c>
    </row>
    <row r="8293" spans="38:41">
      <c r="AL8293" s="279">
        <v>6</v>
      </c>
      <c r="AM8293" s="279">
        <v>1992</v>
      </c>
      <c r="AN8293" s="281">
        <v>33784</v>
      </c>
      <c r="AO8293" s="279">
        <v>8.8559999999999999</v>
      </c>
    </row>
    <row r="8294" spans="38:41">
      <c r="AL8294" s="279">
        <v>6</v>
      </c>
      <c r="AM8294" s="279">
        <v>1992</v>
      </c>
      <c r="AN8294" s="281">
        <v>33781</v>
      </c>
      <c r="AO8294" s="279">
        <v>8.8279999999999994</v>
      </c>
    </row>
    <row r="8295" spans="38:41">
      <c r="AL8295" s="279">
        <v>6</v>
      </c>
      <c r="AM8295" s="279">
        <v>1992</v>
      </c>
      <c r="AN8295" s="281">
        <v>33780</v>
      </c>
      <c r="AO8295" s="279">
        <v>8.8290000000000006</v>
      </c>
    </row>
    <row r="8296" spans="38:41">
      <c r="AL8296" s="279">
        <v>6</v>
      </c>
      <c r="AM8296" s="279">
        <v>1992</v>
      </c>
      <c r="AN8296" s="281">
        <v>33779</v>
      </c>
      <c r="AO8296" s="279">
        <v>8.8290000000000006</v>
      </c>
    </row>
    <row r="8297" spans="38:41">
      <c r="AL8297" s="279">
        <v>6</v>
      </c>
      <c r="AM8297" s="279">
        <v>1992</v>
      </c>
      <c r="AN8297" s="281">
        <v>33778</v>
      </c>
      <c r="AO8297" s="279">
        <v>8.8840000000000003</v>
      </c>
    </row>
    <row r="8298" spans="38:41">
      <c r="AL8298" s="279">
        <v>6</v>
      </c>
      <c r="AM8298" s="279">
        <v>1992</v>
      </c>
      <c r="AN8298" s="281">
        <v>33777</v>
      </c>
      <c r="AO8298" s="279">
        <v>8.8469999999999995</v>
      </c>
    </row>
    <row r="8299" spans="38:41">
      <c r="AL8299" s="279">
        <v>6</v>
      </c>
      <c r="AM8299" s="279">
        <v>1992</v>
      </c>
      <c r="AN8299" s="281">
        <v>33774</v>
      </c>
      <c r="AO8299" s="279">
        <v>8.8290000000000006</v>
      </c>
    </row>
    <row r="8300" spans="38:41">
      <c r="AL8300" s="279">
        <v>6</v>
      </c>
      <c r="AM8300" s="279">
        <v>1992</v>
      </c>
      <c r="AN8300" s="281">
        <v>33773</v>
      </c>
      <c r="AO8300" s="279">
        <v>8.8010000000000002</v>
      </c>
    </row>
    <row r="8301" spans="38:41">
      <c r="AL8301" s="279">
        <v>6</v>
      </c>
      <c r="AM8301" s="279">
        <v>1992</v>
      </c>
      <c r="AN8301" s="281">
        <v>33772</v>
      </c>
      <c r="AO8301" s="279">
        <v>8.82</v>
      </c>
    </row>
    <row r="8302" spans="38:41">
      <c r="AL8302" s="279">
        <v>6</v>
      </c>
      <c r="AM8302" s="279">
        <v>1992</v>
      </c>
      <c r="AN8302" s="281">
        <v>33771</v>
      </c>
      <c r="AO8302" s="279">
        <v>8.8059999999999992</v>
      </c>
    </row>
    <row r="8303" spans="38:41">
      <c r="AL8303" s="279">
        <v>6</v>
      </c>
      <c r="AM8303" s="279">
        <v>1992</v>
      </c>
      <c r="AN8303" s="281">
        <v>33770</v>
      </c>
      <c r="AO8303" s="279">
        <v>8.8339999999999996</v>
      </c>
    </row>
    <row r="8304" spans="38:41">
      <c r="AL8304" s="279">
        <v>6</v>
      </c>
      <c r="AM8304" s="279">
        <v>1992</v>
      </c>
      <c r="AN8304" s="281">
        <v>33767</v>
      </c>
      <c r="AO8304" s="279">
        <v>8.8379999999999992</v>
      </c>
    </row>
    <row r="8305" spans="38:41">
      <c r="AL8305" s="279">
        <v>6</v>
      </c>
      <c r="AM8305" s="279">
        <v>1992</v>
      </c>
      <c r="AN8305" s="281">
        <v>33766</v>
      </c>
      <c r="AO8305" s="279">
        <v>8.9030000000000005</v>
      </c>
    </row>
    <row r="8306" spans="38:41">
      <c r="AL8306" s="279">
        <v>6</v>
      </c>
      <c r="AM8306" s="279">
        <v>1992</v>
      </c>
      <c r="AN8306" s="281">
        <v>33765</v>
      </c>
      <c r="AO8306" s="279">
        <v>8.9689999999999994</v>
      </c>
    </row>
    <row r="8307" spans="38:41">
      <c r="AL8307" s="279">
        <v>6</v>
      </c>
      <c r="AM8307" s="279">
        <v>1992</v>
      </c>
      <c r="AN8307" s="281">
        <v>33764</v>
      </c>
      <c r="AO8307" s="279">
        <v>8.9879999999999995</v>
      </c>
    </row>
    <row r="8308" spans="38:41">
      <c r="AL8308" s="279">
        <v>6</v>
      </c>
      <c r="AM8308" s="279">
        <v>1992</v>
      </c>
      <c r="AN8308" s="281">
        <v>33763</v>
      </c>
      <c r="AO8308" s="279">
        <v>8.9600000000000009</v>
      </c>
    </row>
    <row r="8309" spans="38:41">
      <c r="AL8309" s="279">
        <v>6</v>
      </c>
      <c r="AM8309" s="279">
        <v>1992</v>
      </c>
      <c r="AN8309" s="281">
        <v>33760</v>
      </c>
      <c r="AO8309" s="279">
        <v>8.9499999999999993</v>
      </c>
    </row>
    <row r="8310" spans="38:41">
      <c r="AL8310" s="279">
        <v>6</v>
      </c>
      <c r="AM8310" s="279">
        <v>1992</v>
      </c>
      <c r="AN8310" s="281">
        <v>33759</v>
      </c>
      <c r="AO8310" s="279">
        <v>9.0169999999999995</v>
      </c>
    </row>
    <row r="8311" spans="38:41">
      <c r="AL8311" s="279">
        <v>6</v>
      </c>
      <c r="AM8311" s="279">
        <v>1992</v>
      </c>
      <c r="AN8311" s="281">
        <v>33758</v>
      </c>
      <c r="AO8311" s="279">
        <v>9.02</v>
      </c>
    </row>
    <row r="8312" spans="38:41">
      <c r="AL8312" s="279">
        <v>6</v>
      </c>
      <c r="AM8312" s="279">
        <v>1992</v>
      </c>
      <c r="AN8312" s="281">
        <v>33757</v>
      </c>
      <c r="AO8312" s="279">
        <v>9.0310000000000006</v>
      </c>
    </row>
    <row r="8313" spans="38:41">
      <c r="AL8313" s="279">
        <v>6</v>
      </c>
      <c r="AM8313" s="279">
        <v>1992</v>
      </c>
      <c r="AN8313" s="281">
        <v>33756</v>
      </c>
      <c r="AO8313" s="279">
        <v>9.0549999999999997</v>
      </c>
    </row>
    <row r="8314" spans="38:41">
      <c r="AL8314" s="279">
        <v>5</v>
      </c>
      <c r="AM8314" s="279">
        <v>1992</v>
      </c>
      <c r="AN8314" s="281">
        <v>33753</v>
      </c>
      <c r="AO8314" s="279">
        <v>9.0069999999999997</v>
      </c>
    </row>
    <row r="8315" spans="38:41">
      <c r="AL8315" s="279">
        <v>5</v>
      </c>
      <c r="AM8315" s="279">
        <v>1992</v>
      </c>
      <c r="AN8315" s="281">
        <v>33752</v>
      </c>
      <c r="AO8315" s="279">
        <v>9.0410000000000004</v>
      </c>
    </row>
    <row r="8316" spans="38:41">
      <c r="AL8316" s="279">
        <v>5</v>
      </c>
      <c r="AM8316" s="279">
        <v>1992</v>
      </c>
      <c r="AN8316" s="281">
        <v>33751</v>
      </c>
      <c r="AO8316" s="279">
        <v>9.0649999999999995</v>
      </c>
    </row>
    <row r="8317" spans="38:41">
      <c r="AL8317" s="279">
        <v>5</v>
      </c>
      <c r="AM8317" s="279">
        <v>1992</v>
      </c>
      <c r="AN8317" s="281">
        <v>33750</v>
      </c>
      <c r="AO8317" s="279">
        <v>9.0500000000000007</v>
      </c>
    </row>
    <row r="8318" spans="38:41">
      <c r="AL8318" s="279">
        <v>5</v>
      </c>
      <c r="AM8318" s="279">
        <v>1992</v>
      </c>
      <c r="AN8318" s="281">
        <v>33749</v>
      </c>
      <c r="AO8318" s="279">
        <v>8.9649999999999999</v>
      </c>
    </row>
    <row r="8319" spans="38:41">
      <c r="AL8319" s="279">
        <v>5</v>
      </c>
      <c r="AM8319" s="279">
        <v>1992</v>
      </c>
      <c r="AN8319" s="281">
        <v>33746</v>
      </c>
      <c r="AO8319" s="279">
        <v>8.9979999999999993</v>
      </c>
    </row>
    <row r="8320" spans="38:41">
      <c r="AL8320" s="279">
        <v>5</v>
      </c>
      <c r="AM8320" s="279">
        <v>1992</v>
      </c>
      <c r="AN8320" s="281">
        <v>33745</v>
      </c>
      <c r="AO8320" s="279">
        <v>9.0609999999999999</v>
      </c>
    </row>
    <row r="8321" spans="38:41">
      <c r="AL8321" s="279">
        <v>5</v>
      </c>
      <c r="AM8321" s="279">
        <v>1992</v>
      </c>
      <c r="AN8321" s="281">
        <v>33744</v>
      </c>
      <c r="AO8321" s="279">
        <v>9.0280000000000005</v>
      </c>
    </row>
    <row r="8322" spans="38:41">
      <c r="AL8322" s="279">
        <v>5</v>
      </c>
      <c r="AM8322" s="279">
        <v>1992</v>
      </c>
      <c r="AN8322" s="281">
        <v>33743</v>
      </c>
      <c r="AO8322" s="279">
        <v>8.9610000000000003</v>
      </c>
    </row>
    <row r="8323" spans="38:41">
      <c r="AL8323" s="279">
        <v>5</v>
      </c>
      <c r="AM8323" s="279">
        <v>1992</v>
      </c>
      <c r="AN8323" s="281">
        <v>33739</v>
      </c>
      <c r="AO8323" s="279">
        <v>9.06</v>
      </c>
    </row>
    <row r="8324" spans="38:41">
      <c r="AL8324" s="279">
        <v>5</v>
      </c>
      <c r="AM8324" s="279">
        <v>1992</v>
      </c>
      <c r="AN8324" s="281">
        <v>33738</v>
      </c>
      <c r="AO8324" s="279">
        <v>9.1229999999999993</v>
      </c>
    </row>
    <row r="8325" spans="38:41">
      <c r="AL8325" s="279">
        <v>5</v>
      </c>
      <c r="AM8325" s="279">
        <v>1992</v>
      </c>
      <c r="AN8325" s="281">
        <v>33737</v>
      </c>
      <c r="AO8325" s="279">
        <v>9.08</v>
      </c>
    </row>
    <row r="8326" spans="38:41">
      <c r="AL8326" s="279">
        <v>5</v>
      </c>
      <c r="AM8326" s="279">
        <v>1992</v>
      </c>
      <c r="AN8326" s="281">
        <v>33736</v>
      </c>
      <c r="AO8326" s="279">
        <v>9.0609999999999999</v>
      </c>
    </row>
    <row r="8327" spans="38:41">
      <c r="AL8327" s="279">
        <v>5</v>
      </c>
      <c r="AM8327" s="279">
        <v>1992</v>
      </c>
      <c r="AN8327" s="281">
        <v>33735</v>
      </c>
      <c r="AO8327" s="279">
        <v>9.0649999999999995</v>
      </c>
    </row>
    <row r="8328" spans="38:41">
      <c r="AL8328" s="279">
        <v>5</v>
      </c>
      <c r="AM8328" s="279">
        <v>1992</v>
      </c>
      <c r="AN8328" s="281">
        <v>33732</v>
      </c>
      <c r="AO8328" s="279">
        <v>9.1229999999999993</v>
      </c>
    </row>
    <row r="8329" spans="38:41">
      <c r="AL8329" s="279">
        <v>5</v>
      </c>
      <c r="AM8329" s="279">
        <v>1992</v>
      </c>
      <c r="AN8329" s="281">
        <v>33731</v>
      </c>
      <c r="AO8329" s="279">
        <v>9.2100000000000009</v>
      </c>
    </row>
    <row r="8330" spans="38:41">
      <c r="AL8330" s="279">
        <v>5</v>
      </c>
      <c r="AM8330" s="279">
        <v>1992</v>
      </c>
      <c r="AN8330" s="281">
        <v>33730</v>
      </c>
      <c r="AO8330" s="279">
        <v>9.24</v>
      </c>
    </row>
    <row r="8331" spans="38:41">
      <c r="AL8331" s="279">
        <v>5</v>
      </c>
      <c r="AM8331" s="279">
        <v>1992</v>
      </c>
      <c r="AN8331" s="281">
        <v>33729</v>
      </c>
      <c r="AO8331" s="279">
        <v>9.32</v>
      </c>
    </row>
    <row r="8332" spans="38:41">
      <c r="AL8332" s="279">
        <v>5</v>
      </c>
      <c r="AM8332" s="279">
        <v>1992</v>
      </c>
      <c r="AN8332" s="281">
        <v>33728</v>
      </c>
      <c r="AO8332" s="279">
        <v>9.3450000000000006</v>
      </c>
    </row>
    <row r="8333" spans="38:41">
      <c r="AL8333" s="279">
        <v>5</v>
      </c>
      <c r="AM8333" s="279">
        <v>1992</v>
      </c>
      <c r="AN8333" s="281">
        <v>33725</v>
      </c>
      <c r="AO8333" s="279">
        <v>9.31</v>
      </c>
    </row>
    <row r="8334" spans="38:41">
      <c r="AL8334" s="279">
        <v>4</v>
      </c>
      <c r="AM8334" s="279">
        <v>1992</v>
      </c>
      <c r="AN8334" s="281">
        <v>33724</v>
      </c>
      <c r="AO8334" s="279">
        <v>9.3849999999999998</v>
      </c>
    </row>
    <row r="8335" spans="38:41">
      <c r="AL8335" s="279">
        <v>4</v>
      </c>
      <c r="AM8335" s="279">
        <v>1992</v>
      </c>
      <c r="AN8335" s="281">
        <v>33723</v>
      </c>
      <c r="AO8335" s="279">
        <v>9.4060000000000006</v>
      </c>
    </row>
    <row r="8336" spans="38:41">
      <c r="AL8336" s="279">
        <v>4</v>
      </c>
      <c r="AM8336" s="279">
        <v>1992</v>
      </c>
      <c r="AN8336" s="281">
        <v>33722</v>
      </c>
      <c r="AO8336" s="279">
        <v>9.4670000000000005</v>
      </c>
    </row>
    <row r="8337" spans="38:41">
      <c r="AL8337" s="279">
        <v>4</v>
      </c>
      <c r="AM8337" s="279">
        <v>1992</v>
      </c>
      <c r="AN8337" s="281">
        <v>33721</v>
      </c>
      <c r="AO8337" s="279">
        <v>9.4309999999999992</v>
      </c>
    </row>
    <row r="8338" spans="38:41">
      <c r="AL8338" s="279">
        <v>4</v>
      </c>
      <c r="AM8338" s="279">
        <v>1992</v>
      </c>
      <c r="AN8338" s="281">
        <v>33718</v>
      </c>
      <c r="AO8338" s="279">
        <v>9.35</v>
      </c>
    </row>
    <row r="8339" spans="38:41">
      <c r="AL8339" s="279">
        <v>4</v>
      </c>
      <c r="AM8339" s="279">
        <v>1992</v>
      </c>
      <c r="AN8339" s="281">
        <v>33717</v>
      </c>
      <c r="AO8339" s="279">
        <v>9.375</v>
      </c>
    </row>
    <row r="8340" spans="38:41">
      <c r="AL8340" s="279">
        <v>4</v>
      </c>
      <c r="AM8340" s="279">
        <v>1992</v>
      </c>
      <c r="AN8340" s="281">
        <v>33716</v>
      </c>
      <c r="AO8340" s="279">
        <v>9.4209999999999994</v>
      </c>
    </row>
    <row r="8341" spans="38:41">
      <c r="AL8341" s="279">
        <v>4</v>
      </c>
      <c r="AM8341" s="279">
        <v>1992</v>
      </c>
      <c r="AN8341" s="281">
        <v>33715</v>
      </c>
      <c r="AO8341" s="279">
        <v>9.4510000000000005</v>
      </c>
    </row>
    <row r="8342" spans="38:41">
      <c r="AL8342" s="279">
        <v>4</v>
      </c>
      <c r="AM8342" s="279">
        <v>1992</v>
      </c>
      <c r="AN8342" s="281">
        <v>33714</v>
      </c>
      <c r="AO8342" s="279">
        <v>9.4049999999999994</v>
      </c>
    </row>
    <row r="8343" spans="38:41">
      <c r="AL8343" s="279">
        <v>4</v>
      </c>
      <c r="AM8343" s="279">
        <v>1992</v>
      </c>
      <c r="AN8343" s="281">
        <v>33710</v>
      </c>
      <c r="AO8343" s="279">
        <v>9.27</v>
      </c>
    </row>
    <row r="8344" spans="38:41">
      <c r="AL8344" s="279">
        <v>4</v>
      </c>
      <c r="AM8344" s="279">
        <v>1992</v>
      </c>
      <c r="AN8344" s="281">
        <v>33709</v>
      </c>
      <c r="AO8344" s="279">
        <v>9.2349999999999994</v>
      </c>
    </row>
    <row r="8345" spans="38:41">
      <c r="AL8345" s="279">
        <v>4</v>
      </c>
      <c r="AM8345" s="279">
        <v>1992</v>
      </c>
      <c r="AN8345" s="281">
        <v>33708</v>
      </c>
      <c r="AO8345" s="279">
        <v>9.2249999999999996</v>
      </c>
    </row>
    <row r="8346" spans="38:41">
      <c r="AL8346" s="279">
        <v>4</v>
      </c>
      <c r="AM8346" s="279">
        <v>1992</v>
      </c>
      <c r="AN8346" s="281">
        <v>33707</v>
      </c>
      <c r="AO8346" s="279">
        <v>9.23</v>
      </c>
    </row>
    <row r="8347" spans="38:41">
      <c r="AL8347" s="279">
        <v>4</v>
      </c>
      <c r="AM8347" s="279">
        <v>1992</v>
      </c>
      <c r="AN8347" s="281">
        <v>33704</v>
      </c>
      <c r="AO8347" s="279">
        <v>9.1950000000000003</v>
      </c>
    </row>
    <row r="8348" spans="38:41">
      <c r="AL8348" s="279">
        <v>4</v>
      </c>
      <c r="AM8348" s="279">
        <v>1992</v>
      </c>
      <c r="AN8348" s="281">
        <v>33703</v>
      </c>
      <c r="AO8348" s="279">
        <v>9.1950000000000003</v>
      </c>
    </row>
    <row r="8349" spans="38:41">
      <c r="AL8349" s="279">
        <v>4</v>
      </c>
      <c r="AM8349" s="279">
        <v>1992</v>
      </c>
      <c r="AN8349" s="281">
        <v>33702</v>
      </c>
      <c r="AO8349" s="279">
        <v>9.2690000000000001</v>
      </c>
    </row>
    <row r="8350" spans="38:41">
      <c r="AL8350" s="279">
        <v>4</v>
      </c>
      <c r="AM8350" s="279">
        <v>1992</v>
      </c>
      <c r="AN8350" s="281">
        <v>33701</v>
      </c>
      <c r="AO8350" s="279">
        <v>9.2449999999999992</v>
      </c>
    </row>
    <row r="8351" spans="38:41">
      <c r="AL8351" s="279">
        <v>4</v>
      </c>
      <c r="AM8351" s="279">
        <v>1992</v>
      </c>
      <c r="AN8351" s="281">
        <v>33700</v>
      </c>
      <c r="AO8351" s="279">
        <v>9.2690000000000001</v>
      </c>
    </row>
    <row r="8352" spans="38:41">
      <c r="AL8352" s="279">
        <v>4</v>
      </c>
      <c r="AM8352" s="279">
        <v>1992</v>
      </c>
      <c r="AN8352" s="281">
        <v>33697</v>
      </c>
      <c r="AO8352" s="279">
        <v>9.2539999999999996</v>
      </c>
    </row>
    <row r="8353" spans="38:41">
      <c r="AL8353" s="279">
        <v>4</v>
      </c>
      <c r="AM8353" s="279">
        <v>1992</v>
      </c>
      <c r="AN8353" s="281">
        <v>33696</v>
      </c>
      <c r="AO8353" s="279">
        <v>9.2889999999999997</v>
      </c>
    </row>
    <row r="8354" spans="38:41">
      <c r="AL8354" s="279">
        <v>4</v>
      </c>
      <c r="AM8354" s="279">
        <v>1992</v>
      </c>
      <c r="AN8354" s="281">
        <v>33695</v>
      </c>
      <c r="AO8354" s="279">
        <v>9.2739999999999991</v>
      </c>
    </row>
    <row r="8355" spans="38:41">
      <c r="AL8355" s="279">
        <v>3</v>
      </c>
      <c r="AM8355" s="279">
        <v>1992</v>
      </c>
      <c r="AN8355" s="281">
        <v>33694</v>
      </c>
      <c r="AO8355" s="279">
        <v>9.2639999999999993</v>
      </c>
    </row>
    <row r="8356" spans="38:41">
      <c r="AL8356" s="279">
        <v>3</v>
      </c>
      <c r="AM8356" s="279">
        <v>1992</v>
      </c>
      <c r="AN8356" s="281">
        <v>33693</v>
      </c>
      <c r="AO8356" s="279">
        <v>9.2639999999999993</v>
      </c>
    </row>
    <row r="8357" spans="38:41">
      <c r="AL8357" s="279">
        <v>3</v>
      </c>
      <c r="AM8357" s="279">
        <v>1992</v>
      </c>
      <c r="AN8357" s="281">
        <v>33690</v>
      </c>
      <c r="AO8357" s="279">
        <v>9.1999999999999993</v>
      </c>
    </row>
    <row r="8358" spans="38:41">
      <c r="AL8358" s="279">
        <v>3</v>
      </c>
      <c r="AM8358" s="279">
        <v>1992</v>
      </c>
      <c r="AN8358" s="281">
        <v>33689</v>
      </c>
      <c r="AO8358" s="279">
        <v>9.2390000000000008</v>
      </c>
    </row>
    <row r="8359" spans="38:41">
      <c r="AL8359" s="279">
        <v>3</v>
      </c>
      <c r="AM8359" s="279">
        <v>1992</v>
      </c>
      <c r="AN8359" s="281">
        <v>33688</v>
      </c>
      <c r="AO8359" s="279">
        <v>9.1509999999999998</v>
      </c>
    </row>
    <row r="8360" spans="38:41">
      <c r="AL8360" s="279">
        <v>3</v>
      </c>
      <c r="AM8360" s="279">
        <v>1992</v>
      </c>
      <c r="AN8360" s="281">
        <v>33687</v>
      </c>
      <c r="AO8360" s="279">
        <v>9.1560000000000006</v>
      </c>
    </row>
    <row r="8361" spans="38:41">
      <c r="AL8361" s="279">
        <v>3</v>
      </c>
      <c r="AM8361" s="279">
        <v>1992</v>
      </c>
      <c r="AN8361" s="281">
        <v>33686</v>
      </c>
      <c r="AO8361" s="279">
        <v>9.2840000000000007</v>
      </c>
    </row>
    <row r="8362" spans="38:41">
      <c r="AL8362" s="279">
        <v>3</v>
      </c>
      <c r="AM8362" s="279">
        <v>1992</v>
      </c>
      <c r="AN8362" s="281">
        <v>33683</v>
      </c>
      <c r="AO8362" s="279">
        <v>9.3889999999999993</v>
      </c>
    </row>
    <row r="8363" spans="38:41">
      <c r="AL8363" s="279">
        <v>3</v>
      </c>
      <c r="AM8363" s="279">
        <v>1992</v>
      </c>
      <c r="AN8363" s="281">
        <v>33682</v>
      </c>
      <c r="AO8363" s="279">
        <v>9.4139999999999997</v>
      </c>
    </row>
    <row r="8364" spans="38:41">
      <c r="AL8364" s="279">
        <v>3</v>
      </c>
      <c r="AM8364" s="279">
        <v>1992</v>
      </c>
      <c r="AN8364" s="281">
        <v>33681</v>
      </c>
      <c r="AO8364" s="279">
        <v>9.4429999999999996</v>
      </c>
    </row>
    <row r="8365" spans="38:41">
      <c r="AL8365" s="279">
        <v>3</v>
      </c>
      <c r="AM8365" s="279">
        <v>1992</v>
      </c>
      <c r="AN8365" s="281">
        <v>33680</v>
      </c>
      <c r="AO8365" s="279">
        <v>9.4239999999999995</v>
      </c>
    </row>
    <row r="8366" spans="38:41">
      <c r="AL8366" s="279">
        <v>3</v>
      </c>
      <c r="AM8366" s="279">
        <v>1992</v>
      </c>
      <c r="AN8366" s="281">
        <v>33679</v>
      </c>
      <c r="AO8366" s="279">
        <v>9.6300000000000008</v>
      </c>
    </row>
    <row r="8367" spans="38:41">
      <c r="AL8367" s="279">
        <v>3</v>
      </c>
      <c r="AM8367" s="279">
        <v>1992</v>
      </c>
      <c r="AN8367" s="281">
        <v>33676</v>
      </c>
      <c r="AO8367" s="279">
        <v>9.6</v>
      </c>
    </row>
    <row r="8368" spans="38:41">
      <c r="AL8368" s="279">
        <v>3</v>
      </c>
      <c r="AM8368" s="279">
        <v>1992</v>
      </c>
      <c r="AN8368" s="281">
        <v>33675</v>
      </c>
      <c r="AO8368" s="279">
        <v>9.48</v>
      </c>
    </row>
    <row r="8369" spans="38:41">
      <c r="AL8369" s="279">
        <v>3</v>
      </c>
      <c r="AM8369" s="279">
        <v>1992</v>
      </c>
      <c r="AN8369" s="281">
        <v>33674</v>
      </c>
      <c r="AO8369" s="279">
        <v>9.3699999999999992</v>
      </c>
    </row>
    <row r="8370" spans="38:41">
      <c r="AL8370" s="279">
        <v>3</v>
      </c>
      <c r="AM8370" s="279">
        <v>1992</v>
      </c>
      <c r="AN8370" s="281">
        <v>33673</v>
      </c>
      <c r="AO8370" s="279">
        <v>9.31</v>
      </c>
    </row>
    <row r="8371" spans="38:41">
      <c r="AL8371" s="279">
        <v>3</v>
      </c>
      <c r="AM8371" s="279">
        <v>1992</v>
      </c>
      <c r="AN8371" s="281">
        <v>33672</v>
      </c>
      <c r="AO8371" s="279">
        <v>9.19</v>
      </c>
    </row>
    <row r="8372" spans="38:41">
      <c r="AL8372" s="279">
        <v>3</v>
      </c>
      <c r="AM8372" s="279">
        <v>1992</v>
      </c>
      <c r="AN8372" s="281">
        <v>33669</v>
      </c>
      <c r="AO8372" s="279">
        <v>9.2210000000000001</v>
      </c>
    </row>
    <row r="8373" spans="38:41">
      <c r="AL8373" s="279">
        <v>3</v>
      </c>
      <c r="AM8373" s="279">
        <v>1992</v>
      </c>
      <c r="AN8373" s="281">
        <v>33668</v>
      </c>
      <c r="AO8373" s="279">
        <v>9.18</v>
      </c>
    </row>
    <row r="8374" spans="38:41">
      <c r="AL8374" s="279">
        <v>3</v>
      </c>
      <c r="AM8374" s="279">
        <v>1992</v>
      </c>
      <c r="AN8374" s="281">
        <v>33667</v>
      </c>
      <c r="AO8374" s="279">
        <v>9.15</v>
      </c>
    </row>
    <row r="8375" spans="38:41">
      <c r="AL8375" s="279">
        <v>3</v>
      </c>
      <c r="AM8375" s="279">
        <v>1992</v>
      </c>
      <c r="AN8375" s="281">
        <v>33666</v>
      </c>
      <c r="AO8375" s="279">
        <v>9.17</v>
      </c>
    </row>
    <row r="8376" spans="38:41">
      <c r="AL8376" s="279">
        <v>3</v>
      </c>
      <c r="AM8376" s="279">
        <v>1992</v>
      </c>
      <c r="AN8376" s="281">
        <v>33665</v>
      </c>
      <c r="AO8376" s="279">
        <v>9.1449999999999996</v>
      </c>
    </row>
    <row r="8377" spans="38:41">
      <c r="AL8377" s="279">
        <v>2</v>
      </c>
      <c r="AM8377" s="279">
        <v>1992</v>
      </c>
      <c r="AN8377" s="281">
        <v>33662</v>
      </c>
      <c r="AO8377" s="279">
        <v>9.048</v>
      </c>
    </row>
    <row r="8378" spans="38:41">
      <c r="AL8378" s="279">
        <v>2</v>
      </c>
      <c r="AM8378" s="279">
        <v>1992</v>
      </c>
      <c r="AN8378" s="281">
        <v>33661</v>
      </c>
      <c r="AO8378" s="279">
        <v>9.0660000000000007</v>
      </c>
    </row>
    <row r="8379" spans="38:41">
      <c r="AL8379" s="279">
        <v>2</v>
      </c>
      <c r="AM8379" s="279">
        <v>1992</v>
      </c>
      <c r="AN8379" s="281">
        <v>33660</v>
      </c>
      <c r="AO8379" s="279">
        <v>9.0389999999999997</v>
      </c>
    </row>
    <row r="8380" spans="38:41">
      <c r="AL8380" s="279">
        <v>2</v>
      </c>
      <c r="AM8380" s="279">
        <v>1992</v>
      </c>
      <c r="AN8380" s="281">
        <v>33659</v>
      </c>
      <c r="AO8380" s="279">
        <v>9.1199999999999992</v>
      </c>
    </row>
    <row r="8381" spans="38:41">
      <c r="AL8381" s="279">
        <v>2</v>
      </c>
      <c r="AM8381" s="279">
        <v>1992</v>
      </c>
      <c r="AN8381" s="281">
        <v>33658</v>
      </c>
      <c r="AO8381" s="279">
        <v>9.1780000000000008</v>
      </c>
    </row>
    <row r="8382" spans="38:41">
      <c r="AL8382" s="279">
        <v>2</v>
      </c>
      <c r="AM8382" s="279">
        <v>1992</v>
      </c>
      <c r="AN8382" s="281">
        <v>33655</v>
      </c>
      <c r="AO8382" s="279">
        <v>9.1300000000000008</v>
      </c>
    </row>
    <row r="8383" spans="38:41">
      <c r="AL8383" s="279">
        <v>2</v>
      </c>
      <c r="AM8383" s="279">
        <v>1992</v>
      </c>
      <c r="AN8383" s="281">
        <v>33654</v>
      </c>
      <c r="AO8383" s="279">
        <v>9.0709999999999997</v>
      </c>
    </row>
    <row r="8384" spans="38:41">
      <c r="AL8384" s="279">
        <v>2</v>
      </c>
      <c r="AM8384" s="279">
        <v>1992</v>
      </c>
      <c r="AN8384" s="281">
        <v>33653</v>
      </c>
      <c r="AO8384" s="279">
        <v>9.15</v>
      </c>
    </row>
    <row r="8385" spans="38:41">
      <c r="AL8385" s="279">
        <v>2</v>
      </c>
      <c r="AM8385" s="279">
        <v>1992</v>
      </c>
      <c r="AN8385" s="281">
        <v>33652</v>
      </c>
      <c r="AO8385" s="279">
        <v>9.19</v>
      </c>
    </row>
    <row r="8386" spans="38:41">
      <c r="AL8386" s="279">
        <v>2</v>
      </c>
      <c r="AM8386" s="279">
        <v>1992</v>
      </c>
      <c r="AN8386" s="281">
        <v>33651</v>
      </c>
      <c r="AO8386" s="279">
        <v>9.1270000000000007</v>
      </c>
    </row>
    <row r="8387" spans="38:41">
      <c r="AL8387" s="279">
        <v>2</v>
      </c>
      <c r="AM8387" s="279">
        <v>1992</v>
      </c>
      <c r="AN8387" s="281">
        <v>33648</v>
      </c>
      <c r="AO8387" s="279">
        <v>9.09</v>
      </c>
    </row>
    <row r="8388" spans="38:41">
      <c r="AL8388" s="279">
        <v>2</v>
      </c>
      <c r="AM8388" s="279">
        <v>1992</v>
      </c>
      <c r="AN8388" s="281">
        <v>33647</v>
      </c>
      <c r="AO8388" s="279">
        <v>9.1069999999999993</v>
      </c>
    </row>
    <row r="8389" spans="38:41">
      <c r="AL8389" s="279">
        <v>2</v>
      </c>
      <c r="AM8389" s="279">
        <v>1992</v>
      </c>
      <c r="AN8389" s="281">
        <v>33646</v>
      </c>
      <c r="AO8389" s="279">
        <v>9.0389999999999997</v>
      </c>
    </row>
    <row r="8390" spans="38:41">
      <c r="AL8390" s="279">
        <v>2</v>
      </c>
      <c r="AM8390" s="279">
        <v>1992</v>
      </c>
      <c r="AN8390" s="281">
        <v>33645</v>
      </c>
      <c r="AO8390" s="279">
        <v>9.0619999999999994</v>
      </c>
    </row>
    <row r="8391" spans="38:41">
      <c r="AL8391" s="279">
        <v>2</v>
      </c>
      <c r="AM8391" s="279">
        <v>1992</v>
      </c>
      <c r="AN8391" s="281">
        <v>33644</v>
      </c>
      <c r="AO8391" s="279">
        <v>9.0109999999999992</v>
      </c>
    </row>
    <row r="8392" spans="38:41">
      <c r="AL8392" s="279">
        <v>2</v>
      </c>
      <c r="AM8392" s="279">
        <v>1992</v>
      </c>
      <c r="AN8392" s="281">
        <v>33641</v>
      </c>
      <c r="AO8392" s="279">
        <v>9.016</v>
      </c>
    </row>
    <row r="8393" spans="38:41">
      <c r="AL8393" s="279">
        <v>2</v>
      </c>
      <c r="AM8393" s="279">
        <v>1992</v>
      </c>
      <c r="AN8393" s="281">
        <v>33640</v>
      </c>
      <c r="AO8393" s="279">
        <v>9.0250000000000004</v>
      </c>
    </row>
    <row r="8394" spans="38:41">
      <c r="AL8394" s="279">
        <v>2</v>
      </c>
      <c r="AM8394" s="279">
        <v>1992</v>
      </c>
      <c r="AN8394" s="281">
        <v>33639</v>
      </c>
      <c r="AO8394" s="279">
        <v>9.0619999999999994</v>
      </c>
    </row>
    <row r="8395" spans="38:41">
      <c r="AL8395" s="279">
        <v>2</v>
      </c>
      <c r="AM8395" s="279">
        <v>1992</v>
      </c>
      <c r="AN8395" s="281">
        <v>33638</v>
      </c>
      <c r="AO8395" s="279">
        <v>9.0399999999999991</v>
      </c>
    </row>
    <row r="8396" spans="38:41">
      <c r="AL8396" s="279">
        <v>2</v>
      </c>
      <c r="AM8396" s="279">
        <v>1992</v>
      </c>
      <c r="AN8396" s="281">
        <v>33637</v>
      </c>
      <c r="AO8396" s="279">
        <v>9.0500000000000007</v>
      </c>
    </row>
    <row r="8397" spans="38:41">
      <c r="AL8397" s="279">
        <v>1</v>
      </c>
      <c r="AM8397" s="279">
        <v>1992</v>
      </c>
      <c r="AN8397" s="281">
        <v>33634</v>
      </c>
      <c r="AO8397" s="279">
        <v>9.0299999999999994</v>
      </c>
    </row>
    <row r="8398" spans="38:41">
      <c r="AL8398" s="279">
        <v>1</v>
      </c>
      <c r="AM8398" s="279">
        <v>1992</v>
      </c>
      <c r="AN8398" s="281">
        <v>33633</v>
      </c>
      <c r="AO8398" s="279">
        <v>9.0500000000000007</v>
      </c>
    </row>
    <row r="8399" spans="38:41">
      <c r="AL8399" s="279">
        <v>1</v>
      </c>
      <c r="AM8399" s="279">
        <v>1992</v>
      </c>
      <c r="AN8399" s="281">
        <v>33632</v>
      </c>
      <c r="AO8399" s="279">
        <v>9.02</v>
      </c>
    </row>
    <row r="8400" spans="38:41">
      <c r="AL8400" s="279">
        <v>1</v>
      </c>
      <c r="AM8400" s="279">
        <v>1992</v>
      </c>
      <c r="AN8400" s="281">
        <v>33631</v>
      </c>
      <c r="AO8400" s="279">
        <v>9</v>
      </c>
    </row>
    <row r="8401" spans="38:41">
      <c r="AL8401" s="279">
        <v>1</v>
      </c>
      <c r="AM8401" s="279">
        <v>1992</v>
      </c>
      <c r="AN8401" s="281">
        <v>33630</v>
      </c>
      <c r="AO8401" s="279">
        <v>9.0990000000000002</v>
      </c>
    </row>
    <row r="8402" spans="38:41">
      <c r="AL8402" s="279">
        <v>1</v>
      </c>
      <c r="AM8402" s="279">
        <v>1992</v>
      </c>
      <c r="AN8402" s="281">
        <v>33627</v>
      </c>
      <c r="AO8402" s="279">
        <v>9.0719999999999992</v>
      </c>
    </row>
    <row r="8403" spans="38:41">
      <c r="AL8403" s="279">
        <v>1</v>
      </c>
      <c r="AM8403" s="279">
        <v>1992</v>
      </c>
      <c r="AN8403" s="281">
        <v>33626</v>
      </c>
      <c r="AO8403" s="279">
        <v>9.0389999999999997</v>
      </c>
    </row>
    <row r="8404" spans="38:41">
      <c r="AL8404" s="279">
        <v>1</v>
      </c>
      <c r="AM8404" s="279">
        <v>1992</v>
      </c>
      <c r="AN8404" s="281">
        <v>33625</v>
      </c>
      <c r="AO8404" s="279">
        <v>8.9700000000000006</v>
      </c>
    </row>
    <row r="8405" spans="38:41">
      <c r="AL8405" s="279">
        <v>1</v>
      </c>
      <c r="AM8405" s="279">
        <v>1992</v>
      </c>
      <c r="AN8405" s="281">
        <v>33624</v>
      </c>
      <c r="AO8405" s="279">
        <v>8.9079999999999995</v>
      </c>
    </row>
    <row r="8406" spans="38:41">
      <c r="AL8406" s="279">
        <v>1</v>
      </c>
      <c r="AM8406" s="279">
        <v>1992</v>
      </c>
      <c r="AN8406" s="281">
        <v>33623</v>
      </c>
      <c r="AO8406" s="279">
        <v>8.8629999999999995</v>
      </c>
    </row>
    <row r="8407" spans="38:41">
      <c r="AL8407" s="279">
        <v>1</v>
      </c>
      <c r="AM8407" s="279">
        <v>1992</v>
      </c>
      <c r="AN8407" s="281">
        <v>33620</v>
      </c>
      <c r="AO8407" s="279">
        <v>8.8940000000000001</v>
      </c>
    </row>
    <row r="8408" spans="38:41">
      <c r="AL8408" s="279">
        <v>1</v>
      </c>
      <c r="AM8408" s="279">
        <v>1992</v>
      </c>
      <c r="AN8408" s="281">
        <v>33619</v>
      </c>
      <c r="AO8408" s="279">
        <v>8.9710000000000001</v>
      </c>
    </row>
    <row r="8409" spans="38:41">
      <c r="AL8409" s="279">
        <v>1</v>
      </c>
      <c r="AM8409" s="279">
        <v>1992</v>
      </c>
      <c r="AN8409" s="281">
        <v>33618</v>
      </c>
      <c r="AO8409" s="279">
        <v>8.9</v>
      </c>
    </row>
    <row r="8410" spans="38:41">
      <c r="AL8410" s="279">
        <v>1</v>
      </c>
      <c r="AM8410" s="279">
        <v>1992</v>
      </c>
      <c r="AN8410" s="281">
        <v>33617</v>
      </c>
      <c r="AO8410" s="279">
        <v>8.85</v>
      </c>
    </row>
    <row r="8411" spans="38:41">
      <c r="AL8411" s="279">
        <v>1</v>
      </c>
      <c r="AM8411" s="279">
        <v>1992</v>
      </c>
      <c r="AN8411" s="281">
        <v>33616</v>
      </c>
      <c r="AO8411" s="279">
        <v>8.8140000000000001</v>
      </c>
    </row>
    <row r="8412" spans="38:41">
      <c r="AL8412" s="279">
        <v>1</v>
      </c>
      <c r="AM8412" s="279">
        <v>1992</v>
      </c>
      <c r="AN8412" s="281">
        <v>33613</v>
      </c>
      <c r="AO8412" s="279">
        <v>8.8010000000000002</v>
      </c>
    </row>
    <row r="8413" spans="38:41">
      <c r="AL8413" s="279">
        <v>1</v>
      </c>
      <c r="AM8413" s="279">
        <v>1992</v>
      </c>
      <c r="AN8413" s="281">
        <v>33612</v>
      </c>
      <c r="AO8413" s="279">
        <v>8.7100000000000009</v>
      </c>
    </row>
    <row r="8414" spans="38:41">
      <c r="AL8414" s="279">
        <v>1</v>
      </c>
      <c r="AM8414" s="279">
        <v>1992</v>
      </c>
      <c r="AN8414" s="281">
        <v>33611</v>
      </c>
      <c r="AO8414" s="279">
        <v>8.68</v>
      </c>
    </row>
    <row r="8415" spans="38:41">
      <c r="AL8415" s="279">
        <v>1</v>
      </c>
      <c r="AM8415" s="279">
        <v>1992</v>
      </c>
      <c r="AN8415" s="281">
        <v>33610</v>
      </c>
      <c r="AO8415" s="279">
        <v>8.69</v>
      </c>
    </row>
    <row r="8416" spans="38:41">
      <c r="AL8416" s="279">
        <v>1</v>
      </c>
      <c r="AM8416" s="279">
        <v>1992</v>
      </c>
      <c r="AN8416" s="281">
        <v>33609</v>
      </c>
      <c r="AO8416" s="279">
        <v>8.8059999999999992</v>
      </c>
    </row>
    <row r="8417" spans="38:41">
      <c r="AL8417" s="279">
        <v>1</v>
      </c>
      <c r="AM8417" s="279">
        <v>1992</v>
      </c>
      <c r="AN8417" s="281">
        <v>33606</v>
      </c>
      <c r="AO8417" s="279">
        <v>8.8369999999999997</v>
      </c>
    </row>
    <row r="8418" spans="38:41">
      <c r="AL8418" s="279">
        <v>1</v>
      </c>
      <c r="AM8418" s="279">
        <v>1992</v>
      </c>
      <c r="AN8418" s="281">
        <v>33605</v>
      </c>
      <c r="AO8418" s="279">
        <v>8.9719999999999995</v>
      </c>
    </row>
    <row r="8419" spans="38:41">
      <c r="AL8419" s="279">
        <v>12</v>
      </c>
      <c r="AM8419" s="279">
        <v>1991</v>
      </c>
      <c r="AN8419" s="281">
        <v>33603</v>
      </c>
      <c r="AO8419" s="279">
        <v>8.9450000000000003</v>
      </c>
    </row>
    <row r="8420" spans="38:41">
      <c r="AL8420" s="279">
        <v>12</v>
      </c>
      <c r="AM8420" s="279">
        <v>1991</v>
      </c>
      <c r="AN8420" s="281">
        <v>33602</v>
      </c>
      <c r="AO8420" s="279">
        <v>8.9700000000000006</v>
      </c>
    </row>
    <row r="8421" spans="38:41">
      <c r="AL8421" s="279">
        <v>12</v>
      </c>
      <c r="AM8421" s="279">
        <v>1991</v>
      </c>
      <c r="AN8421" s="281">
        <v>33599</v>
      </c>
      <c r="AO8421" s="279">
        <v>9.07</v>
      </c>
    </row>
    <row r="8422" spans="38:41">
      <c r="AL8422" s="279">
        <v>12</v>
      </c>
      <c r="AM8422" s="279">
        <v>1991</v>
      </c>
      <c r="AN8422" s="281">
        <v>33596</v>
      </c>
      <c r="AO8422" s="279">
        <v>9.0820000000000007</v>
      </c>
    </row>
    <row r="8423" spans="38:41">
      <c r="AL8423" s="279">
        <v>12</v>
      </c>
      <c r="AM8423" s="279">
        <v>1991</v>
      </c>
      <c r="AN8423" s="281">
        <v>33595</v>
      </c>
      <c r="AO8423" s="279">
        <v>9.08</v>
      </c>
    </row>
    <row r="8424" spans="38:41">
      <c r="AL8424" s="279">
        <v>12</v>
      </c>
      <c r="AM8424" s="279">
        <v>1991</v>
      </c>
      <c r="AN8424" s="281">
        <v>33592</v>
      </c>
      <c r="AO8424" s="279">
        <v>9.09</v>
      </c>
    </row>
    <row r="8425" spans="38:41">
      <c r="AL8425" s="279">
        <v>12</v>
      </c>
      <c r="AM8425" s="279">
        <v>1991</v>
      </c>
      <c r="AN8425" s="281">
        <v>33591</v>
      </c>
      <c r="AO8425" s="279">
        <v>9.16</v>
      </c>
    </row>
    <row r="8426" spans="38:41">
      <c r="AL8426" s="279">
        <v>12</v>
      </c>
      <c r="AM8426" s="279">
        <v>1991</v>
      </c>
      <c r="AN8426" s="281">
        <v>33590</v>
      </c>
      <c r="AO8426" s="279">
        <v>9.1329999999999991</v>
      </c>
    </row>
    <row r="8427" spans="38:41">
      <c r="AL8427" s="279">
        <v>12</v>
      </c>
      <c r="AM8427" s="279">
        <v>1991</v>
      </c>
      <c r="AN8427" s="281">
        <v>33589</v>
      </c>
      <c r="AO8427" s="279">
        <v>9.1760000000000002</v>
      </c>
    </row>
    <row r="8428" spans="38:41">
      <c r="AL8428" s="279">
        <v>12</v>
      </c>
      <c r="AM8428" s="279">
        <v>1991</v>
      </c>
      <c r="AN8428" s="281">
        <v>33588</v>
      </c>
      <c r="AO8428" s="279">
        <v>9.1950000000000003</v>
      </c>
    </row>
    <row r="8429" spans="38:41">
      <c r="AL8429" s="279">
        <v>12</v>
      </c>
      <c r="AM8429" s="279">
        <v>1991</v>
      </c>
      <c r="AN8429" s="281">
        <v>33585</v>
      </c>
      <c r="AO8429" s="279">
        <v>9.2520000000000007</v>
      </c>
    </row>
    <row r="8430" spans="38:41">
      <c r="AL8430" s="279">
        <v>12</v>
      </c>
      <c r="AM8430" s="279">
        <v>1991</v>
      </c>
      <c r="AN8430" s="281">
        <v>33584</v>
      </c>
      <c r="AO8430" s="279">
        <v>9.1999999999999993</v>
      </c>
    </row>
    <row r="8431" spans="38:41">
      <c r="AL8431" s="279">
        <v>12</v>
      </c>
      <c r="AM8431" s="279">
        <v>1991</v>
      </c>
      <c r="AN8431" s="281">
        <v>33583</v>
      </c>
      <c r="AO8431" s="279">
        <v>9.2189999999999994</v>
      </c>
    </row>
    <row r="8432" spans="38:41">
      <c r="AL8432" s="279">
        <v>12</v>
      </c>
      <c r="AM8432" s="279">
        <v>1991</v>
      </c>
      <c r="AN8432" s="281">
        <v>33582</v>
      </c>
      <c r="AO8432" s="279">
        <v>9.1690000000000005</v>
      </c>
    </row>
    <row r="8433" spans="38:41">
      <c r="AL8433" s="279">
        <v>12</v>
      </c>
      <c r="AM8433" s="279">
        <v>1991</v>
      </c>
      <c r="AN8433" s="281">
        <v>33581</v>
      </c>
      <c r="AO8433" s="279">
        <v>9.157</v>
      </c>
    </row>
    <row r="8434" spans="38:41">
      <c r="AL8434" s="279">
        <v>12</v>
      </c>
      <c r="AM8434" s="279">
        <v>1991</v>
      </c>
      <c r="AN8434" s="281">
        <v>33578</v>
      </c>
      <c r="AO8434" s="279">
        <v>9.17</v>
      </c>
    </row>
    <row r="8435" spans="38:41">
      <c r="AL8435" s="279">
        <v>12</v>
      </c>
      <c r="AM8435" s="279">
        <v>1991</v>
      </c>
      <c r="AN8435" s="281">
        <v>33577</v>
      </c>
      <c r="AO8435" s="279">
        <v>9.1999999999999993</v>
      </c>
    </row>
    <row r="8436" spans="38:41">
      <c r="AL8436" s="279">
        <v>12</v>
      </c>
      <c r="AM8436" s="279">
        <v>1991</v>
      </c>
      <c r="AN8436" s="281">
        <v>33576</v>
      </c>
      <c r="AO8436" s="279">
        <v>9.1300000000000008</v>
      </c>
    </row>
    <row r="8437" spans="38:41">
      <c r="AL8437" s="279">
        <v>12</v>
      </c>
      <c r="AM8437" s="279">
        <v>1991</v>
      </c>
      <c r="AN8437" s="281">
        <v>33575</v>
      </c>
      <c r="AO8437" s="279">
        <v>9.11</v>
      </c>
    </row>
    <row r="8438" spans="38:41">
      <c r="AL8438" s="279">
        <v>12</v>
      </c>
      <c r="AM8438" s="279">
        <v>1991</v>
      </c>
      <c r="AN8438" s="281">
        <v>33574</v>
      </c>
      <c r="AO8438" s="279">
        <v>9.11</v>
      </c>
    </row>
    <row r="8439" spans="38:41">
      <c r="AL8439" s="279">
        <v>11</v>
      </c>
      <c r="AM8439" s="279">
        <v>1991</v>
      </c>
      <c r="AN8439" s="281">
        <v>33571</v>
      </c>
      <c r="AO8439" s="279">
        <v>9.1300000000000008</v>
      </c>
    </row>
    <row r="8440" spans="38:41">
      <c r="AL8440" s="279">
        <v>11</v>
      </c>
      <c r="AM8440" s="279">
        <v>1991</v>
      </c>
      <c r="AN8440" s="281">
        <v>33570</v>
      </c>
      <c r="AO8440" s="279">
        <v>9.24</v>
      </c>
    </row>
    <row r="8441" spans="38:41">
      <c r="AL8441" s="279">
        <v>11</v>
      </c>
      <c r="AM8441" s="279">
        <v>1991</v>
      </c>
      <c r="AN8441" s="281">
        <v>33569</v>
      </c>
      <c r="AO8441" s="279">
        <v>9.2569999999999997</v>
      </c>
    </row>
    <row r="8442" spans="38:41">
      <c r="AL8442" s="279">
        <v>11</v>
      </c>
      <c r="AM8442" s="279">
        <v>1991</v>
      </c>
      <c r="AN8442" s="281">
        <v>33568</v>
      </c>
      <c r="AO8442" s="279">
        <v>9.31</v>
      </c>
    </row>
    <row r="8443" spans="38:41">
      <c r="AL8443" s="279">
        <v>11</v>
      </c>
      <c r="AM8443" s="279">
        <v>1991</v>
      </c>
      <c r="AN8443" s="281">
        <v>33567</v>
      </c>
      <c r="AO8443" s="279">
        <v>9.4030000000000005</v>
      </c>
    </row>
    <row r="8444" spans="38:41">
      <c r="AL8444" s="279">
        <v>11</v>
      </c>
      <c r="AM8444" s="279">
        <v>1991</v>
      </c>
      <c r="AN8444" s="281">
        <v>33564</v>
      </c>
      <c r="AO8444" s="279">
        <v>9.3979999999999997</v>
      </c>
    </row>
    <row r="8445" spans="38:41">
      <c r="AL8445" s="279">
        <v>11</v>
      </c>
      <c r="AM8445" s="279">
        <v>1991</v>
      </c>
      <c r="AN8445" s="281">
        <v>33563</v>
      </c>
      <c r="AO8445" s="279">
        <v>9.2579999999999991</v>
      </c>
    </row>
    <row r="8446" spans="38:41">
      <c r="AL8446" s="279">
        <v>11</v>
      </c>
      <c r="AM8446" s="279">
        <v>1991</v>
      </c>
      <c r="AN8446" s="281">
        <v>33562</v>
      </c>
      <c r="AO8446" s="279">
        <v>9.1820000000000004</v>
      </c>
    </row>
    <row r="8447" spans="38:41">
      <c r="AL8447" s="279">
        <v>11</v>
      </c>
      <c r="AM8447" s="279">
        <v>1991</v>
      </c>
      <c r="AN8447" s="281">
        <v>33561</v>
      </c>
      <c r="AO8447" s="279">
        <v>9.1020000000000003</v>
      </c>
    </row>
    <row r="8448" spans="38:41">
      <c r="AL8448" s="279">
        <v>11</v>
      </c>
      <c r="AM8448" s="279">
        <v>1991</v>
      </c>
      <c r="AN8448" s="281">
        <v>33560</v>
      </c>
      <c r="AO8448" s="279">
        <v>9.0419999999999998</v>
      </c>
    </row>
    <row r="8449" spans="38:41">
      <c r="AL8449" s="279">
        <v>11</v>
      </c>
      <c r="AM8449" s="279">
        <v>1991</v>
      </c>
      <c r="AN8449" s="281">
        <v>33557</v>
      </c>
      <c r="AO8449" s="279">
        <v>9.0399999999999991</v>
      </c>
    </row>
    <row r="8450" spans="38:41">
      <c r="AL8450" s="279">
        <v>11</v>
      </c>
      <c r="AM8450" s="279">
        <v>1991</v>
      </c>
      <c r="AN8450" s="281">
        <v>33556</v>
      </c>
      <c r="AO8450" s="279">
        <v>9.0760000000000005</v>
      </c>
    </row>
    <row r="8451" spans="38:41">
      <c r="AL8451" s="279">
        <v>11</v>
      </c>
      <c r="AM8451" s="279">
        <v>1991</v>
      </c>
      <c r="AN8451" s="281">
        <v>33555</v>
      </c>
      <c r="AO8451" s="279">
        <v>9.1999999999999993</v>
      </c>
    </row>
    <row r="8452" spans="38:41">
      <c r="AL8452" s="279">
        <v>11</v>
      </c>
      <c r="AM8452" s="279">
        <v>1991</v>
      </c>
      <c r="AN8452" s="281">
        <v>33554</v>
      </c>
      <c r="AO8452" s="279">
        <v>9.0830000000000002</v>
      </c>
    </row>
    <row r="8453" spans="38:41">
      <c r="AL8453" s="279">
        <v>11</v>
      </c>
      <c r="AM8453" s="279">
        <v>1991</v>
      </c>
      <c r="AN8453" s="281">
        <v>33553</v>
      </c>
      <c r="AO8453" s="279">
        <v>9.0830000000000002</v>
      </c>
    </row>
    <row r="8454" spans="38:41">
      <c r="AL8454" s="279">
        <v>11</v>
      </c>
      <c r="AM8454" s="279">
        <v>1991</v>
      </c>
      <c r="AN8454" s="281">
        <v>33550</v>
      </c>
      <c r="AO8454" s="279">
        <v>9.0649999999999995</v>
      </c>
    </row>
    <row r="8455" spans="38:41">
      <c r="AL8455" s="279">
        <v>11</v>
      </c>
      <c r="AM8455" s="279">
        <v>1991</v>
      </c>
      <c r="AN8455" s="281">
        <v>33549</v>
      </c>
      <c r="AO8455" s="279">
        <v>9.0830000000000002</v>
      </c>
    </row>
    <row r="8456" spans="38:41">
      <c r="AL8456" s="279">
        <v>11</v>
      </c>
      <c r="AM8456" s="279">
        <v>1991</v>
      </c>
      <c r="AN8456" s="281">
        <v>33548</v>
      </c>
      <c r="AO8456" s="279">
        <v>9.1760000000000002</v>
      </c>
    </row>
    <row r="8457" spans="38:41">
      <c r="AL8457" s="279">
        <v>11</v>
      </c>
      <c r="AM8457" s="279">
        <v>1991</v>
      </c>
      <c r="AN8457" s="281">
        <v>33547</v>
      </c>
      <c r="AO8457" s="279">
        <v>9.1479999999999997</v>
      </c>
    </row>
    <row r="8458" spans="38:41">
      <c r="AL8458" s="279">
        <v>11</v>
      </c>
      <c r="AM8458" s="279">
        <v>1991</v>
      </c>
      <c r="AN8458" s="281">
        <v>33546</v>
      </c>
      <c r="AO8458" s="279">
        <v>9.1519999999999992</v>
      </c>
    </row>
    <row r="8459" spans="38:41">
      <c r="AL8459" s="279">
        <v>11</v>
      </c>
      <c r="AM8459" s="279">
        <v>1991</v>
      </c>
      <c r="AN8459" s="281">
        <v>33543</v>
      </c>
      <c r="AO8459" s="279">
        <v>9.1479999999999997</v>
      </c>
    </row>
    <row r="8460" spans="38:41">
      <c r="AL8460" s="279">
        <v>10</v>
      </c>
      <c r="AM8460" s="279">
        <v>1991</v>
      </c>
      <c r="AN8460" s="281">
        <v>33542</v>
      </c>
      <c r="AO8460" s="279">
        <v>9.1150000000000002</v>
      </c>
    </row>
    <row r="8461" spans="38:41">
      <c r="AL8461" s="279">
        <v>10</v>
      </c>
      <c r="AM8461" s="279">
        <v>1991</v>
      </c>
      <c r="AN8461" s="281">
        <v>33541</v>
      </c>
      <c r="AO8461" s="279">
        <v>9.1709999999999994</v>
      </c>
    </row>
    <row r="8462" spans="38:41">
      <c r="AL8462" s="279">
        <v>10</v>
      </c>
      <c r="AM8462" s="279">
        <v>1991</v>
      </c>
      <c r="AN8462" s="281">
        <v>33540</v>
      </c>
      <c r="AO8462" s="279">
        <v>9.2089999999999996</v>
      </c>
    </row>
    <row r="8463" spans="38:41">
      <c r="AL8463" s="279">
        <v>10</v>
      </c>
      <c r="AM8463" s="279">
        <v>1991</v>
      </c>
      <c r="AN8463" s="281">
        <v>33539</v>
      </c>
      <c r="AO8463" s="279">
        <v>9.3620000000000001</v>
      </c>
    </row>
    <row r="8464" spans="38:41">
      <c r="AL8464" s="279">
        <v>10</v>
      </c>
      <c r="AM8464" s="279">
        <v>1991</v>
      </c>
      <c r="AN8464" s="281">
        <v>33536</v>
      </c>
      <c r="AO8464" s="279">
        <v>9.3569999999999993</v>
      </c>
    </row>
    <row r="8465" spans="38:41">
      <c r="AL8465" s="279">
        <v>10</v>
      </c>
      <c r="AM8465" s="279">
        <v>1991</v>
      </c>
      <c r="AN8465" s="281">
        <v>33535</v>
      </c>
      <c r="AO8465" s="279">
        <v>9.4060000000000006</v>
      </c>
    </row>
    <row r="8466" spans="38:41">
      <c r="AL8466" s="279">
        <v>10</v>
      </c>
      <c r="AM8466" s="279">
        <v>1991</v>
      </c>
      <c r="AN8466" s="281">
        <v>33534</v>
      </c>
      <c r="AO8466" s="279">
        <v>9.49</v>
      </c>
    </row>
    <row r="8467" spans="38:41">
      <c r="AL8467" s="279">
        <v>10</v>
      </c>
      <c r="AM8467" s="279">
        <v>1991</v>
      </c>
      <c r="AN8467" s="281">
        <v>33533</v>
      </c>
      <c r="AO8467" s="279">
        <v>9.4849999999999994</v>
      </c>
    </row>
    <row r="8468" spans="38:41">
      <c r="AL8468" s="279">
        <v>10</v>
      </c>
      <c r="AM8468" s="279">
        <v>1991</v>
      </c>
      <c r="AN8468" s="281">
        <v>33532</v>
      </c>
      <c r="AO8468" s="279">
        <v>9.4600000000000009</v>
      </c>
    </row>
    <row r="8469" spans="38:41">
      <c r="AL8469" s="279">
        <v>10</v>
      </c>
      <c r="AM8469" s="279">
        <v>1991</v>
      </c>
      <c r="AN8469" s="281">
        <v>33529</v>
      </c>
      <c r="AO8469" s="279">
        <v>9.3960000000000008</v>
      </c>
    </row>
    <row r="8470" spans="38:41">
      <c r="AL8470" s="279">
        <v>10</v>
      </c>
      <c r="AM8470" s="279">
        <v>1991</v>
      </c>
      <c r="AN8470" s="281">
        <v>33528</v>
      </c>
      <c r="AO8470" s="279">
        <v>9.4749999999999996</v>
      </c>
    </row>
    <row r="8471" spans="38:41">
      <c r="AL8471" s="279">
        <v>10</v>
      </c>
      <c r="AM8471" s="279">
        <v>1991</v>
      </c>
      <c r="AN8471" s="281">
        <v>33527</v>
      </c>
      <c r="AO8471" s="279">
        <v>9.4149999999999991</v>
      </c>
    </row>
    <row r="8472" spans="38:41">
      <c r="AL8472" s="279">
        <v>10</v>
      </c>
      <c r="AM8472" s="279">
        <v>1991</v>
      </c>
      <c r="AN8472" s="281">
        <v>33526</v>
      </c>
      <c r="AO8472" s="279">
        <v>9.3960000000000008</v>
      </c>
    </row>
    <row r="8473" spans="38:41">
      <c r="AL8473" s="279">
        <v>10</v>
      </c>
      <c r="AM8473" s="279">
        <v>1991</v>
      </c>
      <c r="AN8473" s="281">
        <v>33522</v>
      </c>
      <c r="AO8473" s="279">
        <v>9.4109999999999996</v>
      </c>
    </row>
    <row r="8474" spans="38:41">
      <c r="AL8474" s="279">
        <v>10</v>
      </c>
      <c r="AM8474" s="279">
        <v>1991</v>
      </c>
      <c r="AN8474" s="281">
        <v>33521</v>
      </c>
      <c r="AO8474" s="279">
        <v>9.4890000000000008</v>
      </c>
    </row>
    <row r="8475" spans="38:41">
      <c r="AL8475" s="279">
        <v>10</v>
      </c>
      <c r="AM8475" s="279">
        <v>1991</v>
      </c>
      <c r="AN8475" s="281">
        <v>33520</v>
      </c>
      <c r="AO8475" s="279">
        <v>9.4969999999999999</v>
      </c>
    </row>
    <row r="8476" spans="38:41">
      <c r="AL8476" s="279">
        <v>10</v>
      </c>
      <c r="AM8476" s="279">
        <v>1991</v>
      </c>
      <c r="AN8476" s="281">
        <v>33519</v>
      </c>
      <c r="AO8476" s="279">
        <v>9.3960000000000008</v>
      </c>
    </row>
    <row r="8477" spans="38:41">
      <c r="AL8477" s="279">
        <v>10</v>
      </c>
      <c r="AM8477" s="279">
        <v>1991</v>
      </c>
      <c r="AN8477" s="281">
        <v>33518</v>
      </c>
      <c r="AO8477" s="279">
        <v>9.3130000000000006</v>
      </c>
    </row>
    <row r="8478" spans="38:41">
      <c r="AL8478" s="279">
        <v>10</v>
      </c>
      <c r="AM8478" s="279">
        <v>1991</v>
      </c>
      <c r="AN8478" s="281">
        <v>33515</v>
      </c>
      <c r="AO8478" s="279">
        <v>9.3569999999999993</v>
      </c>
    </row>
    <row r="8479" spans="38:41">
      <c r="AL8479" s="279">
        <v>10</v>
      </c>
      <c r="AM8479" s="279">
        <v>1991</v>
      </c>
      <c r="AN8479" s="281">
        <v>33514</v>
      </c>
      <c r="AO8479" s="279">
        <v>9.4130000000000003</v>
      </c>
    </row>
    <row r="8480" spans="38:41">
      <c r="AL8480" s="279">
        <v>10</v>
      </c>
      <c r="AM8480" s="279">
        <v>1991</v>
      </c>
      <c r="AN8480" s="281">
        <v>33513</v>
      </c>
      <c r="AO8480" s="279">
        <v>9.3800000000000008</v>
      </c>
    </row>
    <row r="8481" spans="38:41">
      <c r="AL8481" s="279">
        <v>10</v>
      </c>
      <c r="AM8481" s="279">
        <v>1991</v>
      </c>
      <c r="AN8481" s="281">
        <v>33512</v>
      </c>
      <c r="AO8481" s="279">
        <v>9.3960000000000008</v>
      </c>
    </row>
    <row r="8482" spans="38:41">
      <c r="AL8482" s="279">
        <v>9</v>
      </c>
      <c r="AM8482" s="279">
        <v>1991</v>
      </c>
      <c r="AN8482" s="281">
        <v>33511</v>
      </c>
      <c r="AO8482" s="279">
        <v>9.4250000000000007</v>
      </c>
    </row>
    <row r="8483" spans="38:41">
      <c r="AL8483" s="279">
        <v>9</v>
      </c>
      <c r="AM8483" s="279">
        <v>1991</v>
      </c>
      <c r="AN8483" s="281">
        <v>33508</v>
      </c>
      <c r="AO8483" s="279">
        <v>9.4250000000000007</v>
      </c>
    </row>
    <row r="8484" spans="38:41">
      <c r="AL8484" s="279">
        <v>9</v>
      </c>
      <c r="AM8484" s="279">
        <v>1991</v>
      </c>
      <c r="AN8484" s="281">
        <v>33507</v>
      </c>
      <c r="AO8484" s="279">
        <v>9.6240000000000006</v>
      </c>
    </row>
    <row r="8485" spans="38:41">
      <c r="AL8485" s="279">
        <v>9</v>
      </c>
      <c r="AM8485" s="279">
        <v>1991</v>
      </c>
      <c r="AN8485" s="281">
        <v>33506</v>
      </c>
      <c r="AO8485" s="279">
        <v>9.5589999999999993</v>
      </c>
    </row>
    <row r="8486" spans="38:41">
      <c r="AL8486" s="279">
        <v>9</v>
      </c>
      <c r="AM8486" s="279">
        <v>1991</v>
      </c>
      <c r="AN8486" s="281">
        <v>33505</v>
      </c>
      <c r="AO8486" s="279">
        <v>9.5709999999999997</v>
      </c>
    </row>
    <row r="8487" spans="38:41">
      <c r="AL8487" s="279">
        <v>9</v>
      </c>
      <c r="AM8487" s="279">
        <v>1991</v>
      </c>
      <c r="AN8487" s="281">
        <v>33504</v>
      </c>
      <c r="AO8487" s="279">
        <v>9.64</v>
      </c>
    </row>
    <row r="8488" spans="38:41">
      <c r="AL8488" s="279">
        <v>9</v>
      </c>
      <c r="AM8488" s="279">
        <v>1991</v>
      </c>
      <c r="AN8488" s="281">
        <v>33501</v>
      </c>
      <c r="AO8488" s="279">
        <v>9.6649999999999991</v>
      </c>
    </row>
    <row r="8489" spans="38:41">
      <c r="AL8489" s="279">
        <v>9</v>
      </c>
      <c r="AM8489" s="279">
        <v>1991</v>
      </c>
      <c r="AN8489" s="281">
        <v>33500</v>
      </c>
      <c r="AO8489" s="279">
        <v>9.6750000000000007</v>
      </c>
    </row>
    <row r="8490" spans="38:41">
      <c r="AL8490" s="279">
        <v>9</v>
      </c>
      <c r="AM8490" s="279">
        <v>1991</v>
      </c>
      <c r="AN8490" s="281">
        <v>33499</v>
      </c>
      <c r="AO8490" s="279">
        <v>9.6850000000000005</v>
      </c>
    </row>
    <row r="8491" spans="38:41">
      <c r="AL8491" s="279">
        <v>9</v>
      </c>
      <c r="AM8491" s="279">
        <v>1991</v>
      </c>
      <c r="AN8491" s="281">
        <v>33498</v>
      </c>
      <c r="AO8491" s="279">
        <v>9.7270000000000003</v>
      </c>
    </row>
    <row r="8492" spans="38:41">
      <c r="AL8492" s="279">
        <v>9</v>
      </c>
      <c r="AM8492" s="279">
        <v>1991</v>
      </c>
      <c r="AN8492" s="281">
        <v>33497</v>
      </c>
      <c r="AO8492" s="279">
        <v>9.7059999999999995</v>
      </c>
    </row>
    <row r="8493" spans="38:41">
      <c r="AL8493" s="279">
        <v>9</v>
      </c>
      <c r="AM8493" s="279">
        <v>1991</v>
      </c>
      <c r="AN8493" s="281">
        <v>33494</v>
      </c>
      <c r="AO8493" s="279">
        <v>9.7110000000000003</v>
      </c>
    </row>
    <row r="8494" spans="38:41">
      <c r="AL8494" s="279">
        <v>9</v>
      </c>
      <c r="AM8494" s="279">
        <v>1991</v>
      </c>
      <c r="AN8494" s="281">
        <v>33493</v>
      </c>
      <c r="AO8494" s="279">
        <v>9.6959999999999997</v>
      </c>
    </row>
    <row r="8495" spans="38:41">
      <c r="AL8495" s="279">
        <v>9</v>
      </c>
      <c r="AM8495" s="279">
        <v>1991</v>
      </c>
      <c r="AN8495" s="281">
        <v>33492</v>
      </c>
      <c r="AO8495" s="279">
        <v>9.7989999999999995</v>
      </c>
    </row>
    <row r="8496" spans="38:41">
      <c r="AL8496" s="279">
        <v>9</v>
      </c>
      <c r="AM8496" s="279">
        <v>1991</v>
      </c>
      <c r="AN8496" s="281">
        <v>33491</v>
      </c>
      <c r="AO8496" s="279">
        <v>9.7989999999999995</v>
      </c>
    </row>
    <row r="8497" spans="38:41">
      <c r="AL8497" s="279">
        <v>9</v>
      </c>
      <c r="AM8497" s="279">
        <v>1991</v>
      </c>
      <c r="AN8497" s="281">
        <v>33490</v>
      </c>
      <c r="AO8497" s="279">
        <v>9.7959999999999994</v>
      </c>
    </row>
    <row r="8498" spans="38:41">
      <c r="AL8498" s="279">
        <v>9</v>
      </c>
      <c r="AM8498" s="279">
        <v>1991</v>
      </c>
      <c r="AN8498" s="281">
        <v>33487</v>
      </c>
      <c r="AO8498" s="279">
        <v>9.8520000000000003</v>
      </c>
    </row>
    <row r="8499" spans="38:41">
      <c r="AL8499" s="279">
        <v>9</v>
      </c>
      <c r="AM8499" s="279">
        <v>1991</v>
      </c>
      <c r="AN8499" s="281">
        <v>33486</v>
      </c>
      <c r="AO8499" s="279">
        <v>9.9149999999999991</v>
      </c>
    </row>
    <row r="8500" spans="38:41">
      <c r="AL8500" s="279">
        <v>9</v>
      </c>
      <c r="AM8500" s="279">
        <v>1991</v>
      </c>
      <c r="AN8500" s="281">
        <v>33485</v>
      </c>
      <c r="AO8500" s="279">
        <v>9.8620000000000001</v>
      </c>
    </row>
    <row r="8501" spans="38:41">
      <c r="AL8501" s="279">
        <v>9</v>
      </c>
      <c r="AM8501" s="279">
        <v>1991</v>
      </c>
      <c r="AN8501" s="281">
        <v>33484</v>
      </c>
      <c r="AO8501" s="279">
        <v>9.8290000000000006</v>
      </c>
    </row>
    <row r="8502" spans="38:41">
      <c r="AL8502" s="279">
        <v>8</v>
      </c>
      <c r="AM8502" s="279">
        <v>1991</v>
      </c>
      <c r="AN8502" s="281">
        <v>33480</v>
      </c>
      <c r="AO8502" s="279">
        <v>9.8780000000000001</v>
      </c>
    </row>
    <row r="8503" spans="38:41">
      <c r="AL8503" s="279">
        <v>8</v>
      </c>
      <c r="AM8503" s="279">
        <v>1991</v>
      </c>
      <c r="AN8503" s="281">
        <v>33479</v>
      </c>
      <c r="AO8503" s="279">
        <v>9.8460000000000001</v>
      </c>
    </row>
    <row r="8504" spans="38:41">
      <c r="AL8504" s="279">
        <v>8</v>
      </c>
      <c r="AM8504" s="279">
        <v>1991</v>
      </c>
      <c r="AN8504" s="281">
        <v>33478</v>
      </c>
      <c r="AO8504" s="279">
        <v>9.8780000000000001</v>
      </c>
    </row>
    <row r="8505" spans="38:41">
      <c r="AL8505" s="279">
        <v>8</v>
      </c>
      <c r="AM8505" s="279">
        <v>1991</v>
      </c>
      <c r="AN8505" s="281">
        <v>33477</v>
      </c>
      <c r="AO8505" s="279">
        <v>9.9420000000000002</v>
      </c>
    </row>
    <row r="8506" spans="38:41">
      <c r="AL8506" s="279">
        <v>8</v>
      </c>
      <c r="AM8506" s="279">
        <v>1991</v>
      </c>
      <c r="AN8506" s="281">
        <v>33476</v>
      </c>
      <c r="AO8506" s="279">
        <v>9.9849999999999994</v>
      </c>
    </row>
    <row r="8507" spans="38:41">
      <c r="AL8507" s="279">
        <v>8</v>
      </c>
      <c r="AM8507" s="279">
        <v>1991</v>
      </c>
      <c r="AN8507" s="281">
        <v>33473</v>
      </c>
      <c r="AO8507" s="279">
        <v>9.9380000000000006</v>
      </c>
    </row>
    <row r="8508" spans="38:41">
      <c r="AL8508" s="279">
        <v>8</v>
      </c>
      <c r="AM8508" s="279">
        <v>1991</v>
      </c>
      <c r="AN8508" s="281">
        <v>33472</v>
      </c>
      <c r="AO8508" s="279">
        <v>9.8979999999999997</v>
      </c>
    </row>
    <row r="8509" spans="38:41">
      <c r="AL8509" s="279">
        <v>8</v>
      </c>
      <c r="AM8509" s="279">
        <v>1991</v>
      </c>
      <c r="AN8509" s="281">
        <v>33471</v>
      </c>
      <c r="AO8509" s="279">
        <v>9.9260000000000002</v>
      </c>
    </row>
    <row r="8510" spans="38:41">
      <c r="AL8510" s="279">
        <v>8</v>
      </c>
      <c r="AM8510" s="279">
        <v>1991</v>
      </c>
      <c r="AN8510" s="281">
        <v>33470</v>
      </c>
      <c r="AO8510" s="279">
        <v>9.9260000000000002</v>
      </c>
    </row>
    <row r="8511" spans="38:41">
      <c r="AL8511" s="279">
        <v>8</v>
      </c>
      <c r="AM8511" s="279">
        <v>1991</v>
      </c>
      <c r="AN8511" s="281">
        <v>33469</v>
      </c>
      <c r="AO8511" s="279">
        <v>9.9580000000000002</v>
      </c>
    </row>
    <row r="8512" spans="38:41">
      <c r="AL8512" s="279">
        <v>8</v>
      </c>
      <c r="AM8512" s="279">
        <v>1991</v>
      </c>
      <c r="AN8512" s="281">
        <v>33466</v>
      </c>
      <c r="AO8512" s="279">
        <v>9.9149999999999991</v>
      </c>
    </row>
    <row r="8513" spans="38:41">
      <c r="AL8513" s="279">
        <v>8</v>
      </c>
      <c r="AM8513" s="279">
        <v>1991</v>
      </c>
      <c r="AN8513" s="281">
        <v>33465</v>
      </c>
      <c r="AO8513" s="279">
        <v>9.9260000000000002</v>
      </c>
    </row>
    <row r="8514" spans="38:41">
      <c r="AL8514" s="279">
        <v>8</v>
      </c>
      <c r="AM8514" s="279">
        <v>1991</v>
      </c>
      <c r="AN8514" s="281">
        <v>33464</v>
      </c>
      <c r="AO8514" s="279">
        <v>9.8940000000000001</v>
      </c>
    </row>
    <row r="8515" spans="38:41">
      <c r="AL8515" s="279">
        <v>8</v>
      </c>
      <c r="AM8515" s="279">
        <v>1991</v>
      </c>
      <c r="AN8515" s="281">
        <v>33463</v>
      </c>
      <c r="AO8515" s="279">
        <v>9.968</v>
      </c>
    </row>
    <row r="8516" spans="38:41">
      <c r="AL8516" s="279">
        <v>8</v>
      </c>
      <c r="AM8516" s="279">
        <v>1991</v>
      </c>
      <c r="AN8516" s="281">
        <v>33462</v>
      </c>
      <c r="AO8516" s="279">
        <v>9.99</v>
      </c>
    </row>
    <row r="8517" spans="38:41">
      <c r="AL8517" s="279">
        <v>8</v>
      </c>
      <c r="AM8517" s="279">
        <v>1991</v>
      </c>
      <c r="AN8517" s="281">
        <v>33459</v>
      </c>
      <c r="AO8517" s="279">
        <v>9.99</v>
      </c>
    </row>
    <row r="8518" spans="38:41">
      <c r="AL8518" s="279">
        <v>8</v>
      </c>
      <c r="AM8518" s="279">
        <v>1991</v>
      </c>
      <c r="AN8518" s="281">
        <v>33458</v>
      </c>
      <c r="AO8518" s="279">
        <v>10</v>
      </c>
    </row>
    <row r="8519" spans="38:41">
      <c r="AL8519" s="279">
        <v>8</v>
      </c>
      <c r="AM8519" s="279">
        <v>1991</v>
      </c>
      <c r="AN8519" s="281">
        <v>33457</v>
      </c>
      <c r="AO8519" s="279">
        <v>9.9420000000000002</v>
      </c>
    </row>
    <row r="8520" spans="38:41">
      <c r="AL8520" s="279">
        <v>8</v>
      </c>
      <c r="AM8520" s="279">
        <v>1991</v>
      </c>
      <c r="AN8520" s="281">
        <v>33456</v>
      </c>
      <c r="AO8520" s="279">
        <v>9.9309999999999992</v>
      </c>
    </row>
    <row r="8521" spans="38:41">
      <c r="AL8521" s="279">
        <v>8</v>
      </c>
      <c r="AM8521" s="279">
        <v>1991</v>
      </c>
      <c r="AN8521" s="281">
        <v>33452</v>
      </c>
      <c r="AO8521" s="279">
        <v>9.9710000000000001</v>
      </c>
    </row>
    <row r="8522" spans="38:41">
      <c r="AL8522" s="279">
        <v>8</v>
      </c>
      <c r="AM8522" s="279">
        <v>1991</v>
      </c>
      <c r="AN8522" s="281">
        <v>33451</v>
      </c>
      <c r="AO8522" s="279">
        <v>10.071999999999999</v>
      </c>
    </row>
    <row r="8523" spans="38:41">
      <c r="AL8523" s="279">
        <v>7</v>
      </c>
      <c r="AM8523" s="279">
        <v>1991</v>
      </c>
      <c r="AN8523" s="281">
        <v>33450</v>
      </c>
      <c r="AO8523" s="279">
        <v>10.066000000000001</v>
      </c>
    </row>
    <row r="8524" spans="38:41">
      <c r="AL8524" s="279">
        <v>7</v>
      </c>
      <c r="AM8524" s="279">
        <v>1991</v>
      </c>
      <c r="AN8524" s="281">
        <v>33449</v>
      </c>
      <c r="AO8524" s="279">
        <v>10.099</v>
      </c>
    </row>
    <row r="8525" spans="38:41">
      <c r="AL8525" s="279">
        <v>7</v>
      </c>
      <c r="AM8525" s="279">
        <v>1991</v>
      </c>
      <c r="AN8525" s="281">
        <v>33448</v>
      </c>
      <c r="AO8525" s="279">
        <v>10.103999999999999</v>
      </c>
    </row>
    <row r="8526" spans="38:41">
      <c r="AL8526" s="279">
        <v>7</v>
      </c>
      <c r="AM8526" s="279">
        <v>1991</v>
      </c>
      <c r="AN8526" s="281">
        <v>33445</v>
      </c>
      <c r="AO8526" s="279">
        <v>10.093999999999999</v>
      </c>
    </row>
    <row r="8527" spans="38:41">
      <c r="AL8527" s="279">
        <v>7</v>
      </c>
      <c r="AM8527" s="279">
        <v>1991</v>
      </c>
      <c r="AN8527" s="281">
        <v>33444</v>
      </c>
      <c r="AO8527" s="279">
        <v>10.066000000000001</v>
      </c>
    </row>
    <row r="8528" spans="38:41">
      <c r="AL8528" s="279">
        <v>7</v>
      </c>
      <c r="AM8528" s="279">
        <v>1991</v>
      </c>
      <c r="AN8528" s="281">
        <v>33443</v>
      </c>
      <c r="AO8528" s="279">
        <v>10.048999999999999</v>
      </c>
    </row>
    <row r="8529" spans="38:41">
      <c r="AL8529" s="279">
        <v>7</v>
      </c>
      <c r="AM8529" s="279">
        <v>1991</v>
      </c>
      <c r="AN8529" s="281">
        <v>33442</v>
      </c>
      <c r="AO8529" s="279">
        <v>10.127000000000001</v>
      </c>
    </row>
    <row r="8530" spans="38:41">
      <c r="AL8530" s="279">
        <v>7</v>
      </c>
      <c r="AM8530" s="279">
        <v>1991</v>
      </c>
      <c r="AN8530" s="281">
        <v>33441</v>
      </c>
      <c r="AO8530" s="279">
        <v>10.116</v>
      </c>
    </row>
    <row r="8531" spans="38:41">
      <c r="AL8531" s="279">
        <v>7</v>
      </c>
      <c r="AM8531" s="279">
        <v>1991</v>
      </c>
      <c r="AN8531" s="281">
        <v>33438</v>
      </c>
      <c r="AO8531" s="279">
        <v>10.127000000000001</v>
      </c>
    </row>
    <row r="8532" spans="38:41">
      <c r="AL8532" s="279">
        <v>7</v>
      </c>
      <c r="AM8532" s="279">
        <v>1991</v>
      </c>
      <c r="AN8532" s="281">
        <v>33437</v>
      </c>
      <c r="AO8532" s="279">
        <v>10.122</v>
      </c>
    </row>
    <row r="8533" spans="38:41">
      <c r="AL8533" s="279">
        <v>7</v>
      </c>
      <c r="AM8533" s="279">
        <v>1991</v>
      </c>
      <c r="AN8533" s="281">
        <v>33436</v>
      </c>
      <c r="AO8533" s="279">
        <v>10.16</v>
      </c>
    </row>
    <row r="8534" spans="38:41">
      <c r="AL8534" s="279">
        <v>7</v>
      </c>
      <c r="AM8534" s="279">
        <v>1991</v>
      </c>
      <c r="AN8534" s="281">
        <v>33435</v>
      </c>
      <c r="AO8534" s="279">
        <v>10.151999999999999</v>
      </c>
    </row>
    <row r="8535" spans="38:41">
      <c r="AL8535" s="279">
        <v>7</v>
      </c>
      <c r="AM8535" s="279">
        <v>1991</v>
      </c>
      <c r="AN8535" s="281">
        <v>33434</v>
      </c>
      <c r="AO8535" s="279">
        <v>10.170999999999999</v>
      </c>
    </row>
    <row r="8536" spans="38:41">
      <c r="AL8536" s="279">
        <v>7</v>
      </c>
      <c r="AM8536" s="279">
        <v>1991</v>
      </c>
      <c r="AN8536" s="281">
        <v>33431</v>
      </c>
      <c r="AO8536" s="279">
        <v>10.132</v>
      </c>
    </row>
    <row r="8537" spans="38:41">
      <c r="AL8537" s="279">
        <v>7</v>
      </c>
      <c r="AM8537" s="279">
        <v>1991</v>
      </c>
      <c r="AN8537" s="281">
        <v>33430</v>
      </c>
      <c r="AO8537" s="279">
        <v>10.166</v>
      </c>
    </row>
    <row r="8538" spans="38:41">
      <c r="AL8538" s="279">
        <v>7</v>
      </c>
      <c r="AM8538" s="279">
        <v>1991</v>
      </c>
      <c r="AN8538" s="281">
        <v>33429</v>
      </c>
      <c r="AO8538" s="279">
        <v>10.182</v>
      </c>
    </row>
    <row r="8539" spans="38:41">
      <c r="AL8539" s="279">
        <v>7</v>
      </c>
      <c r="AM8539" s="279">
        <v>1991</v>
      </c>
      <c r="AN8539" s="281">
        <v>33428</v>
      </c>
      <c r="AO8539" s="279">
        <v>10.188000000000001</v>
      </c>
    </row>
    <row r="8540" spans="38:41">
      <c r="AL8540" s="279">
        <v>7</v>
      </c>
      <c r="AM8540" s="279">
        <v>1991</v>
      </c>
      <c r="AN8540" s="281">
        <v>33427</v>
      </c>
      <c r="AO8540" s="279">
        <v>10.177</v>
      </c>
    </row>
    <row r="8541" spans="38:41">
      <c r="AL8541" s="279">
        <v>7</v>
      </c>
      <c r="AM8541" s="279">
        <v>1991</v>
      </c>
      <c r="AN8541" s="281">
        <v>33424</v>
      </c>
      <c r="AO8541" s="279">
        <v>10.202</v>
      </c>
    </row>
    <row r="8542" spans="38:41">
      <c r="AL8542" s="279">
        <v>7</v>
      </c>
      <c r="AM8542" s="279">
        <v>1991</v>
      </c>
      <c r="AN8542" s="281">
        <v>33423</v>
      </c>
      <c r="AO8542" s="279">
        <v>10.144</v>
      </c>
    </row>
    <row r="8543" spans="38:41">
      <c r="AL8543" s="279">
        <v>7</v>
      </c>
      <c r="AM8543" s="279">
        <v>1991</v>
      </c>
      <c r="AN8543" s="281">
        <v>33422</v>
      </c>
      <c r="AO8543" s="279">
        <v>10.199</v>
      </c>
    </row>
    <row r="8544" spans="38:41">
      <c r="AL8544" s="279">
        <v>7</v>
      </c>
      <c r="AM8544" s="279">
        <v>1991</v>
      </c>
      <c r="AN8544" s="281">
        <v>33421</v>
      </c>
      <c r="AO8544" s="279">
        <v>10.255000000000001</v>
      </c>
    </row>
    <row r="8545" spans="38:41">
      <c r="AL8545" s="279">
        <v>6</v>
      </c>
      <c r="AM8545" s="279">
        <v>1991</v>
      </c>
      <c r="AN8545" s="281">
        <v>33417</v>
      </c>
      <c r="AO8545" s="279">
        <v>10.215999999999999</v>
      </c>
    </row>
    <row r="8546" spans="38:41">
      <c r="AL8546" s="279">
        <v>6</v>
      </c>
      <c r="AM8546" s="279">
        <v>1991</v>
      </c>
      <c r="AN8546" s="281">
        <v>33416</v>
      </c>
      <c r="AO8546" s="279">
        <v>10.257999999999999</v>
      </c>
    </row>
    <row r="8547" spans="38:41">
      <c r="AL8547" s="279">
        <v>6</v>
      </c>
      <c r="AM8547" s="279">
        <v>1991</v>
      </c>
      <c r="AN8547" s="281">
        <v>33415</v>
      </c>
      <c r="AO8547" s="279">
        <v>10.25</v>
      </c>
    </row>
    <row r="8548" spans="38:41">
      <c r="AL8548" s="279">
        <v>6</v>
      </c>
      <c r="AM8548" s="279">
        <v>1991</v>
      </c>
      <c r="AN8548" s="281">
        <v>33414</v>
      </c>
      <c r="AO8548" s="279">
        <v>10.244</v>
      </c>
    </row>
    <row r="8549" spans="38:41">
      <c r="AL8549" s="279">
        <v>6</v>
      </c>
      <c r="AM8549" s="279">
        <v>1991</v>
      </c>
      <c r="AN8549" s="281">
        <v>33413</v>
      </c>
      <c r="AO8549" s="279">
        <v>10.205</v>
      </c>
    </row>
    <row r="8550" spans="38:41">
      <c r="AL8550" s="279">
        <v>6</v>
      </c>
      <c r="AM8550" s="279">
        <v>1991</v>
      </c>
      <c r="AN8550" s="281">
        <v>33410</v>
      </c>
      <c r="AO8550" s="279">
        <v>10.172000000000001</v>
      </c>
    </row>
    <row r="8551" spans="38:41">
      <c r="AL8551" s="279">
        <v>6</v>
      </c>
      <c r="AM8551" s="279">
        <v>1991</v>
      </c>
      <c r="AN8551" s="281">
        <v>33409</v>
      </c>
      <c r="AO8551" s="279">
        <v>10.128</v>
      </c>
    </row>
    <row r="8552" spans="38:41">
      <c r="AL8552" s="279">
        <v>6</v>
      </c>
      <c r="AM8552" s="279">
        <v>1991</v>
      </c>
      <c r="AN8552" s="281">
        <v>33408</v>
      </c>
      <c r="AO8552" s="279">
        <v>10.144</v>
      </c>
    </row>
    <row r="8553" spans="38:41">
      <c r="AL8553" s="279">
        <v>6</v>
      </c>
      <c r="AM8553" s="279">
        <v>1991</v>
      </c>
      <c r="AN8553" s="281">
        <v>33407</v>
      </c>
      <c r="AO8553" s="279">
        <v>10.154999999999999</v>
      </c>
    </row>
    <row r="8554" spans="38:41">
      <c r="AL8554" s="279">
        <v>6</v>
      </c>
      <c r="AM8554" s="279">
        <v>1991</v>
      </c>
      <c r="AN8554" s="281">
        <v>33406</v>
      </c>
      <c r="AO8554" s="279">
        <v>10.106</v>
      </c>
    </row>
    <row r="8555" spans="38:41">
      <c r="AL8555" s="279">
        <v>6</v>
      </c>
      <c r="AM8555" s="279">
        <v>1991</v>
      </c>
      <c r="AN8555" s="281">
        <v>33403</v>
      </c>
      <c r="AO8555" s="279">
        <v>10.045999999999999</v>
      </c>
    </row>
    <row r="8556" spans="38:41">
      <c r="AL8556" s="279">
        <v>6</v>
      </c>
      <c r="AM8556" s="279">
        <v>1991</v>
      </c>
      <c r="AN8556" s="281">
        <v>33402</v>
      </c>
      <c r="AO8556" s="279">
        <v>10.109</v>
      </c>
    </row>
    <row r="8557" spans="38:41">
      <c r="AL8557" s="279">
        <v>6</v>
      </c>
      <c r="AM8557" s="279">
        <v>1991</v>
      </c>
      <c r="AN8557" s="281">
        <v>33401</v>
      </c>
      <c r="AO8557" s="279">
        <v>10.095000000000001</v>
      </c>
    </row>
    <row r="8558" spans="38:41">
      <c r="AL8558" s="279">
        <v>6</v>
      </c>
      <c r="AM8558" s="279">
        <v>1991</v>
      </c>
      <c r="AN8558" s="281">
        <v>33400</v>
      </c>
      <c r="AO8558" s="279">
        <v>10.019</v>
      </c>
    </row>
    <row r="8559" spans="38:41">
      <c r="AL8559" s="279">
        <v>6</v>
      </c>
      <c r="AM8559" s="279">
        <v>1991</v>
      </c>
      <c r="AN8559" s="281">
        <v>33399</v>
      </c>
      <c r="AO8559" s="279">
        <v>10.045999999999999</v>
      </c>
    </row>
    <row r="8560" spans="38:41">
      <c r="AL8560" s="279">
        <v>6</v>
      </c>
      <c r="AM8560" s="279">
        <v>1991</v>
      </c>
      <c r="AN8560" s="281">
        <v>33396</v>
      </c>
      <c r="AO8560" s="279">
        <v>10.073</v>
      </c>
    </row>
    <row r="8561" spans="38:41">
      <c r="AL8561" s="279">
        <v>6</v>
      </c>
      <c r="AM8561" s="279">
        <v>1991</v>
      </c>
      <c r="AN8561" s="281">
        <v>33395</v>
      </c>
      <c r="AO8561" s="279">
        <v>10.013999999999999</v>
      </c>
    </row>
    <row r="8562" spans="38:41">
      <c r="AL8562" s="279">
        <v>6</v>
      </c>
      <c r="AM8562" s="279">
        <v>1991</v>
      </c>
      <c r="AN8562" s="281">
        <v>33394</v>
      </c>
      <c r="AO8562" s="279">
        <v>9.9979999999999993</v>
      </c>
    </row>
    <row r="8563" spans="38:41">
      <c r="AL8563" s="279">
        <v>6</v>
      </c>
      <c r="AM8563" s="279">
        <v>1991</v>
      </c>
      <c r="AN8563" s="281">
        <v>33393</v>
      </c>
      <c r="AO8563" s="279">
        <v>9.9390000000000001</v>
      </c>
    </row>
    <row r="8564" spans="38:41">
      <c r="AL8564" s="279">
        <v>6</v>
      </c>
      <c r="AM8564" s="279">
        <v>1991</v>
      </c>
      <c r="AN8564" s="281">
        <v>33392</v>
      </c>
      <c r="AO8564" s="279">
        <v>9.9280000000000008</v>
      </c>
    </row>
    <row r="8565" spans="38:41">
      <c r="AL8565" s="279">
        <v>5</v>
      </c>
      <c r="AM8565" s="279">
        <v>1991</v>
      </c>
      <c r="AN8565" s="281">
        <v>33389</v>
      </c>
      <c r="AO8565" s="279">
        <v>9.8379999999999992</v>
      </c>
    </row>
    <row r="8566" spans="38:41">
      <c r="AL8566" s="279">
        <v>5</v>
      </c>
      <c r="AM8566" s="279">
        <v>1991</v>
      </c>
      <c r="AN8566" s="281">
        <v>33388</v>
      </c>
      <c r="AO8566" s="279">
        <v>9.8019999999999996</v>
      </c>
    </row>
    <row r="8567" spans="38:41">
      <c r="AL8567" s="279">
        <v>5</v>
      </c>
      <c r="AM8567" s="279">
        <v>1991</v>
      </c>
      <c r="AN8567" s="281">
        <v>33387</v>
      </c>
      <c r="AO8567" s="279">
        <v>9.8230000000000004</v>
      </c>
    </row>
    <row r="8568" spans="38:41">
      <c r="AL8568" s="279">
        <v>5</v>
      </c>
      <c r="AM8568" s="279">
        <v>1991</v>
      </c>
      <c r="AN8568" s="281">
        <v>33386</v>
      </c>
      <c r="AO8568" s="279">
        <v>9.8439999999999994</v>
      </c>
    </row>
    <row r="8569" spans="38:41">
      <c r="AL8569" s="279">
        <v>5</v>
      </c>
      <c r="AM8569" s="279">
        <v>1991</v>
      </c>
      <c r="AN8569" s="281">
        <v>33385</v>
      </c>
      <c r="AO8569" s="279">
        <v>9.8379999999999992</v>
      </c>
    </row>
    <row r="8570" spans="38:41">
      <c r="AL8570" s="279">
        <v>5</v>
      </c>
      <c r="AM8570" s="279">
        <v>1991</v>
      </c>
      <c r="AN8570" s="281">
        <v>33382</v>
      </c>
      <c r="AO8570" s="279">
        <v>9.8420000000000005</v>
      </c>
    </row>
    <row r="8571" spans="38:41">
      <c r="AL8571" s="279">
        <v>5</v>
      </c>
      <c r="AM8571" s="279">
        <v>1991</v>
      </c>
      <c r="AN8571" s="281">
        <v>33381</v>
      </c>
      <c r="AO8571" s="279">
        <v>9.8360000000000003</v>
      </c>
    </row>
    <row r="8572" spans="38:41">
      <c r="AL8572" s="279">
        <v>5</v>
      </c>
      <c r="AM8572" s="279">
        <v>1991</v>
      </c>
      <c r="AN8572" s="281">
        <v>33380</v>
      </c>
      <c r="AO8572" s="279">
        <v>9.8070000000000004</v>
      </c>
    </row>
    <row r="8573" spans="38:41">
      <c r="AL8573" s="279">
        <v>5</v>
      </c>
      <c r="AM8573" s="279">
        <v>1991</v>
      </c>
      <c r="AN8573" s="281">
        <v>33379</v>
      </c>
      <c r="AO8573" s="279">
        <v>9.8019999999999996</v>
      </c>
    </row>
    <row r="8574" spans="38:41">
      <c r="AL8574" s="279">
        <v>5</v>
      </c>
      <c r="AM8574" s="279">
        <v>1991</v>
      </c>
      <c r="AN8574" s="281">
        <v>33375</v>
      </c>
      <c r="AO8574" s="279">
        <v>9.8390000000000004</v>
      </c>
    </row>
    <row r="8575" spans="38:41">
      <c r="AL8575" s="279">
        <v>5</v>
      </c>
      <c r="AM8575" s="279">
        <v>1991</v>
      </c>
      <c r="AN8575" s="281">
        <v>33374</v>
      </c>
      <c r="AO8575" s="279">
        <v>9.8759999999999994</v>
      </c>
    </row>
    <row r="8576" spans="38:41">
      <c r="AL8576" s="279">
        <v>5</v>
      </c>
      <c r="AM8576" s="279">
        <v>1991</v>
      </c>
      <c r="AN8576" s="281">
        <v>33372</v>
      </c>
      <c r="AO8576" s="279">
        <v>9.8919999999999995</v>
      </c>
    </row>
    <row r="8577" spans="38:41">
      <c r="AL8577" s="279">
        <v>5</v>
      </c>
      <c r="AM8577" s="279">
        <v>1991</v>
      </c>
      <c r="AN8577" s="281">
        <v>33371</v>
      </c>
      <c r="AO8577" s="279">
        <v>9.8420000000000005</v>
      </c>
    </row>
    <row r="8578" spans="38:41">
      <c r="AL8578" s="279">
        <v>5</v>
      </c>
      <c r="AM8578" s="279">
        <v>1991</v>
      </c>
      <c r="AN8578" s="281">
        <v>33368</v>
      </c>
      <c r="AO8578" s="279">
        <v>9.8659999999999997</v>
      </c>
    </row>
    <row r="8579" spans="38:41">
      <c r="AL8579" s="279">
        <v>5</v>
      </c>
      <c r="AM8579" s="279">
        <v>1991</v>
      </c>
      <c r="AN8579" s="281">
        <v>33367</v>
      </c>
      <c r="AO8579" s="279">
        <v>9.7769999999999992</v>
      </c>
    </row>
    <row r="8580" spans="38:41">
      <c r="AL8580" s="279">
        <v>5</v>
      </c>
      <c r="AM8580" s="279">
        <v>1991</v>
      </c>
      <c r="AN8580" s="281">
        <v>33366</v>
      </c>
      <c r="AO8580" s="279">
        <v>9.7710000000000008</v>
      </c>
    </row>
    <row r="8581" spans="38:41">
      <c r="AL8581" s="279">
        <v>5</v>
      </c>
      <c r="AM8581" s="279">
        <v>1991</v>
      </c>
      <c r="AN8581" s="281">
        <v>33365</v>
      </c>
      <c r="AO8581" s="279">
        <v>9.782</v>
      </c>
    </row>
    <row r="8582" spans="38:41">
      <c r="AL8582" s="279">
        <v>5</v>
      </c>
      <c r="AM8582" s="279">
        <v>1991</v>
      </c>
      <c r="AN8582" s="281">
        <v>33364</v>
      </c>
      <c r="AO8582" s="279">
        <v>9.8000000000000007</v>
      </c>
    </row>
    <row r="8583" spans="38:41">
      <c r="AL8583" s="279">
        <v>5</v>
      </c>
      <c r="AM8583" s="279">
        <v>1991</v>
      </c>
      <c r="AN8583" s="281">
        <v>33361</v>
      </c>
      <c r="AO8583" s="279">
        <v>9.7769999999999992</v>
      </c>
    </row>
    <row r="8584" spans="38:41">
      <c r="AL8584" s="279">
        <v>5</v>
      </c>
      <c r="AM8584" s="279">
        <v>1991</v>
      </c>
      <c r="AN8584" s="281">
        <v>33360</v>
      </c>
      <c r="AO8584" s="279">
        <v>9.73</v>
      </c>
    </row>
    <row r="8585" spans="38:41">
      <c r="AL8585" s="279">
        <v>5</v>
      </c>
      <c r="AM8585" s="279">
        <v>1991</v>
      </c>
      <c r="AN8585" s="281">
        <v>33359</v>
      </c>
      <c r="AO8585" s="279">
        <v>9.7720000000000002</v>
      </c>
    </row>
    <row r="8586" spans="38:41">
      <c r="AL8586" s="279">
        <v>4</v>
      </c>
      <c r="AM8586" s="279">
        <v>1991</v>
      </c>
      <c r="AN8586" s="281">
        <v>33358</v>
      </c>
      <c r="AO8586" s="279">
        <v>9.7929999999999993</v>
      </c>
    </row>
    <row r="8587" spans="38:41">
      <c r="AL8587" s="279">
        <v>4</v>
      </c>
      <c r="AM8587" s="279">
        <v>1991</v>
      </c>
      <c r="AN8587" s="281">
        <v>33357</v>
      </c>
      <c r="AO8587" s="279">
        <v>9.7870000000000008</v>
      </c>
    </row>
    <row r="8588" spans="38:41">
      <c r="AL8588" s="279">
        <v>4</v>
      </c>
      <c r="AM8588" s="279">
        <v>1991</v>
      </c>
      <c r="AN8588" s="281">
        <v>33354</v>
      </c>
      <c r="AO8588" s="279">
        <v>9.8699999999999992</v>
      </c>
    </row>
    <row r="8589" spans="38:41">
      <c r="AL8589" s="279">
        <v>4</v>
      </c>
      <c r="AM8589" s="279">
        <v>1991</v>
      </c>
      <c r="AN8589" s="281">
        <v>33353</v>
      </c>
      <c r="AO8589" s="279">
        <v>9.907</v>
      </c>
    </row>
    <row r="8590" spans="38:41">
      <c r="AL8590" s="279">
        <v>4</v>
      </c>
      <c r="AM8590" s="279">
        <v>1991</v>
      </c>
      <c r="AN8590" s="281">
        <v>33352</v>
      </c>
      <c r="AO8590" s="279">
        <v>9.9420000000000002</v>
      </c>
    </row>
    <row r="8591" spans="38:41">
      <c r="AL8591" s="279">
        <v>4</v>
      </c>
      <c r="AM8591" s="279">
        <v>1991</v>
      </c>
      <c r="AN8591" s="281">
        <v>33351</v>
      </c>
      <c r="AO8591" s="279">
        <v>10.010999999999999</v>
      </c>
    </row>
    <row r="8592" spans="38:41">
      <c r="AL8592" s="279">
        <v>4</v>
      </c>
      <c r="AM8592" s="279">
        <v>1991</v>
      </c>
      <c r="AN8592" s="281">
        <v>33350</v>
      </c>
      <c r="AO8592" s="279">
        <v>10.010999999999999</v>
      </c>
    </row>
    <row r="8593" spans="38:41">
      <c r="AL8593" s="279">
        <v>4</v>
      </c>
      <c r="AM8593" s="279">
        <v>1991</v>
      </c>
      <c r="AN8593" s="281">
        <v>33347</v>
      </c>
      <c r="AO8593" s="279">
        <v>10.031000000000001</v>
      </c>
    </row>
    <row r="8594" spans="38:41">
      <c r="AL8594" s="279">
        <v>4</v>
      </c>
      <c r="AM8594" s="279">
        <v>1991</v>
      </c>
      <c r="AN8594" s="281">
        <v>33346</v>
      </c>
      <c r="AO8594" s="279">
        <v>9.9450000000000003</v>
      </c>
    </row>
    <row r="8595" spans="38:41">
      <c r="AL8595" s="279">
        <v>4</v>
      </c>
      <c r="AM8595" s="279">
        <v>1991</v>
      </c>
      <c r="AN8595" s="281">
        <v>33345</v>
      </c>
      <c r="AO8595" s="279">
        <v>9.8409999999999993</v>
      </c>
    </row>
    <row r="8596" spans="38:41">
      <c r="AL8596" s="279">
        <v>4</v>
      </c>
      <c r="AM8596" s="279">
        <v>1991</v>
      </c>
      <c r="AN8596" s="281">
        <v>33344</v>
      </c>
      <c r="AO8596" s="279">
        <v>9.8160000000000007</v>
      </c>
    </row>
    <row r="8597" spans="38:41">
      <c r="AL8597" s="279">
        <v>4</v>
      </c>
      <c r="AM8597" s="279">
        <v>1991</v>
      </c>
      <c r="AN8597" s="281">
        <v>33343</v>
      </c>
      <c r="AO8597" s="279">
        <v>9.8059999999999992</v>
      </c>
    </row>
    <row r="8598" spans="38:41">
      <c r="AL8598" s="279">
        <v>4</v>
      </c>
      <c r="AM8598" s="279">
        <v>1991</v>
      </c>
      <c r="AN8598" s="281">
        <v>33340</v>
      </c>
      <c r="AO8598" s="279">
        <v>9.8010000000000002</v>
      </c>
    </row>
    <row r="8599" spans="38:41">
      <c r="AL8599" s="279">
        <v>4</v>
      </c>
      <c r="AM8599" s="279">
        <v>1991</v>
      </c>
      <c r="AN8599" s="281">
        <v>33339</v>
      </c>
      <c r="AO8599" s="279">
        <v>9.8510000000000009</v>
      </c>
    </row>
    <row r="8600" spans="38:41">
      <c r="AL8600" s="279">
        <v>4</v>
      </c>
      <c r="AM8600" s="279">
        <v>1991</v>
      </c>
      <c r="AN8600" s="281">
        <v>33338</v>
      </c>
      <c r="AO8600" s="279">
        <v>9.8209999999999997</v>
      </c>
    </row>
    <row r="8601" spans="38:41">
      <c r="AL8601" s="279">
        <v>4</v>
      </c>
      <c r="AM8601" s="279">
        <v>1991</v>
      </c>
      <c r="AN8601" s="281">
        <v>33337</v>
      </c>
      <c r="AO8601" s="279">
        <v>9.7940000000000005</v>
      </c>
    </row>
    <row r="8602" spans="38:41">
      <c r="AL8602" s="279">
        <v>4</v>
      </c>
      <c r="AM8602" s="279">
        <v>1991</v>
      </c>
      <c r="AN8602" s="281">
        <v>33336</v>
      </c>
      <c r="AO8602" s="279">
        <v>9.7579999999999991</v>
      </c>
    </row>
    <row r="8603" spans="38:41">
      <c r="AL8603" s="279">
        <v>4</v>
      </c>
      <c r="AM8603" s="279">
        <v>1991</v>
      </c>
      <c r="AN8603" s="281">
        <v>33333</v>
      </c>
      <c r="AO8603" s="279">
        <v>9.7940000000000005</v>
      </c>
    </row>
    <row r="8604" spans="38:41">
      <c r="AL8604" s="279">
        <v>4</v>
      </c>
      <c r="AM8604" s="279">
        <v>1991</v>
      </c>
      <c r="AN8604" s="281">
        <v>33332</v>
      </c>
      <c r="AO8604" s="279">
        <v>9.782</v>
      </c>
    </row>
    <row r="8605" spans="38:41">
      <c r="AL8605" s="279">
        <v>4</v>
      </c>
      <c r="AM8605" s="279">
        <v>1991</v>
      </c>
      <c r="AN8605" s="281">
        <v>33331</v>
      </c>
      <c r="AO8605" s="279">
        <v>9.7970000000000006</v>
      </c>
    </row>
    <row r="8606" spans="38:41">
      <c r="AL8606" s="279">
        <v>4</v>
      </c>
      <c r="AM8606" s="279">
        <v>1991</v>
      </c>
      <c r="AN8606" s="281">
        <v>33330</v>
      </c>
      <c r="AO8606" s="279">
        <v>9.8409999999999993</v>
      </c>
    </row>
    <row r="8607" spans="38:41">
      <c r="AL8607" s="279">
        <v>4</v>
      </c>
      <c r="AM8607" s="279">
        <v>1991</v>
      </c>
      <c r="AN8607" s="281">
        <v>33329</v>
      </c>
      <c r="AO8607" s="279">
        <v>9.8320000000000007</v>
      </c>
    </row>
    <row r="8608" spans="38:41">
      <c r="AL8608" s="279">
        <v>3</v>
      </c>
      <c r="AM8608" s="279">
        <v>1991</v>
      </c>
      <c r="AN8608" s="281">
        <v>33325</v>
      </c>
      <c r="AO8608" s="279">
        <v>9.8439999999999994</v>
      </c>
    </row>
    <row r="8609" spans="38:41">
      <c r="AL8609" s="279">
        <v>3</v>
      </c>
      <c r="AM8609" s="279">
        <v>1991</v>
      </c>
      <c r="AN8609" s="281">
        <v>33324</v>
      </c>
      <c r="AO8609" s="279">
        <v>9.8810000000000002</v>
      </c>
    </row>
    <row r="8610" spans="38:41">
      <c r="AL8610" s="279">
        <v>3</v>
      </c>
      <c r="AM8610" s="279">
        <v>1991</v>
      </c>
      <c r="AN8610" s="281">
        <v>33323</v>
      </c>
      <c r="AO8610" s="279">
        <v>9.9109999999999996</v>
      </c>
    </row>
    <row r="8611" spans="38:41">
      <c r="AL8611" s="279">
        <v>3</v>
      </c>
      <c r="AM8611" s="279">
        <v>1991</v>
      </c>
      <c r="AN8611" s="281">
        <v>33322</v>
      </c>
      <c r="AO8611" s="279">
        <v>9.9109999999999996</v>
      </c>
    </row>
    <row r="8612" spans="38:41">
      <c r="AL8612" s="279">
        <v>3</v>
      </c>
      <c r="AM8612" s="279">
        <v>1991</v>
      </c>
      <c r="AN8612" s="281">
        <v>33319</v>
      </c>
      <c r="AO8612" s="279">
        <v>9.9969999999999999</v>
      </c>
    </row>
    <row r="8613" spans="38:41">
      <c r="AL8613" s="279">
        <v>3</v>
      </c>
      <c r="AM8613" s="279">
        <v>1991</v>
      </c>
      <c r="AN8613" s="281">
        <v>33318</v>
      </c>
      <c r="AO8613" s="279">
        <v>10.038</v>
      </c>
    </row>
    <row r="8614" spans="38:41">
      <c r="AL8614" s="279">
        <v>3</v>
      </c>
      <c r="AM8614" s="279">
        <v>1991</v>
      </c>
      <c r="AN8614" s="281">
        <v>33317</v>
      </c>
      <c r="AO8614" s="279">
        <v>10.061</v>
      </c>
    </row>
    <row r="8615" spans="38:41">
      <c r="AL8615" s="279">
        <v>3</v>
      </c>
      <c r="AM8615" s="279">
        <v>1991</v>
      </c>
      <c r="AN8615" s="281">
        <v>33316</v>
      </c>
      <c r="AO8615" s="279">
        <v>10.119999999999999</v>
      </c>
    </row>
    <row r="8616" spans="38:41">
      <c r="AL8616" s="279">
        <v>3</v>
      </c>
      <c r="AM8616" s="279">
        <v>1991</v>
      </c>
      <c r="AN8616" s="281">
        <v>33315</v>
      </c>
      <c r="AO8616" s="279">
        <v>10.079000000000001</v>
      </c>
    </row>
    <row r="8617" spans="38:41">
      <c r="AL8617" s="279">
        <v>3</v>
      </c>
      <c r="AM8617" s="279">
        <v>1991</v>
      </c>
      <c r="AN8617" s="281">
        <v>33312</v>
      </c>
      <c r="AO8617" s="279">
        <v>9.9420000000000002</v>
      </c>
    </row>
    <row r="8618" spans="38:41">
      <c r="AL8618" s="279">
        <v>3</v>
      </c>
      <c r="AM8618" s="279">
        <v>1991</v>
      </c>
      <c r="AN8618" s="281">
        <v>33311</v>
      </c>
      <c r="AO8618" s="279">
        <v>9.8770000000000007</v>
      </c>
    </row>
    <row r="8619" spans="38:41">
      <c r="AL8619" s="279">
        <v>3</v>
      </c>
      <c r="AM8619" s="279">
        <v>1991</v>
      </c>
      <c r="AN8619" s="281">
        <v>33310</v>
      </c>
      <c r="AO8619" s="279">
        <v>9.8870000000000005</v>
      </c>
    </row>
    <row r="8620" spans="38:41">
      <c r="AL8620" s="279">
        <v>3</v>
      </c>
      <c r="AM8620" s="279">
        <v>1991</v>
      </c>
      <c r="AN8620" s="281">
        <v>33309</v>
      </c>
      <c r="AO8620" s="279">
        <v>9.9169999999999998</v>
      </c>
    </row>
    <row r="8621" spans="38:41">
      <c r="AL8621" s="279">
        <v>3</v>
      </c>
      <c r="AM8621" s="279">
        <v>1991</v>
      </c>
      <c r="AN8621" s="281">
        <v>33308</v>
      </c>
      <c r="AO8621" s="279">
        <v>9.8800000000000008</v>
      </c>
    </row>
    <row r="8622" spans="38:41">
      <c r="AL8622" s="279">
        <v>3</v>
      </c>
      <c r="AM8622" s="279">
        <v>1991</v>
      </c>
      <c r="AN8622" s="281">
        <v>33305</v>
      </c>
      <c r="AO8622" s="279">
        <v>9.9350000000000005</v>
      </c>
    </row>
    <row r="8623" spans="38:41">
      <c r="AL8623" s="279">
        <v>3</v>
      </c>
      <c r="AM8623" s="279">
        <v>1991</v>
      </c>
      <c r="AN8623" s="281">
        <v>33304</v>
      </c>
      <c r="AO8623" s="279">
        <v>9.9410000000000007</v>
      </c>
    </row>
    <row r="8624" spans="38:41">
      <c r="AL8624" s="279">
        <v>3</v>
      </c>
      <c r="AM8624" s="279">
        <v>1991</v>
      </c>
      <c r="AN8624" s="281">
        <v>33303</v>
      </c>
      <c r="AO8624" s="279">
        <v>9.9990000000000006</v>
      </c>
    </row>
    <row r="8625" spans="38:41">
      <c r="AL8625" s="279">
        <v>3</v>
      </c>
      <c r="AM8625" s="279">
        <v>1991</v>
      </c>
      <c r="AN8625" s="281">
        <v>33302</v>
      </c>
      <c r="AO8625" s="279">
        <v>9.9909999999999997</v>
      </c>
    </row>
    <row r="8626" spans="38:41">
      <c r="AL8626" s="279">
        <v>3</v>
      </c>
      <c r="AM8626" s="279">
        <v>1991</v>
      </c>
      <c r="AN8626" s="281">
        <v>33301</v>
      </c>
      <c r="AO8626" s="279">
        <v>10.052</v>
      </c>
    </row>
    <row r="8627" spans="38:41">
      <c r="AL8627" s="279">
        <v>3</v>
      </c>
      <c r="AM8627" s="279">
        <v>1991</v>
      </c>
      <c r="AN8627" s="281">
        <v>33298</v>
      </c>
      <c r="AO8627" s="279">
        <v>10.009</v>
      </c>
    </row>
    <row r="8628" spans="38:41">
      <c r="AL8628" s="279">
        <v>2</v>
      </c>
      <c r="AM8628" s="279">
        <v>1991</v>
      </c>
      <c r="AN8628" s="281">
        <v>33297</v>
      </c>
      <c r="AO8628" s="279">
        <v>9.9160000000000004</v>
      </c>
    </row>
    <row r="8629" spans="38:41">
      <c r="AL8629" s="279">
        <v>2</v>
      </c>
      <c r="AM8629" s="279">
        <v>1991</v>
      </c>
      <c r="AN8629" s="281">
        <v>33296</v>
      </c>
      <c r="AO8629" s="279">
        <v>9.9179999999999993</v>
      </c>
    </row>
    <row r="8630" spans="38:41">
      <c r="AL8630" s="279">
        <v>2</v>
      </c>
      <c r="AM8630" s="279">
        <v>1991</v>
      </c>
      <c r="AN8630" s="281">
        <v>33295</v>
      </c>
      <c r="AO8630" s="279">
        <v>9.9629999999999992</v>
      </c>
    </row>
    <row r="8631" spans="38:41">
      <c r="AL8631" s="279">
        <v>2</v>
      </c>
      <c r="AM8631" s="279">
        <v>1991</v>
      </c>
      <c r="AN8631" s="281">
        <v>33294</v>
      </c>
      <c r="AO8631" s="279">
        <v>9.8829999999999991</v>
      </c>
    </row>
    <row r="8632" spans="38:41">
      <c r="AL8632" s="279">
        <v>2</v>
      </c>
      <c r="AM8632" s="279">
        <v>1991</v>
      </c>
      <c r="AN8632" s="281">
        <v>33291</v>
      </c>
      <c r="AO8632" s="279">
        <v>9.8940000000000001</v>
      </c>
    </row>
    <row r="8633" spans="38:41">
      <c r="AL8633" s="279">
        <v>2</v>
      </c>
      <c r="AM8633" s="279">
        <v>1991</v>
      </c>
      <c r="AN8633" s="281">
        <v>33290</v>
      </c>
      <c r="AO8633" s="279">
        <v>9.9</v>
      </c>
    </row>
    <row r="8634" spans="38:41">
      <c r="AL8634" s="279">
        <v>2</v>
      </c>
      <c r="AM8634" s="279">
        <v>1991</v>
      </c>
      <c r="AN8634" s="281">
        <v>33289</v>
      </c>
      <c r="AO8634" s="279">
        <v>9.8859999999999992</v>
      </c>
    </row>
    <row r="8635" spans="38:41">
      <c r="AL8635" s="279">
        <v>2</v>
      </c>
      <c r="AM8635" s="279">
        <v>1991</v>
      </c>
      <c r="AN8635" s="281">
        <v>33288</v>
      </c>
      <c r="AO8635" s="279">
        <v>9.7799999999999994</v>
      </c>
    </row>
    <row r="8636" spans="38:41">
      <c r="AL8636" s="279">
        <v>2</v>
      </c>
      <c r="AM8636" s="279">
        <v>1991</v>
      </c>
      <c r="AN8636" s="281">
        <v>33287</v>
      </c>
      <c r="AO8636" s="279">
        <v>9.6959999999999997</v>
      </c>
    </row>
    <row r="8637" spans="38:41">
      <c r="AL8637" s="279">
        <v>2</v>
      </c>
      <c r="AM8637" s="279">
        <v>1991</v>
      </c>
      <c r="AN8637" s="281">
        <v>33284</v>
      </c>
      <c r="AO8637" s="279">
        <v>9.7189999999999994</v>
      </c>
    </row>
    <row r="8638" spans="38:41">
      <c r="AL8638" s="279">
        <v>2</v>
      </c>
      <c r="AM8638" s="279">
        <v>1991</v>
      </c>
      <c r="AN8638" s="281">
        <v>33283</v>
      </c>
      <c r="AO8638" s="279">
        <v>9.8019999999999996</v>
      </c>
    </row>
    <row r="8639" spans="38:41">
      <c r="AL8639" s="279">
        <v>2</v>
      </c>
      <c r="AM8639" s="279">
        <v>1991</v>
      </c>
      <c r="AN8639" s="281">
        <v>33282</v>
      </c>
      <c r="AO8639" s="279">
        <v>9.8089999999999993</v>
      </c>
    </row>
    <row r="8640" spans="38:41">
      <c r="AL8640" s="279">
        <v>2</v>
      </c>
      <c r="AM8640" s="279">
        <v>1991</v>
      </c>
      <c r="AN8640" s="281">
        <v>33281</v>
      </c>
      <c r="AO8640" s="279">
        <v>9.7439999999999998</v>
      </c>
    </row>
    <row r="8641" spans="38:41">
      <c r="AL8641" s="279">
        <v>2</v>
      </c>
      <c r="AM8641" s="279">
        <v>1991</v>
      </c>
      <c r="AN8641" s="281">
        <v>33280</v>
      </c>
      <c r="AO8641" s="279">
        <v>9.6950000000000003</v>
      </c>
    </row>
    <row r="8642" spans="38:41">
      <c r="AL8642" s="279">
        <v>2</v>
      </c>
      <c r="AM8642" s="279">
        <v>1991</v>
      </c>
      <c r="AN8642" s="281">
        <v>33277</v>
      </c>
      <c r="AO8642" s="279">
        <v>9.7949999999999999</v>
      </c>
    </row>
    <row r="8643" spans="38:41">
      <c r="AL8643" s="279">
        <v>2</v>
      </c>
      <c r="AM8643" s="279">
        <v>1991</v>
      </c>
      <c r="AN8643" s="281">
        <v>33276</v>
      </c>
      <c r="AO8643" s="279">
        <v>9.8390000000000004</v>
      </c>
    </row>
    <row r="8644" spans="38:41">
      <c r="AL8644" s="279">
        <v>2</v>
      </c>
      <c r="AM8644" s="279">
        <v>1991</v>
      </c>
      <c r="AN8644" s="281">
        <v>33275</v>
      </c>
      <c r="AO8644" s="279">
        <v>9.8889999999999993</v>
      </c>
    </row>
    <row r="8645" spans="38:41">
      <c r="AL8645" s="279">
        <v>2</v>
      </c>
      <c r="AM8645" s="279">
        <v>1991</v>
      </c>
      <c r="AN8645" s="281">
        <v>33274</v>
      </c>
      <c r="AO8645" s="279">
        <v>9.9139999999999997</v>
      </c>
    </row>
    <row r="8646" spans="38:41">
      <c r="AL8646" s="279">
        <v>2</v>
      </c>
      <c r="AM8646" s="279">
        <v>1991</v>
      </c>
      <c r="AN8646" s="281">
        <v>33273</v>
      </c>
      <c r="AO8646" s="279">
        <v>10.013999999999999</v>
      </c>
    </row>
    <row r="8647" spans="38:41">
      <c r="AL8647" s="279">
        <v>2</v>
      </c>
      <c r="AM8647" s="279">
        <v>1991</v>
      </c>
      <c r="AN8647" s="281">
        <v>33270</v>
      </c>
      <c r="AO8647" s="279">
        <v>10.130000000000001</v>
      </c>
    </row>
    <row r="8648" spans="38:41">
      <c r="AL8648" s="279">
        <v>1</v>
      </c>
      <c r="AM8648" s="279">
        <v>1991</v>
      </c>
      <c r="AN8648" s="281">
        <v>33269</v>
      </c>
      <c r="AO8648" s="279">
        <v>10.199999999999999</v>
      </c>
    </row>
    <row r="8649" spans="38:41">
      <c r="AL8649" s="279">
        <v>1</v>
      </c>
      <c r="AM8649" s="279">
        <v>1991</v>
      </c>
      <c r="AN8649" s="281">
        <v>33268</v>
      </c>
      <c r="AO8649" s="279">
        <v>10.186999999999999</v>
      </c>
    </row>
    <row r="8650" spans="38:41">
      <c r="AL8650" s="279">
        <v>1</v>
      </c>
      <c r="AM8650" s="279">
        <v>1991</v>
      </c>
      <c r="AN8650" s="281">
        <v>33267</v>
      </c>
      <c r="AO8650" s="279">
        <v>10.138</v>
      </c>
    </row>
    <row r="8651" spans="38:41">
      <c r="AL8651" s="279">
        <v>1</v>
      </c>
      <c r="AM8651" s="279">
        <v>1991</v>
      </c>
      <c r="AN8651" s="281">
        <v>33266</v>
      </c>
      <c r="AO8651" s="279">
        <v>10.179</v>
      </c>
    </row>
    <row r="8652" spans="38:41">
      <c r="AL8652" s="279">
        <v>1</v>
      </c>
      <c r="AM8652" s="279">
        <v>1991</v>
      </c>
      <c r="AN8652" s="281">
        <v>33263</v>
      </c>
      <c r="AO8652" s="279">
        <v>10.172000000000001</v>
      </c>
    </row>
    <row r="8653" spans="38:41">
      <c r="AL8653" s="279">
        <v>1</v>
      </c>
      <c r="AM8653" s="279">
        <v>1991</v>
      </c>
      <c r="AN8653" s="281">
        <v>33262</v>
      </c>
      <c r="AO8653" s="279">
        <v>10.125</v>
      </c>
    </row>
    <row r="8654" spans="38:41">
      <c r="AL8654" s="279">
        <v>1</v>
      </c>
      <c r="AM8654" s="279">
        <v>1991</v>
      </c>
      <c r="AN8654" s="281">
        <v>33261</v>
      </c>
      <c r="AO8654" s="279">
        <v>10.243</v>
      </c>
    </row>
    <row r="8655" spans="38:41">
      <c r="AL8655" s="279">
        <v>1</v>
      </c>
      <c r="AM8655" s="279">
        <v>1991</v>
      </c>
      <c r="AN8655" s="281">
        <v>33260</v>
      </c>
      <c r="AO8655" s="279">
        <v>10.276999999999999</v>
      </c>
    </row>
    <row r="8656" spans="38:41">
      <c r="AL8656" s="279">
        <v>1</v>
      </c>
      <c r="AM8656" s="279">
        <v>1991</v>
      </c>
      <c r="AN8656" s="281">
        <v>33259</v>
      </c>
      <c r="AO8656" s="279">
        <v>10.234999999999999</v>
      </c>
    </row>
    <row r="8657" spans="38:41">
      <c r="AL8657" s="279">
        <v>1</v>
      </c>
      <c r="AM8657" s="279">
        <v>1991</v>
      </c>
      <c r="AN8657" s="281">
        <v>33256</v>
      </c>
      <c r="AO8657" s="279">
        <v>10.159000000000001</v>
      </c>
    </row>
    <row r="8658" spans="38:41">
      <c r="AL8658" s="279">
        <v>1</v>
      </c>
      <c r="AM8658" s="279">
        <v>1991</v>
      </c>
      <c r="AN8658" s="281">
        <v>33255</v>
      </c>
      <c r="AO8658" s="279">
        <v>10.185</v>
      </c>
    </row>
    <row r="8659" spans="38:41">
      <c r="AL8659" s="279">
        <v>1</v>
      </c>
      <c r="AM8659" s="279">
        <v>1991</v>
      </c>
      <c r="AN8659" s="281">
        <v>33254</v>
      </c>
      <c r="AO8659" s="279">
        <v>10.378</v>
      </c>
    </row>
    <row r="8660" spans="38:41">
      <c r="AL8660" s="279">
        <v>1</v>
      </c>
      <c r="AM8660" s="279">
        <v>1991</v>
      </c>
      <c r="AN8660" s="281">
        <v>33253</v>
      </c>
      <c r="AO8660" s="279">
        <v>10.414</v>
      </c>
    </row>
    <row r="8661" spans="38:41">
      <c r="AL8661" s="279">
        <v>1</v>
      </c>
      <c r="AM8661" s="279">
        <v>1991</v>
      </c>
      <c r="AN8661" s="281">
        <v>33252</v>
      </c>
      <c r="AO8661" s="279">
        <v>10.384</v>
      </c>
    </row>
    <row r="8662" spans="38:41">
      <c r="AL8662" s="279">
        <v>1</v>
      </c>
      <c r="AM8662" s="279">
        <v>1991</v>
      </c>
      <c r="AN8662" s="281">
        <v>33249</v>
      </c>
      <c r="AO8662" s="279">
        <v>10.382</v>
      </c>
    </row>
    <row r="8663" spans="38:41">
      <c r="AL8663" s="279">
        <v>1</v>
      </c>
      <c r="AM8663" s="279">
        <v>1991</v>
      </c>
      <c r="AN8663" s="281">
        <v>33248</v>
      </c>
      <c r="AO8663" s="279">
        <v>10.33</v>
      </c>
    </row>
    <row r="8664" spans="38:41">
      <c r="AL8664" s="279">
        <v>1</v>
      </c>
      <c r="AM8664" s="279">
        <v>1991</v>
      </c>
      <c r="AN8664" s="281">
        <v>33247</v>
      </c>
      <c r="AO8664" s="279">
        <v>10.452999999999999</v>
      </c>
    </row>
    <row r="8665" spans="38:41">
      <c r="AL8665" s="279">
        <v>1</v>
      </c>
      <c r="AM8665" s="279">
        <v>1991</v>
      </c>
      <c r="AN8665" s="281">
        <v>33246</v>
      </c>
      <c r="AO8665" s="279">
        <v>10.401999999999999</v>
      </c>
    </row>
    <row r="8666" spans="38:41">
      <c r="AL8666" s="279">
        <v>1</v>
      </c>
      <c r="AM8666" s="279">
        <v>1991</v>
      </c>
      <c r="AN8666" s="281">
        <v>33245</v>
      </c>
      <c r="AO8666" s="279">
        <v>10.366</v>
      </c>
    </row>
    <row r="8667" spans="38:41">
      <c r="AL8667" s="279">
        <v>1</v>
      </c>
      <c r="AM8667" s="279">
        <v>1991</v>
      </c>
      <c r="AN8667" s="281">
        <v>33242</v>
      </c>
      <c r="AO8667" s="279">
        <v>10.23</v>
      </c>
    </row>
    <row r="8668" spans="38:41">
      <c r="AL8668" s="279">
        <v>1</v>
      </c>
      <c r="AM8668" s="279">
        <v>1991</v>
      </c>
      <c r="AN8668" s="281">
        <v>33241</v>
      </c>
      <c r="AO8668" s="279">
        <v>10.148</v>
      </c>
    </row>
    <row r="8669" spans="38:41">
      <c r="AL8669" s="279">
        <v>1</v>
      </c>
      <c r="AM8669" s="279">
        <v>1991</v>
      </c>
      <c r="AN8669" s="281">
        <v>33240</v>
      </c>
      <c r="AO8669" s="279">
        <v>10.217000000000001</v>
      </c>
    </row>
    <row r="8670" spans="38:41">
      <c r="AL8670" s="279">
        <v>12</v>
      </c>
      <c r="AM8670" s="279">
        <v>1990</v>
      </c>
      <c r="AN8670" s="281">
        <v>33238</v>
      </c>
      <c r="AO8670" s="279">
        <v>10.326000000000001</v>
      </c>
    </row>
    <row r="8671" spans="38:41">
      <c r="AL8671" s="279">
        <v>12</v>
      </c>
      <c r="AM8671" s="279">
        <v>1990</v>
      </c>
      <c r="AN8671" s="281">
        <v>33235</v>
      </c>
      <c r="AO8671" s="279">
        <v>10.364000000000001</v>
      </c>
    </row>
    <row r="8672" spans="38:41">
      <c r="AL8672" s="279">
        <v>12</v>
      </c>
      <c r="AM8672" s="279">
        <v>1990</v>
      </c>
      <c r="AN8672" s="281">
        <v>33234</v>
      </c>
      <c r="AO8672" s="279">
        <v>10.337</v>
      </c>
    </row>
    <row r="8673" spans="38:41">
      <c r="AL8673" s="279">
        <v>12</v>
      </c>
      <c r="AM8673" s="279">
        <v>1990</v>
      </c>
      <c r="AN8673" s="281">
        <v>33231</v>
      </c>
      <c r="AO8673" s="279">
        <v>10.348000000000001</v>
      </c>
    </row>
    <row r="8674" spans="38:41">
      <c r="AL8674" s="279">
        <v>12</v>
      </c>
      <c r="AM8674" s="279">
        <v>1990</v>
      </c>
      <c r="AN8674" s="281">
        <v>33228</v>
      </c>
      <c r="AO8674" s="279">
        <v>10.327</v>
      </c>
    </row>
    <row r="8675" spans="38:41">
      <c r="AL8675" s="279">
        <v>12</v>
      </c>
      <c r="AM8675" s="279">
        <v>1990</v>
      </c>
      <c r="AN8675" s="281">
        <v>33227</v>
      </c>
      <c r="AO8675" s="279">
        <v>10.348000000000001</v>
      </c>
    </row>
    <row r="8676" spans="38:41">
      <c r="AL8676" s="279">
        <v>12</v>
      </c>
      <c r="AM8676" s="279">
        <v>1990</v>
      </c>
      <c r="AN8676" s="281">
        <v>33226</v>
      </c>
      <c r="AO8676" s="279">
        <v>10.303000000000001</v>
      </c>
    </row>
    <row r="8677" spans="38:41">
      <c r="AL8677" s="279">
        <v>12</v>
      </c>
      <c r="AM8677" s="279">
        <v>1990</v>
      </c>
      <c r="AN8677" s="281">
        <v>33225</v>
      </c>
      <c r="AO8677" s="279">
        <v>9.9819999999999993</v>
      </c>
    </row>
    <row r="8678" spans="38:41">
      <c r="AL8678" s="279">
        <v>12</v>
      </c>
      <c r="AM8678" s="279">
        <v>1990</v>
      </c>
      <c r="AN8678" s="281">
        <v>33224</v>
      </c>
      <c r="AO8678" s="279">
        <v>10.28</v>
      </c>
    </row>
    <row r="8679" spans="38:41">
      <c r="AL8679" s="279">
        <v>12</v>
      </c>
      <c r="AM8679" s="279">
        <v>1990</v>
      </c>
      <c r="AN8679" s="281">
        <v>33221</v>
      </c>
      <c r="AO8679" s="279">
        <v>10.23</v>
      </c>
    </row>
    <row r="8680" spans="38:41">
      <c r="AL8680" s="279">
        <v>12</v>
      </c>
      <c r="AM8680" s="279">
        <v>1990</v>
      </c>
      <c r="AN8680" s="281">
        <v>33220</v>
      </c>
      <c r="AO8680" s="279">
        <v>10.19</v>
      </c>
    </row>
    <row r="8681" spans="38:41">
      <c r="AL8681" s="279">
        <v>12</v>
      </c>
      <c r="AM8681" s="279">
        <v>1990</v>
      </c>
      <c r="AN8681" s="281">
        <v>33219</v>
      </c>
      <c r="AO8681" s="279">
        <v>10.044</v>
      </c>
    </row>
    <row r="8682" spans="38:41">
      <c r="AL8682" s="279">
        <v>12</v>
      </c>
      <c r="AM8682" s="279">
        <v>1990</v>
      </c>
      <c r="AN8682" s="281">
        <v>33218</v>
      </c>
      <c r="AO8682" s="279">
        <v>10.058</v>
      </c>
    </row>
    <row r="8683" spans="38:41">
      <c r="AL8683" s="279">
        <v>12</v>
      </c>
      <c r="AM8683" s="279">
        <v>1990</v>
      </c>
      <c r="AN8683" s="281">
        <v>33217</v>
      </c>
      <c r="AO8683" s="279">
        <v>10.148999999999999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AX406"/>
  <sheetViews>
    <sheetView topLeftCell="O2" zoomScale="70" zoomScaleNormal="70" workbookViewId="0">
      <selection activeCell="Q2" sqref="Q2"/>
    </sheetView>
  </sheetViews>
  <sheetFormatPr defaultRowHeight="15.75"/>
  <cols>
    <col min="4" max="4" width="12" customWidth="1"/>
    <col min="8" max="8" width="10.25" customWidth="1"/>
    <col min="12" max="12" width="10.25" customWidth="1"/>
    <col min="16" max="16" width="10.25" customWidth="1"/>
    <col min="20" max="20" width="10.25" customWidth="1"/>
    <col min="24" max="24" width="10.25" customWidth="1"/>
    <col min="28" max="28" width="10.25" customWidth="1"/>
    <col min="32" max="32" width="10.25" customWidth="1"/>
    <col min="36" max="36" width="10.25" customWidth="1"/>
    <col min="40" max="40" width="10.25" customWidth="1"/>
    <col min="44" max="44" width="10.25" customWidth="1"/>
    <col min="48" max="48" width="10.25" customWidth="1"/>
  </cols>
  <sheetData>
    <row r="1" spans="1:50">
      <c r="A1" s="360" t="s">
        <v>761</v>
      </c>
      <c r="B1" s="360"/>
      <c r="E1" t="s">
        <v>762</v>
      </c>
      <c r="I1" t="s">
        <v>763</v>
      </c>
      <c r="M1" t="s">
        <v>764</v>
      </c>
      <c r="Q1" t="s">
        <v>765</v>
      </c>
      <c r="U1" t="s">
        <v>766</v>
      </c>
      <c r="Y1" t="s">
        <v>767</v>
      </c>
      <c r="AC1" t="s">
        <v>768</v>
      </c>
      <c r="AG1" t="s">
        <v>769</v>
      </c>
      <c r="AK1" t="s">
        <v>610</v>
      </c>
      <c r="AO1" t="s">
        <v>445</v>
      </c>
      <c r="AS1" t="s">
        <v>652</v>
      </c>
      <c r="AW1" t="s">
        <v>770</v>
      </c>
    </row>
    <row r="2" spans="1:50">
      <c r="B2" t="s">
        <v>771</v>
      </c>
      <c r="D2" t="s">
        <v>772</v>
      </c>
      <c r="E2" s="52">
        <f>F406*4</f>
        <v>2.02</v>
      </c>
      <c r="H2" t="s">
        <v>772</v>
      </c>
      <c r="I2" s="52">
        <f>J406*4</f>
        <v>3.18</v>
      </c>
      <c r="L2" t="s">
        <v>772</v>
      </c>
      <c r="M2" s="52">
        <f>N406*4</f>
        <v>1.68</v>
      </c>
      <c r="P2" t="s">
        <v>772</v>
      </c>
      <c r="Q2" s="52">
        <f>R406*4</f>
        <v>0.98</v>
      </c>
      <c r="T2" t="s">
        <v>772</v>
      </c>
      <c r="U2" s="52">
        <f>V406*4</f>
        <v>1</v>
      </c>
      <c r="X2" t="s">
        <v>772</v>
      </c>
      <c r="Y2" s="52">
        <f>Z406*4</f>
        <v>2.38</v>
      </c>
      <c r="AB2" t="s">
        <v>772</v>
      </c>
      <c r="AC2" s="52">
        <f>AD406*4</f>
        <v>2.17</v>
      </c>
      <c r="AF2" t="s">
        <v>772</v>
      </c>
      <c r="AG2" s="52">
        <f>AH406*4</f>
        <v>1.44</v>
      </c>
      <c r="AJ2" t="s">
        <v>772</v>
      </c>
      <c r="AK2" s="52">
        <f>AL406*4</f>
        <v>1.18</v>
      </c>
      <c r="AN2" t="s">
        <v>772</v>
      </c>
      <c r="AO2" s="52">
        <f>AP406*4</f>
        <v>1.55</v>
      </c>
      <c r="AR2" t="s">
        <v>772</v>
      </c>
      <c r="AS2" s="52">
        <f>AT406*4</f>
        <v>1.86</v>
      </c>
      <c r="AV2" t="s">
        <v>772</v>
      </c>
      <c r="AW2" s="52">
        <f>AX406*4</f>
        <v>1.04</v>
      </c>
    </row>
    <row r="3" spans="1:50">
      <c r="B3" t="s">
        <v>773</v>
      </c>
      <c r="D3" t="s">
        <v>774</v>
      </c>
      <c r="E3" s="52">
        <f>AVERAGE(E377:E406)</f>
        <v>47.543666666666667</v>
      </c>
      <c r="H3" t="s">
        <v>774</v>
      </c>
      <c r="I3" s="52">
        <f>AVERAGE(I377:I406)</f>
        <v>72.861999999999995</v>
      </c>
      <c r="L3" t="s">
        <v>774</v>
      </c>
      <c r="M3" s="52">
        <f>AVERAGE(M377:M406)</f>
        <v>47.072999999999986</v>
      </c>
      <c r="P3" t="s">
        <v>774</v>
      </c>
      <c r="Q3" s="52">
        <f>AVERAGE(Q377:Q406)</f>
        <v>25.05800000000001</v>
      </c>
      <c r="T3" t="s">
        <v>774</v>
      </c>
      <c r="U3" s="52">
        <f>AVERAGE(U377:U406)</f>
        <v>28.837</v>
      </c>
      <c r="X3" t="s">
        <v>774</v>
      </c>
      <c r="Y3" s="52">
        <f>AVERAGE(Y377:Y406)</f>
        <v>59.36933333333333</v>
      </c>
      <c r="AB3" t="s">
        <v>774</v>
      </c>
      <c r="AC3" s="52">
        <f>AVERAGE(AC377:AC406)</f>
        <v>43.080000000000013</v>
      </c>
      <c r="AF3" t="s">
        <v>774</v>
      </c>
      <c r="AG3" s="52">
        <f>AVERAGE(AG377:AG406)</f>
        <v>35.722999999999992</v>
      </c>
      <c r="AJ3" t="s">
        <v>774</v>
      </c>
      <c r="AK3" s="52">
        <f>AVERAGE(AK377:AK406)</f>
        <v>36.091333333333338</v>
      </c>
      <c r="AN3" t="s">
        <v>774</v>
      </c>
      <c r="AO3" s="52">
        <f>AVERAGE(AO377:AO406)</f>
        <v>41.173333333333325</v>
      </c>
      <c r="AR3" t="s">
        <v>774</v>
      </c>
      <c r="AS3" s="52">
        <f>AVERAGE(AS377:AS406)</f>
        <v>57.81066666666667</v>
      </c>
      <c r="AV3" t="s">
        <v>774</v>
      </c>
      <c r="AW3" s="52">
        <f>AVERAGE(AW377:AW406)</f>
        <v>16.807999999999996</v>
      </c>
    </row>
    <row r="4" spans="1:50">
      <c r="B4" t="s">
        <v>775</v>
      </c>
      <c r="D4" t="s">
        <v>776</v>
      </c>
      <c r="E4" s="52">
        <f>AVERAGE(E317:E406)</f>
        <v>49.342888888888872</v>
      </c>
      <c r="H4" t="s">
        <v>776</v>
      </c>
      <c r="I4" s="52">
        <f>AVERAGE(I317:I406)</f>
        <v>75.019666666666666</v>
      </c>
      <c r="L4" t="s">
        <v>776</v>
      </c>
      <c r="M4" s="52">
        <f>AVERAGE(M317:M406)</f>
        <v>48.342555555555542</v>
      </c>
      <c r="P4" t="s">
        <v>776</v>
      </c>
      <c r="Q4" s="52">
        <f>AVERAGE(Q317:Q406)</f>
        <v>25.729444444444439</v>
      </c>
      <c r="T4" t="s">
        <v>776</v>
      </c>
      <c r="U4" s="52">
        <f>AVERAGE(U317:U406)</f>
        <v>30.573888888888881</v>
      </c>
      <c r="X4" t="s">
        <v>776</v>
      </c>
      <c r="Y4" s="52">
        <f>AVERAGE(Y317:Y406)</f>
        <v>60.433222222222241</v>
      </c>
      <c r="AB4" t="s">
        <v>776</v>
      </c>
      <c r="AC4" s="52">
        <f>AVERAGE(AC317:AC406)</f>
        <v>43.569555555555581</v>
      </c>
      <c r="AF4" t="s">
        <v>776</v>
      </c>
      <c r="AG4" s="52">
        <f>AVERAGE(AG317:AG406)</f>
        <v>36.548999999999985</v>
      </c>
      <c r="AJ4" t="s">
        <v>776</v>
      </c>
      <c r="AK4" s="52">
        <f>AVERAGE(AK317:AK406)</f>
        <v>37.396111111111097</v>
      </c>
      <c r="AN4" t="s">
        <v>776</v>
      </c>
      <c r="AO4" s="52">
        <f>AVERAGE(AO317:AO406)</f>
        <v>41.093555555555554</v>
      </c>
      <c r="AR4" t="s">
        <v>776</v>
      </c>
      <c r="AS4" s="52">
        <f>AVERAGE(AS317:AS406)</f>
        <v>60.13799999999997</v>
      </c>
      <c r="AV4" t="s">
        <v>776</v>
      </c>
      <c r="AW4" s="52">
        <f>AVERAGE(AW317:AW406)</f>
        <v>16.951111111111118</v>
      </c>
    </row>
    <row r="5" spans="1:50">
      <c r="B5" t="s">
        <v>777</v>
      </c>
      <c r="D5" t="s">
        <v>778</v>
      </c>
      <c r="E5" s="52">
        <f>AVERAGE(E227:E406)</f>
        <v>51.754999999999995</v>
      </c>
      <c r="H5" t="s">
        <v>778</v>
      </c>
      <c r="I5" s="52">
        <f>AVERAGE(I227:I406)</f>
        <v>78.370777777777818</v>
      </c>
      <c r="L5" t="s">
        <v>778</v>
      </c>
      <c r="M5" s="52">
        <f>AVERAGE(M227:M406)</f>
        <v>50.344222222222228</v>
      </c>
      <c r="P5" t="s">
        <v>778</v>
      </c>
      <c r="Q5" s="52">
        <f>AVERAGE(Q227:Q406)</f>
        <v>26.605055555555545</v>
      </c>
      <c r="T5" t="s">
        <v>778</v>
      </c>
      <c r="U5" s="52">
        <f>AVERAGE(U227:U406)</f>
        <v>32.50772222222222</v>
      </c>
      <c r="X5" t="s">
        <v>778</v>
      </c>
      <c r="Y5" s="52">
        <f>AVERAGE(Y227:Y406)</f>
        <v>63.370666666666594</v>
      </c>
      <c r="AB5" t="s">
        <v>778</v>
      </c>
      <c r="AC5" s="52">
        <f>AVERAGE(AC227:AC406)</f>
        <v>45.737666666666641</v>
      </c>
      <c r="AF5" t="s">
        <v>778</v>
      </c>
      <c r="AG5" s="52">
        <f>AVERAGE(AG227:AG406)</f>
        <v>38.338944444444472</v>
      </c>
      <c r="AJ5" t="s">
        <v>778</v>
      </c>
      <c r="AK5" s="52">
        <f>AVERAGE(AK227:AK406)</f>
        <v>39.135861111111097</v>
      </c>
      <c r="AN5" t="s">
        <v>778</v>
      </c>
      <c r="AO5" s="52">
        <f>AVERAGE(AO227:AO406)</f>
        <v>40.645055555555537</v>
      </c>
      <c r="AR5" t="s">
        <v>778</v>
      </c>
      <c r="AS5" s="52">
        <f>AVERAGE(AS227:AS406)</f>
        <v>59.004000000000019</v>
      </c>
      <c r="AV5" t="s">
        <v>778</v>
      </c>
      <c r="AW5" s="52">
        <f>AVERAGE(AW227:AW406)</f>
        <v>16.779666666666667</v>
      </c>
    </row>
    <row r="6" spans="1:50">
      <c r="B6" t="s">
        <v>779</v>
      </c>
      <c r="AJ6" s="10"/>
      <c r="AN6" s="10"/>
      <c r="AR6" s="10"/>
      <c r="AV6" s="10"/>
    </row>
    <row r="7" spans="1:50">
      <c r="B7" t="s">
        <v>780</v>
      </c>
      <c r="D7" t="s">
        <v>771</v>
      </c>
      <c r="H7" t="s">
        <v>773</v>
      </c>
      <c r="L7" t="s">
        <v>775</v>
      </c>
      <c r="P7" t="s">
        <v>777</v>
      </c>
      <c r="T7" t="s">
        <v>781</v>
      </c>
      <c r="X7" t="s">
        <v>782</v>
      </c>
      <c r="AB7" t="s">
        <v>783</v>
      </c>
      <c r="AF7" t="s">
        <v>784</v>
      </c>
      <c r="AJ7" t="s">
        <v>785</v>
      </c>
      <c r="AN7" t="s">
        <v>786</v>
      </c>
      <c r="AR7" t="s">
        <v>787</v>
      </c>
      <c r="AV7" t="s">
        <v>788</v>
      </c>
    </row>
    <row r="8" spans="1:50">
      <c r="B8" t="s">
        <v>783</v>
      </c>
      <c r="D8" t="s">
        <v>789</v>
      </c>
      <c r="E8" t="s">
        <v>790</v>
      </c>
      <c r="F8" t="s">
        <v>791</v>
      </c>
      <c r="H8" t="s">
        <v>789</v>
      </c>
      <c r="I8" t="s">
        <v>790</v>
      </c>
      <c r="J8" t="s">
        <v>791</v>
      </c>
      <c r="L8" t="s">
        <v>789</v>
      </c>
      <c r="M8" t="s">
        <v>790</v>
      </c>
      <c r="N8" t="s">
        <v>791</v>
      </c>
      <c r="P8" t="s">
        <v>789</v>
      </c>
      <c r="Q8" t="s">
        <v>790</v>
      </c>
      <c r="R8" t="s">
        <v>791</v>
      </c>
      <c r="T8" t="s">
        <v>789</v>
      </c>
      <c r="U8" t="s">
        <v>790</v>
      </c>
      <c r="V8" t="s">
        <v>791</v>
      </c>
      <c r="X8" t="s">
        <v>789</v>
      </c>
      <c r="Y8" t="s">
        <v>790</v>
      </c>
      <c r="Z8" t="s">
        <v>791</v>
      </c>
      <c r="AB8" t="s">
        <v>789</v>
      </c>
      <c r="AC8" t="s">
        <v>790</v>
      </c>
      <c r="AD8" t="s">
        <v>791</v>
      </c>
      <c r="AF8" t="s">
        <v>789</v>
      </c>
      <c r="AG8" t="s">
        <v>790</v>
      </c>
      <c r="AH8" t="s">
        <v>791</v>
      </c>
      <c r="AJ8" t="s">
        <v>789</v>
      </c>
      <c r="AK8" t="s">
        <v>790</v>
      </c>
      <c r="AL8" t="s">
        <v>791</v>
      </c>
      <c r="AN8" t="s">
        <v>789</v>
      </c>
      <c r="AO8" t="s">
        <v>790</v>
      </c>
      <c r="AP8" t="s">
        <v>791</v>
      </c>
      <c r="AR8" t="s">
        <v>789</v>
      </c>
      <c r="AS8" t="s">
        <v>790</v>
      </c>
      <c r="AT8" t="s">
        <v>791</v>
      </c>
      <c r="AV8" t="s">
        <v>789</v>
      </c>
      <c r="AW8" t="s">
        <v>790</v>
      </c>
      <c r="AX8" t="s">
        <v>791</v>
      </c>
    </row>
    <row r="9" spans="1:50">
      <c r="B9" t="s">
        <v>784</v>
      </c>
      <c r="D9" s="10">
        <v>41641</v>
      </c>
      <c r="E9">
        <v>49.15</v>
      </c>
      <c r="F9">
        <v>0.47499999999999998</v>
      </c>
      <c r="H9" s="10">
        <v>41641</v>
      </c>
      <c r="I9">
        <v>68.14</v>
      </c>
      <c r="J9">
        <v>0.78</v>
      </c>
      <c r="L9" s="10">
        <v>41641</v>
      </c>
      <c r="M9">
        <v>41.72</v>
      </c>
      <c r="N9">
        <v>0.36749999999999999</v>
      </c>
      <c r="P9" s="10">
        <v>41641</v>
      </c>
      <c r="Q9">
        <v>23.98</v>
      </c>
      <c r="R9">
        <v>0.23</v>
      </c>
      <c r="T9" s="10">
        <v>41641</v>
      </c>
      <c r="U9">
        <v>33.409999999999997</v>
      </c>
      <c r="V9">
        <v>0.22500000000000001</v>
      </c>
      <c r="X9" s="10">
        <v>41641</v>
      </c>
      <c r="Y9">
        <v>52.05</v>
      </c>
      <c r="Z9">
        <v>0.5675</v>
      </c>
      <c r="AB9" s="10">
        <v>41641</v>
      </c>
      <c r="AC9">
        <v>40.69</v>
      </c>
      <c r="AD9">
        <v>0.50749999999999995</v>
      </c>
      <c r="AF9" s="10">
        <v>41641</v>
      </c>
      <c r="AG9">
        <v>31.77</v>
      </c>
      <c r="AH9">
        <v>0.34</v>
      </c>
      <c r="AJ9" s="10">
        <v>41641</v>
      </c>
      <c r="AK9">
        <v>35.64</v>
      </c>
      <c r="AL9">
        <v>0.1623</v>
      </c>
      <c r="AN9" s="10">
        <v>41641</v>
      </c>
      <c r="AO9">
        <v>30.58</v>
      </c>
      <c r="AP9">
        <v>0.36249999999999999</v>
      </c>
      <c r="AR9" s="10">
        <v>41641</v>
      </c>
      <c r="AS9">
        <v>46.2</v>
      </c>
      <c r="AT9">
        <v>0.35</v>
      </c>
      <c r="AV9" s="10">
        <v>41641</v>
      </c>
      <c r="AW9">
        <v>15.25</v>
      </c>
      <c r="AX9">
        <v>0.25</v>
      </c>
    </row>
    <row r="10" spans="1:50">
      <c r="D10" s="10">
        <v>41642</v>
      </c>
      <c r="E10">
        <v>49.16</v>
      </c>
      <c r="F10">
        <v>0.47499999999999998</v>
      </c>
      <c r="H10" s="10">
        <v>41642</v>
      </c>
      <c r="I10">
        <v>67.92</v>
      </c>
      <c r="J10">
        <v>0.78</v>
      </c>
      <c r="L10" s="10">
        <v>41642</v>
      </c>
      <c r="M10">
        <v>41.52</v>
      </c>
      <c r="N10">
        <v>0.36749999999999999</v>
      </c>
      <c r="P10" s="10">
        <v>41642</v>
      </c>
      <c r="Q10">
        <v>23.89</v>
      </c>
      <c r="R10">
        <v>0.23</v>
      </c>
      <c r="T10" s="10">
        <v>41642</v>
      </c>
      <c r="U10">
        <v>33.36</v>
      </c>
      <c r="V10">
        <v>0.22500000000000001</v>
      </c>
      <c r="X10" s="10">
        <v>41642</v>
      </c>
      <c r="Y10">
        <v>52.07</v>
      </c>
      <c r="Z10">
        <v>0.5675</v>
      </c>
      <c r="AB10" s="10">
        <v>41642</v>
      </c>
      <c r="AC10">
        <v>40.47</v>
      </c>
      <c r="AD10">
        <v>0.50749999999999995</v>
      </c>
      <c r="AF10" s="10">
        <v>41642</v>
      </c>
      <c r="AG10">
        <v>31.9</v>
      </c>
      <c r="AH10">
        <v>0.34</v>
      </c>
      <c r="AJ10" s="10">
        <v>41642</v>
      </c>
      <c r="AK10">
        <v>35.61</v>
      </c>
      <c r="AL10">
        <v>0.1623</v>
      </c>
      <c r="AN10" s="10">
        <v>41642</v>
      </c>
      <c r="AO10">
        <v>30.64</v>
      </c>
      <c r="AP10">
        <v>0.36249999999999999</v>
      </c>
      <c r="AR10" s="10">
        <v>41642</v>
      </c>
      <c r="AS10">
        <v>46.09</v>
      </c>
      <c r="AT10">
        <v>0.35</v>
      </c>
      <c r="AV10" s="10">
        <v>41642</v>
      </c>
      <c r="AW10">
        <v>15.29</v>
      </c>
      <c r="AX10">
        <v>0.25</v>
      </c>
    </row>
    <row r="11" spans="1:50">
      <c r="A11" s="360" t="s">
        <v>792</v>
      </c>
      <c r="B11" s="360"/>
      <c r="D11" s="10">
        <v>41645</v>
      </c>
      <c r="E11">
        <v>49</v>
      </c>
      <c r="F11">
        <v>0.47499999999999998</v>
      </c>
      <c r="H11" s="10">
        <v>41645</v>
      </c>
      <c r="I11">
        <v>67.959999999999994</v>
      </c>
      <c r="J11">
        <v>0.78</v>
      </c>
      <c r="L11" s="10">
        <v>41645</v>
      </c>
      <c r="M11">
        <v>41.55</v>
      </c>
      <c r="N11">
        <v>0.36749999999999999</v>
      </c>
      <c r="P11" s="10">
        <v>41645</v>
      </c>
      <c r="Q11">
        <v>23.85</v>
      </c>
      <c r="R11">
        <v>0.23</v>
      </c>
      <c r="T11" s="10">
        <v>41645</v>
      </c>
      <c r="U11">
        <v>33.590000000000003</v>
      </c>
      <c r="V11">
        <v>0.22500000000000001</v>
      </c>
      <c r="X11" s="10">
        <v>41645</v>
      </c>
      <c r="Y11">
        <v>52.03</v>
      </c>
      <c r="Z11">
        <v>0.5675</v>
      </c>
      <c r="AB11" s="10">
        <v>41645</v>
      </c>
      <c r="AC11">
        <v>40.4</v>
      </c>
      <c r="AD11">
        <v>0.50749999999999995</v>
      </c>
      <c r="AF11" s="10">
        <v>41645</v>
      </c>
      <c r="AG11">
        <v>32.159999999999997</v>
      </c>
      <c r="AH11">
        <v>0.34</v>
      </c>
      <c r="AJ11" s="10">
        <v>41645</v>
      </c>
      <c r="AK11">
        <v>35.6</v>
      </c>
      <c r="AL11">
        <v>0.1623</v>
      </c>
      <c r="AN11" s="10">
        <v>41645</v>
      </c>
      <c r="AO11">
        <v>30.7</v>
      </c>
      <c r="AP11">
        <v>0.36249999999999999</v>
      </c>
      <c r="AR11" s="10">
        <v>41645</v>
      </c>
      <c r="AS11">
        <v>45.67</v>
      </c>
      <c r="AT11">
        <v>0.35</v>
      </c>
      <c r="AV11" s="10">
        <v>41645</v>
      </c>
      <c r="AW11">
        <v>15.33</v>
      </c>
      <c r="AX11">
        <v>0.25</v>
      </c>
    </row>
    <row r="12" spans="1:50">
      <c r="B12" t="s">
        <v>785</v>
      </c>
      <c r="D12" s="10">
        <v>41646</v>
      </c>
      <c r="E12">
        <v>49.17</v>
      </c>
      <c r="F12">
        <v>0.47499999999999998</v>
      </c>
      <c r="H12" s="10">
        <v>41646</v>
      </c>
      <c r="I12">
        <v>68.489999999999995</v>
      </c>
      <c r="J12">
        <v>0.78</v>
      </c>
      <c r="L12" s="10">
        <v>41646</v>
      </c>
      <c r="M12">
        <v>41.92</v>
      </c>
      <c r="N12">
        <v>0.36749999999999999</v>
      </c>
      <c r="P12" s="10">
        <v>41646</v>
      </c>
      <c r="Q12">
        <v>24.17</v>
      </c>
      <c r="R12">
        <v>0.23</v>
      </c>
      <c r="T12" s="10">
        <v>41646</v>
      </c>
      <c r="U12">
        <v>33.78</v>
      </c>
      <c r="V12">
        <v>0.22500000000000001</v>
      </c>
      <c r="X12" s="10">
        <v>41646</v>
      </c>
      <c r="Y12">
        <v>52.43</v>
      </c>
      <c r="Z12">
        <v>0.5675</v>
      </c>
      <c r="AB12" s="10">
        <v>41646</v>
      </c>
      <c r="AC12">
        <v>40.76</v>
      </c>
      <c r="AD12">
        <v>0.50749999999999995</v>
      </c>
      <c r="AF12" s="10">
        <v>41646</v>
      </c>
      <c r="AG12">
        <v>32.67</v>
      </c>
      <c r="AH12">
        <v>0.34</v>
      </c>
      <c r="AJ12" s="10">
        <v>41646</v>
      </c>
      <c r="AK12">
        <v>36.03</v>
      </c>
      <c r="AL12">
        <v>0.1623</v>
      </c>
      <c r="AN12" s="10">
        <v>41646</v>
      </c>
      <c r="AO12">
        <v>30.7</v>
      </c>
      <c r="AP12">
        <v>0.36249999999999999</v>
      </c>
      <c r="AR12" s="10">
        <v>41646</v>
      </c>
      <c r="AS12">
        <v>46.17</v>
      </c>
      <c r="AT12">
        <v>0.35</v>
      </c>
      <c r="AV12" s="10">
        <v>41646</v>
      </c>
      <c r="AW12">
        <v>15.29</v>
      </c>
      <c r="AX12">
        <v>0.25</v>
      </c>
    </row>
    <row r="13" spans="1:50">
      <c r="B13" t="s">
        <v>786</v>
      </c>
      <c r="D13" s="10">
        <v>41647</v>
      </c>
      <c r="E13">
        <v>48.94</v>
      </c>
      <c r="F13">
        <v>0.47499999999999998</v>
      </c>
      <c r="H13" s="10">
        <v>41647</v>
      </c>
      <c r="I13">
        <v>67.849999999999994</v>
      </c>
      <c r="J13">
        <v>0.78</v>
      </c>
      <c r="L13" s="10">
        <v>41647</v>
      </c>
      <c r="M13">
        <v>41.74</v>
      </c>
      <c r="N13">
        <v>0.36749999999999999</v>
      </c>
      <c r="P13" s="10">
        <v>41647</v>
      </c>
      <c r="Q13">
        <v>24.16</v>
      </c>
      <c r="R13">
        <v>0.23</v>
      </c>
      <c r="T13" s="10">
        <v>41647</v>
      </c>
      <c r="U13">
        <v>33.42</v>
      </c>
      <c r="V13">
        <v>0.22500000000000001</v>
      </c>
      <c r="X13" s="10">
        <v>41647</v>
      </c>
      <c r="Y13">
        <v>52.1</v>
      </c>
      <c r="Z13">
        <v>0.5675</v>
      </c>
      <c r="AB13" s="10">
        <v>41647</v>
      </c>
      <c r="AC13">
        <v>40.4</v>
      </c>
      <c r="AD13">
        <v>0.50749999999999995</v>
      </c>
      <c r="AF13" s="10">
        <v>41647</v>
      </c>
      <c r="AG13">
        <v>32.67</v>
      </c>
      <c r="AH13">
        <v>0.34</v>
      </c>
      <c r="AJ13" s="10">
        <v>41647</v>
      </c>
      <c r="AK13">
        <v>36.340000000000003</v>
      </c>
      <c r="AL13">
        <v>0.1623</v>
      </c>
      <c r="AN13" s="10">
        <v>41647</v>
      </c>
      <c r="AO13">
        <v>30.67</v>
      </c>
      <c r="AP13">
        <v>0.36249999999999999</v>
      </c>
      <c r="AR13" s="10">
        <v>41647</v>
      </c>
      <c r="AS13">
        <v>46.57</v>
      </c>
      <c r="AT13">
        <v>0.35</v>
      </c>
      <c r="AV13" s="10">
        <v>41647</v>
      </c>
      <c r="AW13">
        <v>15.34</v>
      </c>
      <c r="AX13">
        <v>0.25</v>
      </c>
    </row>
    <row r="14" spans="1:50">
      <c r="B14" t="s">
        <v>787</v>
      </c>
      <c r="D14" s="10">
        <v>41648</v>
      </c>
      <c r="E14">
        <v>49.24</v>
      </c>
      <c r="F14">
        <v>0.47499999999999998</v>
      </c>
      <c r="H14" s="10">
        <v>41648</v>
      </c>
      <c r="I14">
        <v>67.87</v>
      </c>
      <c r="J14">
        <v>0.78</v>
      </c>
      <c r="L14" s="10">
        <v>41648</v>
      </c>
      <c r="M14">
        <v>41.92</v>
      </c>
      <c r="N14">
        <v>0.36749999999999999</v>
      </c>
      <c r="P14" s="10">
        <v>41648</v>
      </c>
      <c r="Q14">
        <v>24.49</v>
      </c>
      <c r="R14">
        <v>0.23</v>
      </c>
      <c r="T14" s="10">
        <v>41648</v>
      </c>
      <c r="U14">
        <v>33.67</v>
      </c>
      <c r="V14">
        <v>0.22500000000000001</v>
      </c>
      <c r="X14" s="10">
        <v>41648</v>
      </c>
      <c r="Y14">
        <v>52.52</v>
      </c>
      <c r="Z14">
        <v>0.5675</v>
      </c>
      <c r="AB14" s="10">
        <v>41648</v>
      </c>
      <c r="AC14">
        <v>40.619999999999997</v>
      </c>
      <c r="AD14">
        <v>0.50749999999999995</v>
      </c>
      <c r="AF14" s="10">
        <v>41648</v>
      </c>
      <c r="AG14">
        <v>32.96</v>
      </c>
      <c r="AH14">
        <v>0.34</v>
      </c>
      <c r="AJ14" s="10">
        <v>41648</v>
      </c>
      <c r="AK14">
        <v>36.450000000000003</v>
      </c>
      <c r="AL14">
        <v>0.1623</v>
      </c>
      <c r="AN14" s="10">
        <v>41648</v>
      </c>
      <c r="AO14">
        <v>30.53</v>
      </c>
      <c r="AP14">
        <v>0.36249999999999999</v>
      </c>
      <c r="AR14" s="10">
        <v>41648</v>
      </c>
      <c r="AS14">
        <v>47.14</v>
      </c>
      <c r="AT14">
        <v>0.35</v>
      </c>
      <c r="AV14" s="10">
        <v>41648</v>
      </c>
      <c r="AW14">
        <v>15.34</v>
      </c>
      <c r="AX14">
        <v>0.25</v>
      </c>
    </row>
    <row r="15" spans="1:50">
      <c r="B15" t="s">
        <v>788</v>
      </c>
      <c r="D15" s="10">
        <v>41649</v>
      </c>
      <c r="E15">
        <v>49.89</v>
      </c>
      <c r="F15">
        <v>0.47499999999999998</v>
      </c>
      <c r="H15" s="10">
        <v>41649</v>
      </c>
      <c r="I15">
        <v>68.59</v>
      </c>
      <c r="J15">
        <v>0.78</v>
      </c>
      <c r="L15" s="10">
        <v>41649</v>
      </c>
      <c r="M15">
        <v>42.65</v>
      </c>
      <c r="N15">
        <v>0.36749999999999999</v>
      </c>
      <c r="P15" s="10">
        <v>41649</v>
      </c>
      <c r="Q15">
        <v>24.81</v>
      </c>
      <c r="R15">
        <v>0.23</v>
      </c>
      <c r="T15" s="10">
        <v>41649</v>
      </c>
      <c r="U15">
        <v>34.11</v>
      </c>
      <c r="V15">
        <v>0.22500000000000001</v>
      </c>
      <c r="X15" s="10">
        <v>41649</v>
      </c>
      <c r="Y15">
        <v>53.28</v>
      </c>
      <c r="Z15">
        <v>0.5675</v>
      </c>
      <c r="AB15" s="10">
        <v>41649</v>
      </c>
      <c r="AC15">
        <v>41.39</v>
      </c>
      <c r="AD15">
        <v>0.50749999999999995</v>
      </c>
      <c r="AF15" s="10">
        <v>41649</v>
      </c>
      <c r="AG15">
        <v>33.31</v>
      </c>
      <c r="AH15">
        <v>0.34</v>
      </c>
      <c r="AJ15" s="10">
        <v>41649</v>
      </c>
      <c r="AK15">
        <v>36.61</v>
      </c>
      <c r="AL15">
        <v>0.1623</v>
      </c>
      <c r="AN15" s="10">
        <v>41649</v>
      </c>
      <c r="AO15">
        <v>31.19</v>
      </c>
      <c r="AP15">
        <v>0.36249999999999999</v>
      </c>
      <c r="AR15" s="10">
        <v>41649</v>
      </c>
      <c r="AS15">
        <v>47.2</v>
      </c>
      <c r="AT15">
        <v>0.35</v>
      </c>
      <c r="AV15" s="10">
        <v>41649</v>
      </c>
      <c r="AW15">
        <v>15.34</v>
      </c>
      <c r="AX15">
        <v>0.25</v>
      </c>
    </row>
    <row r="16" spans="1:50">
      <c r="D16" s="10">
        <v>41652</v>
      </c>
      <c r="E16">
        <v>49.42</v>
      </c>
      <c r="F16">
        <v>0.47499999999999998</v>
      </c>
      <c r="H16" s="10">
        <v>41652</v>
      </c>
      <c r="I16">
        <v>67.77</v>
      </c>
      <c r="J16">
        <v>0.78</v>
      </c>
      <c r="L16" s="10">
        <v>41652</v>
      </c>
      <c r="M16">
        <v>42.33</v>
      </c>
      <c r="N16">
        <v>0.36749999999999999</v>
      </c>
      <c r="P16" s="10">
        <v>41652</v>
      </c>
      <c r="Q16">
        <v>24.49</v>
      </c>
      <c r="R16">
        <v>0.23</v>
      </c>
      <c r="T16" s="10">
        <v>41652</v>
      </c>
      <c r="U16">
        <v>33.58</v>
      </c>
      <c r="V16">
        <v>0.22500000000000001</v>
      </c>
      <c r="X16" s="10">
        <v>41652</v>
      </c>
      <c r="Y16">
        <v>52.97</v>
      </c>
      <c r="Z16">
        <v>0.5675</v>
      </c>
      <c r="AB16" s="10">
        <v>41652</v>
      </c>
      <c r="AC16">
        <v>41.27</v>
      </c>
      <c r="AD16">
        <v>0.50749999999999995</v>
      </c>
      <c r="AF16" s="10">
        <v>41652</v>
      </c>
      <c r="AG16">
        <v>33.020000000000003</v>
      </c>
      <c r="AH16">
        <v>0.34</v>
      </c>
      <c r="AJ16" s="10">
        <v>41652</v>
      </c>
      <c r="AK16">
        <v>36.76</v>
      </c>
      <c r="AL16">
        <v>0.1623</v>
      </c>
      <c r="AN16" s="10">
        <v>41652</v>
      </c>
      <c r="AO16">
        <v>31.22</v>
      </c>
      <c r="AP16">
        <v>0.36249999999999999</v>
      </c>
      <c r="AR16" s="10">
        <v>41652</v>
      </c>
      <c r="AS16">
        <v>46.71</v>
      </c>
      <c r="AT16">
        <v>0.35</v>
      </c>
      <c r="AV16" s="10">
        <v>41652</v>
      </c>
      <c r="AW16">
        <v>15.28</v>
      </c>
      <c r="AX16">
        <v>0.25</v>
      </c>
    </row>
    <row r="17" spans="1:50">
      <c r="A17" s="360" t="s">
        <v>793</v>
      </c>
      <c r="B17" s="360"/>
      <c r="D17" s="10">
        <v>41653</v>
      </c>
      <c r="E17">
        <v>49.23</v>
      </c>
      <c r="F17">
        <v>0.47499999999999998</v>
      </c>
      <c r="H17" s="10">
        <v>41653</v>
      </c>
      <c r="I17">
        <v>67.569999999999993</v>
      </c>
      <c r="J17">
        <v>0.78</v>
      </c>
      <c r="L17" s="10">
        <v>41653</v>
      </c>
      <c r="M17">
        <v>42.29</v>
      </c>
      <c r="N17">
        <v>0.36749999999999999</v>
      </c>
      <c r="P17" s="10">
        <v>41653</v>
      </c>
      <c r="Q17">
        <v>24.33</v>
      </c>
      <c r="R17">
        <v>0.23</v>
      </c>
      <c r="T17" s="10">
        <v>41653</v>
      </c>
      <c r="U17">
        <v>33.799999999999997</v>
      </c>
      <c r="V17">
        <v>0.22500000000000001</v>
      </c>
      <c r="X17" s="10">
        <v>41653</v>
      </c>
      <c r="Y17">
        <v>52.76</v>
      </c>
      <c r="Z17">
        <v>0.5675</v>
      </c>
      <c r="AB17" s="10">
        <v>41653</v>
      </c>
      <c r="AC17">
        <v>41.1</v>
      </c>
      <c r="AD17">
        <v>0.50749999999999995</v>
      </c>
      <c r="AF17" s="10">
        <v>41653</v>
      </c>
      <c r="AG17">
        <v>32.74</v>
      </c>
      <c r="AH17">
        <v>0.34</v>
      </c>
      <c r="AJ17" s="10">
        <v>41653</v>
      </c>
      <c r="AK17">
        <v>36.659999999999997</v>
      </c>
      <c r="AL17">
        <v>0.1623</v>
      </c>
      <c r="AN17" s="10">
        <v>41653</v>
      </c>
      <c r="AO17">
        <v>31.15</v>
      </c>
      <c r="AP17">
        <v>0.36249999999999999</v>
      </c>
      <c r="AR17" s="10">
        <v>41653</v>
      </c>
      <c r="AS17">
        <v>46.55</v>
      </c>
      <c r="AT17">
        <v>0.35</v>
      </c>
      <c r="AV17" s="10">
        <v>41653</v>
      </c>
      <c r="AW17">
        <v>15.34</v>
      </c>
      <c r="AX17">
        <v>0.25</v>
      </c>
    </row>
    <row r="18" spans="1:50">
      <c r="B18" t="s">
        <v>785</v>
      </c>
      <c r="D18" s="10">
        <v>41654</v>
      </c>
      <c r="E18">
        <v>49.03</v>
      </c>
      <c r="F18">
        <v>0.47499999999999998</v>
      </c>
      <c r="H18" s="10">
        <v>41654</v>
      </c>
      <c r="I18">
        <v>67.13</v>
      </c>
      <c r="J18">
        <v>0.78</v>
      </c>
      <c r="L18" s="10">
        <v>41654</v>
      </c>
      <c r="M18">
        <v>42.04</v>
      </c>
      <c r="N18">
        <v>0.36749999999999999</v>
      </c>
      <c r="P18" s="10">
        <v>41654</v>
      </c>
      <c r="Q18">
        <v>24.25</v>
      </c>
      <c r="R18">
        <v>0.23</v>
      </c>
      <c r="T18" s="10">
        <v>41654</v>
      </c>
      <c r="U18">
        <v>33.840000000000003</v>
      </c>
      <c r="V18">
        <v>0.22500000000000001</v>
      </c>
      <c r="X18" s="10">
        <v>41654</v>
      </c>
      <c r="Y18">
        <v>52.56</v>
      </c>
      <c r="Z18">
        <v>0.5675</v>
      </c>
      <c r="AB18" s="10">
        <v>41654</v>
      </c>
      <c r="AC18">
        <v>41.08</v>
      </c>
      <c r="AD18">
        <v>0.50749999999999995</v>
      </c>
      <c r="AF18" s="10">
        <v>41654</v>
      </c>
      <c r="AG18">
        <v>32.520000000000003</v>
      </c>
      <c r="AH18">
        <v>0.34</v>
      </c>
      <c r="AJ18" s="10">
        <v>41654</v>
      </c>
      <c r="AK18">
        <v>36.5</v>
      </c>
      <c r="AL18">
        <v>0.1623</v>
      </c>
      <c r="AN18" s="10">
        <v>41654</v>
      </c>
      <c r="AO18">
        <v>31.16</v>
      </c>
      <c r="AP18">
        <v>0.36249999999999999</v>
      </c>
      <c r="AR18" s="10">
        <v>41654</v>
      </c>
      <c r="AS18">
        <v>46.36</v>
      </c>
      <c r="AT18">
        <v>0.35</v>
      </c>
      <c r="AV18" s="10">
        <v>41654</v>
      </c>
      <c r="AW18">
        <v>15.37</v>
      </c>
      <c r="AX18">
        <v>0.25</v>
      </c>
    </row>
    <row r="19" spans="1:50">
      <c r="B19" t="s">
        <v>786</v>
      </c>
      <c r="D19" s="10">
        <v>41655</v>
      </c>
      <c r="E19">
        <v>49.1</v>
      </c>
      <c r="F19">
        <v>0.47499999999999998</v>
      </c>
      <c r="H19" s="10">
        <v>41655</v>
      </c>
      <c r="I19">
        <v>67.36</v>
      </c>
      <c r="J19">
        <v>0.78</v>
      </c>
      <c r="L19" s="10">
        <v>41655</v>
      </c>
      <c r="M19">
        <v>42.23</v>
      </c>
      <c r="N19">
        <v>0.36749999999999999</v>
      </c>
      <c r="P19" s="10">
        <v>41655</v>
      </c>
      <c r="Q19">
        <v>24.22</v>
      </c>
      <c r="R19">
        <v>0.23</v>
      </c>
      <c r="T19" s="10">
        <v>41655</v>
      </c>
      <c r="U19">
        <v>33.869999999999997</v>
      </c>
      <c r="V19">
        <v>0.22500000000000001</v>
      </c>
      <c r="X19" s="10">
        <v>41655</v>
      </c>
      <c r="Y19">
        <v>52.8</v>
      </c>
      <c r="Z19">
        <v>0.5675</v>
      </c>
      <c r="AB19" s="10">
        <v>41655</v>
      </c>
      <c r="AC19">
        <v>41.24</v>
      </c>
      <c r="AD19">
        <v>0.50749999999999995</v>
      </c>
      <c r="AF19" s="10">
        <v>41655</v>
      </c>
      <c r="AG19">
        <v>32.47</v>
      </c>
      <c r="AH19">
        <v>0.34</v>
      </c>
      <c r="AJ19" s="10">
        <v>41655</v>
      </c>
      <c r="AK19">
        <v>36.549999999999997</v>
      </c>
      <c r="AL19">
        <v>0.1623</v>
      </c>
      <c r="AN19" s="10">
        <v>41655</v>
      </c>
      <c r="AO19">
        <v>31.29</v>
      </c>
      <c r="AP19">
        <v>0.36249999999999999</v>
      </c>
      <c r="AR19" s="10">
        <v>41655</v>
      </c>
      <c r="AS19">
        <v>46.72</v>
      </c>
      <c r="AT19">
        <v>0.35</v>
      </c>
      <c r="AV19" s="10">
        <v>41655</v>
      </c>
      <c r="AW19">
        <v>15.35</v>
      </c>
      <c r="AX19">
        <v>0.25</v>
      </c>
    </row>
    <row r="20" spans="1:50">
      <c r="B20" t="s">
        <v>771</v>
      </c>
      <c r="D20" s="10">
        <v>41656</v>
      </c>
      <c r="E20">
        <v>49.15</v>
      </c>
      <c r="F20">
        <v>0.47499999999999998</v>
      </c>
      <c r="H20" s="10">
        <v>41656</v>
      </c>
      <c r="I20">
        <v>67.569999999999993</v>
      </c>
      <c r="J20">
        <v>0.78</v>
      </c>
      <c r="L20" s="10">
        <v>41656</v>
      </c>
      <c r="M20">
        <v>42.59</v>
      </c>
      <c r="N20">
        <v>0.36749999999999999</v>
      </c>
      <c r="P20" s="10">
        <v>41656</v>
      </c>
      <c r="Q20">
        <v>24.48</v>
      </c>
      <c r="R20">
        <v>0.23</v>
      </c>
      <c r="T20" s="10">
        <v>41656</v>
      </c>
      <c r="U20">
        <v>34.11</v>
      </c>
      <c r="V20">
        <v>0.22500000000000001</v>
      </c>
      <c r="X20" s="10">
        <v>41656</v>
      </c>
      <c r="Y20">
        <v>52.39</v>
      </c>
      <c r="Z20">
        <v>0.5675</v>
      </c>
      <c r="AB20" s="10">
        <v>41656</v>
      </c>
      <c r="AC20">
        <v>41.16</v>
      </c>
      <c r="AD20">
        <v>0.50749999999999995</v>
      </c>
      <c r="AF20" s="10">
        <v>41656</v>
      </c>
      <c r="AG20">
        <v>32.56</v>
      </c>
      <c r="AH20">
        <v>0.34</v>
      </c>
      <c r="AJ20" s="10">
        <v>41656</v>
      </c>
      <c r="AK20">
        <v>36.25</v>
      </c>
      <c r="AL20">
        <v>0.1623</v>
      </c>
      <c r="AN20" s="10">
        <v>41656</v>
      </c>
      <c r="AO20">
        <v>31.16</v>
      </c>
      <c r="AP20">
        <v>0.36249999999999999</v>
      </c>
      <c r="AR20" s="10">
        <v>41656</v>
      </c>
      <c r="AS20">
        <v>46.84</v>
      </c>
      <c r="AT20">
        <v>0.35</v>
      </c>
      <c r="AV20" s="10">
        <v>41656</v>
      </c>
      <c r="AW20">
        <v>15.35</v>
      </c>
      <c r="AX20">
        <v>0.25</v>
      </c>
    </row>
    <row r="21" spans="1:50">
      <c r="B21" t="s">
        <v>773</v>
      </c>
      <c r="D21" s="10">
        <v>41660</v>
      </c>
      <c r="E21">
        <v>49.64</v>
      </c>
      <c r="F21">
        <v>0.47499999999999998</v>
      </c>
      <c r="H21" s="10">
        <v>41660</v>
      </c>
      <c r="I21">
        <v>68.510000000000005</v>
      </c>
      <c r="J21">
        <v>0.78</v>
      </c>
      <c r="L21" s="10">
        <v>41660</v>
      </c>
      <c r="M21">
        <v>43.05</v>
      </c>
      <c r="N21">
        <v>0.36749999999999999</v>
      </c>
      <c r="P21" s="10">
        <v>41660</v>
      </c>
      <c r="Q21">
        <v>24.73</v>
      </c>
      <c r="R21">
        <v>0.23</v>
      </c>
      <c r="T21" s="10">
        <v>41660</v>
      </c>
      <c r="U21">
        <v>34.36</v>
      </c>
      <c r="V21">
        <v>0.22500000000000001</v>
      </c>
      <c r="X21" s="10">
        <v>41660</v>
      </c>
      <c r="Y21">
        <v>52.96</v>
      </c>
      <c r="Z21">
        <v>0.5675</v>
      </c>
      <c r="AB21" s="10">
        <v>41660</v>
      </c>
      <c r="AC21">
        <v>41.65</v>
      </c>
      <c r="AD21">
        <v>0.50749999999999995</v>
      </c>
      <c r="AF21" s="10">
        <v>41660</v>
      </c>
      <c r="AG21">
        <v>33.08</v>
      </c>
      <c r="AH21">
        <v>0.34</v>
      </c>
      <c r="AJ21" s="10">
        <v>41659</v>
      </c>
      <c r="AK21">
        <v>36.4</v>
      </c>
      <c r="AL21">
        <v>0.1623</v>
      </c>
      <c r="AN21" s="10">
        <v>41659</v>
      </c>
      <c r="AO21">
        <v>31.34</v>
      </c>
      <c r="AP21">
        <v>0.36249999999999999</v>
      </c>
      <c r="AR21" s="10">
        <v>41659</v>
      </c>
      <c r="AS21">
        <v>46.46</v>
      </c>
      <c r="AT21">
        <v>0.35</v>
      </c>
      <c r="AV21" s="10">
        <v>41659</v>
      </c>
      <c r="AW21">
        <v>15.37</v>
      </c>
      <c r="AX21">
        <v>0.25</v>
      </c>
    </row>
    <row r="22" spans="1:50">
      <c r="B22" t="s">
        <v>775</v>
      </c>
      <c r="D22" s="10">
        <v>41661</v>
      </c>
      <c r="E22">
        <v>49.87</v>
      </c>
      <c r="F22">
        <v>0.47499999999999998</v>
      </c>
      <c r="H22" s="10">
        <v>41661</v>
      </c>
      <c r="I22">
        <v>68.650000000000006</v>
      </c>
      <c r="J22">
        <v>0.78</v>
      </c>
      <c r="L22" s="10">
        <v>41661</v>
      </c>
      <c r="M22">
        <v>43.34</v>
      </c>
      <c r="N22">
        <v>0.36749999999999999</v>
      </c>
      <c r="P22" s="10">
        <v>41661</v>
      </c>
      <c r="Q22">
        <v>24.71</v>
      </c>
      <c r="R22">
        <v>0.23</v>
      </c>
      <c r="T22" s="10">
        <v>41661</v>
      </c>
      <c r="U22">
        <v>34.380000000000003</v>
      </c>
      <c r="V22">
        <v>0.22500000000000001</v>
      </c>
      <c r="X22" s="10">
        <v>41661</v>
      </c>
      <c r="Y22">
        <v>53.17</v>
      </c>
      <c r="Z22">
        <v>0.5675</v>
      </c>
      <c r="AB22" s="10">
        <v>41661</v>
      </c>
      <c r="AC22">
        <v>41.6</v>
      </c>
      <c r="AD22">
        <v>0.50749999999999995</v>
      </c>
      <c r="AF22" s="10">
        <v>41661</v>
      </c>
      <c r="AG22">
        <v>33.200000000000003</v>
      </c>
      <c r="AH22">
        <v>0.34</v>
      </c>
      <c r="AJ22" s="10">
        <v>41660</v>
      </c>
      <c r="AK22">
        <v>36.229999999999997</v>
      </c>
      <c r="AL22">
        <v>0.1623</v>
      </c>
      <c r="AN22" s="10">
        <v>41660</v>
      </c>
      <c r="AO22">
        <v>31.41</v>
      </c>
      <c r="AP22">
        <v>0.36249999999999999</v>
      </c>
      <c r="AR22" s="10">
        <v>41660</v>
      </c>
      <c r="AS22">
        <v>46.71</v>
      </c>
      <c r="AT22">
        <v>0.35</v>
      </c>
      <c r="AV22" s="10">
        <v>41660</v>
      </c>
      <c r="AW22">
        <v>15.39</v>
      </c>
      <c r="AX22">
        <v>0.25</v>
      </c>
    </row>
    <row r="23" spans="1:50">
      <c r="B23" t="s">
        <v>777</v>
      </c>
      <c r="D23" s="10">
        <v>41662</v>
      </c>
      <c r="E23">
        <v>50.12</v>
      </c>
      <c r="F23">
        <v>0.47499999999999998</v>
      </c>
      <c r="H23" s="10">
        <v>41662</v>
      </c>
      <c r="I23">
        <v>68.53</v>
      </c>
      <c r="J23">
        <v>0.78</v>
      </c>
      <c r="L23" s="10">
        <v>41662</v>
      </c>
      <c r="M23">
        <v>43.13</v>
      </c>
      <c r="N23">
        <v>0.36749999999999999</v>
      </c>
      <c r="P23" s="10">
        <v>41662</v>
      </c>
      <c r="Q23">
        <v>24.53</v>
      </c>
      <c r="R23">
        <v>0.23</v>
      </c>
      <c r="T23" s="10">
        <v>41662</v>
      </c>
      <c r="U23">
        <v>34.22</v>
      </c>
      <c r="V23">
        <v>0.22500000000000001</v>
      </c>
      <c r="X23" s="10">
        <v>41662</v>
      </c>
      <c r="Y23">
        <v>52.65</v>
      </c>
      <c r="Z23">
        <v>0.5675</v>
      </c>
      <c r="AB23" s="10">
        <v>41662</v>
      </c>
      <c r="AC23">
        <v>41.43</v>
      </c>
      <c r="AD23">
        <v>0.50749999999999995</v>
      </c>
      <c r="AF23" s="10">
        <v>41662</v>
      </c>
      <c r="AG23">
        <v>32.97</v>
      </c>
      <c r="AH23">
        <v>0.34</v>
      </c>
      <c r="AJ23" s="10">
        <v>41661</v>
      </c>
      <c r="AK23">
        <v>36.71</v>
      </c>
      <c r="AL23">
        <v>0.1623</v>
      </c>
      <c r="AN23" s="10">
        <v>41661</v>
      </c>
      <c r="AO23">
        <v>31.45</v>
      </c>
      <c r="AP23">
        <v>0.36249999999999999</v>
      </c>
      <c r="AR23" s="10">
        <v>41661</v>
      </c>
      <c r="AS23">
        <v>47.23</v>
      </c>
      <c r="AT23">
        <v>0.35</v>
      </c>
      <c r="AV23" s="10">
        <v>41661</v>
      </c>
      <c r="AW23">
        <v>15.45</v>
      </c>
      <c r="AX23">
        <v>0.25</v>
      </c>
    </row>
    <row r="24" spans="1:50">
      <c r="B24" t="s">
        <v>781</v>
      </c>
      <c r="D24" s="10">
        <v>41663</v>
      </c>
      <c r="E24">
        <v>49.22</v>
      </c>
      <c r="F24">
        <v>0.47499999999999998</v>
      </c>
      <c r="H24" s="10">
        <v>41663</v>
      </c>
      <c r="I24">
        <v>68.260000000000005</v>
      </c>
      <c r="J24">
        <v>0.78</v>
      </c>
      <c r="L24" s="10">
        <v>41663</v>
      </c>
      <c r="M24">
        <v>42.43</v>
      </c>
      <c r="N24">
        <v>0.36749999999999999</v>
      </c>
      <c r="P24" s="10">
        <v>41663</v>
      </c>
      <c r="Q24">
        <v>24.06</v>
      </c>
      <c r="R24">
        <v>0.23</v>
      </c>
      <c r="T24" s="10">
        <v>41663</v>
      </c>
      <c r="U24">
        <v>33.630000000000003</v>
      </c>
      <c r="V24">
        <v>0.22500000000000001</v>
      </c>
      <c r="X24" s="10">
        <v>41663</v>
      </c>
      <c r="Y24">
        <v>52.01</v>
      </c>
      <c r="Z24">
        <v>0.5675</v>
      </c>
      <c r="AB24" s="10">
        <v>41663</v>
      </c>
      <c r="AC24">
        <v>41.22</v>
      </c>
      <c r="AD24">
        <v>0.50749999999999995</v>
      </c>
      <c r="AF24" s="10">
        <v>41663</v>
      </c>
      <c r="AG24">
        <v>32.5</v>
      </c>
      <c r="AH24">
        <v>0.34</v>
      </c>
      <c r="AJ24" s="10">
        <v>41662</v>
      </c>
      <c r="AK24">
        <v>36.6</v>
      </c>
      <c r="AL24">
        <v>0.1623</v>
      </c>
      <c r="AN24" s="10">
        <v>41662</v>
      </c>
      <c r="AO24">
        <v>31.32</v>
      </c>
      <c r="AP24">
        <v>0.36249999999999999</v>
      </c>
      <c r="AR24" s="10">
        <v>41662</v>
      </c>
      <c r="AS24">
        <v>47.21</v>
      </c>
      <c r="AT24">
        <v>0.35</v>
      </c>
      <c r="AV24" s="10">
        <v>41662</v>
      </c>
      <c r="AW24">
        <v>15.39</v>
      </c>
      <c r="AX24">
        <v>0.25</v>
      </c>
    </row>
    <row r="25" spans="1:50">
      <c r="B25" t="s">
        <v>782</v>
      </c>
      <c r="D25" s="10">
        <v>41666</v>
      </c>
      <c r="E25">
        <v>48.92</v>
      </c>
      <c r="F25">
        <v>0.47499999999999998</v>
      </c>
      <c r="H25" s="10">
        <v>41666</v>
      </c>
      <c r="I25">
        <v>68.73</v>
      </c>
      <c r="J25">
        <v>0.78</v>
      </c>
      <c r="L25" s="10">
        <v>41666</v>
      </c>
      <c r="M25">
        <v>42.81</v>
      </c>
      <c r="N25">
        <v>0.36749999999999999</v>
      </c>
      <c r="P25" s="10">
        <v>41666</v>
      </c>
      <c r="Q25">
        <v>24.12</v>
      </c>
      <c r="R25">
        <v>0.23</v>
      </c>
      <c r="T25" s="10">
        <v>41666</v>
      </c>
      <c r="U25">
        <v>33.67</v>
      </c>
      <c r="V25">
        <v>0.22500000000000001</v>
      </c>
      <c r="X25" s="10">
        <v>41666</v>
      </c>
      <c r="Y25">
        <v>51.9</v>
      </c>
      <c r="Z25">
        <v>0.5675</v>
      </c>
      <c r="AB25" s="10">
        <v>41666</v>
      </c>
      <c r="AC25">
        <v>41.25</v>
      </c>
      <c r="AD25">
        <v>0.50749999999999995</v>
      </c>
      <c r="AF25" s="10">
        <v>41666</v>
      </c>
      <c r="AG25">
        <v>32.450000000000003</v>
      </c>
      <c r="AH25">
        <v>0.34</v>
      </c>
      <c r="AJ25" s="10">
        <v>41663</v>
      </c>
      <c r="AK25">
        <v>36.700000000000003</v>
      </c>
      <c r="AL25">
        <v>0.1623</v>
      </c>
      <c r="AN25" s="10">
        <v>41663</v>
      </c>
      <c r="AO25">
        <v>31.7</v>
      </c>
      <c r="AP25">
        <v>0.36249999999999999</v>
      </c>
      <c r="AR25" s="10">
        <v>41663</v>
      </c>
      <c r="AS25">
        <v>46.55</v>
      </c>
      <c r="AT25">
        <v>0.35</v>
      </c>
      <c r="AV25" s="10">
        <v>41663</v>
      </c>
      <c r="AW25">
        <v>15.33</v>
      </c>
      <c r="AX25">
        <v>0.25</v>
      </c>
    </row>
    <row r="26" spans="1:50">
      <c r="B26" t="s">
        <v>783</v>
      </c>
      <c r="D26" s="10">
        <v>41667</v>
      </c>
      <c r="E26">
        <v>48.85</v>
      </c>
      <c r="F26">
        <v>0.47499999999999998</v>
      </c>
      <c r="H26" s="10">
        <v>41667</v>
      </c>
      <c r="I26">
        <v>68.819999999999993</v>
      </c>
      <c r="J26">
        <v>0.78</v>
      </c>
      <c r="L26" s="10">
        <v>41667</v>
      </c>
      <c r="M26">
        <v>42.96</v>
      </c>
      <c r="N26">
        <v>0.36749999999999999</v>
      </c>
      <c r="P26" s="10">
        <v>41667</v>
      </c>
      <c r="Q26">
        <v>24.38</v>
      </c>
      <c r="R26">
        <v>0.23</v>
      </c>
      <c r="T26" s="10">
        <v>41667</v>
      </c>
      <c r="U26">
        <v>33.69</v>
      </c>
      <c r="V26">
        <v>0.22500000000000001</v>
      </c>
      <c r="X26" s="10">
        <v>41667</v>
      </c>
      <c r="Y26">
        <v>51.99</v>
      </c>
      <c r="Z26">
        <v>0.5675</v>
      </c>
      <c r="AB26" s="10">
        <v>41667</v>
      </c>
      <c r="AC26">
        <v>41.25</v>
      </c>
      <c r="AD26">
        <v>0.50749999999999995</v>
      </c>
      <c r="AF26" s="10">
        <v>41667</v>
      </c>
      <c r="AG26">
        <v>32.520000000000003</v>
      </c>
      <c r="AH26">
        <v>0.34</v>
      </c>
      <c r="AJ26" s="10">
        <v>41666</v>
      </c>
      <c r="AK26">
        <v>36.14</v>
      </c>
      <c r="AL26">
        <v>0.1623</v>
      </c>
      <c r="AN26" s="10">
        <v>41666</v>
      </c>
      <c r="AO26">
        <v>31.51</v>
      </c>
      <c r="AP26">
        <v>0.36249999999999999</v>
      </c>
      <c r="AR26" s="10">
        <v>41666</v>
      </c>
      <c r="AS26">
        <v>46.7</v>
      </c>
      <c r="AT26">
        <v>0.35</v>
      </c>
      <c r="AV26" s="10">
        <v>41666</v>
      </c>
      <c r="AW26">
        <v>15.3</v>
      </c>
      <c r="AX26">
        <v>0.25</v>
      </c>
    </row>
    <row r="27" spans="1:50">
      <c r="B27" t="s">
        <v>784</v>
      </c>
      <c r="D27" s="10">
        <v>41668</v>
      </c>
      <c r="E27">
        <v>48.85</v>
      </c>
      <c r="F27">
        <v>0.47499999999999998</v>
      </c>
      <c r="H27" s="10">
        <v>41668</v>
      </c>
      <c r="I27">
        <v>68.989999999999995</v>
      </c>
      <c r="J27">
        <v>0.78</v>
      </c>
      <c r="L27" s="10">
        <v>41668</v>
      </c>
      <c r="M27">
        <v>42.81</v>
      </c>
      <c r="N27">
        <v>0.36749999999999999</v>
      </c>
      <c r="P27" s="10">
        <v>41668</v>
      </c>
      <c r="Q27">
        <v>24.35</v>
      </c>
      <c r="R27">
        <v>0.23</v>
      </c>
      <c r="T27" s="10">
        <v>41668</v>
      </c>
      <c r="U27">
        <v>33.549999999999997</v>
      </c>
      <c r="V27">
        <v>0.22500000000000001</v>
      </c>
      <c r="X27" s="10">
        <v>41668</v>
      </c>
      <c r="Y27">
        <v>51.72</v>
      </c>
      <c r="Z27">
        <v>0.5675</v>
      </c>
      <c r="AB27" s="10">
        <v>41668</v>
      </c>
      <c r="AC27">
        <v>40.89</v>
      </c>
      <c r="AD27">
        <v>0.50749999999999995</v>
      </c>
      <c r="AF27" s="10">
        <v>41668</v>
      </c>
      <c r="AG27">
        <v>32.450000000000003</v>
      </c>
      <c r="AH27">
        <v>0.34</v>
      </c>
      <c r="AJ27" s="10">
        <v>41667</v>
      </c>
      <c r="AK27">
        <v>36.57</v>
      </c>
      <c r="AL27">
        <v>0.1623</v>
      </c>
      <c r="AN27" s="10">
        <v>41667</v>
      </c>
      <c r="AO27">
        <v>31.46</v>
      </c>
      <c r="AP27">
        <v>0.36249999999999999</v>
      </c>
      <c r="AR27" s="10">
        <v>41667</v>
      </c>
      <c r="AS27">
        <v>46.59</v>
      </c>
      <c r="AT27">
        <v>0.35</v>
      </c>
      <c r="AV27" s="10">
        <v>41667</v>
      </c>
      <c r="AW27">
        <v>15.34</v>
      </c>
      <c r="AX27">
        <v>0.25</v>
      </c>
    </row>
    <row r="28" spans="1:50">
      <c r="D28" s="10">
        <v>41669</v>
      </c>
      <c r="E28">
        <v>49.44</v>
      </c>
      <c r="F28">
        <v>0.47499999999999998</v>
      </c>
      <c r="H28" s="10">
        <v>41669</v>
      </c>
      <c r="I28">
        <v>69.89</v>
      </c>
      <c r="J28">
        <v>0.78</v>
      </c>
      <c r="L28" s="10">
        <v>41669</v>
      </c>
      <c r="M28">
        <v>43.49</v>
      </c>
      <c r="N28">
        <v>0.36749999999999999</v>
      </c>
      <c r="P28" s="10">
        <v>41669</v>
      </c>
      <c r="Q28">
        <v>24.49</v>
      </c>
      <c r="R28">
        <v>0.23</v>
      </c>
      <c r="T28" s="10">
        <v>41669</v>
      </c>
      <c r="U28">
        <v>33.99</v>
      </c>
      <c r="V28">
        <v>0.22500000000000001</v>
      </c>
      <c r="X28" s="10">
        <v>41669</v>
      </c>
      <c r="Y28">
        <v>52.2</v>
      </c>
      <c r="Z28">
        <v>0.5675</v>
      </c>
      <c r="AB28" s="10">
        <v>41669</v>
      </c>
      <c r="AC28">
        <v>40.89</v>
      </c>
      <c r="AD28">
        <v>0.50749999999999995</v>
      </c>
      <c r="AF28" s="10">
        <v>41669</v>
      </c>
      <c r="AG28">
        <v>32.89</v>
      </c>
      <c r="AH28">
        <v>0.34</v>
      </c>
      <c r="AJ28" s="10">
        <v>41668</v>
      </c>
      <c r="AK28">
        <v>36.85</v>
      </c>
      <c r="AL28">
        <v>0.1623</v>
      </c>
      <c r="AN28" s="10">
        <v>41668</v>
      </c>
      <c r="AO28">
        <v>31.33</v>
      </c>
      <c r="AP28">
        <v>0.36249999999999999</v>
      </c>
      <c r="AR28" s="10">
        <v>41668</v>
      </c>
      <c r="AS28">
        <v>46.35</v>
      </c>
      <c r="AT28">
        <v>0.35</v>
      </c>
      <c r="AV28" s="10">
        <v>41668</v>
      </c>
      <c r="AW28">
        <v>15.34</v>
      </c>
      <c r="AX28">
        <v>0.25</v>
      </c>
    </row>
    <row r="29" spans="1:50">
      <c r="D29" s="10">
        <v>41670</v>
      </c>
      <c r="E29">
        <v>49.98</v>
      </c>
      <c r="F29">
        <v>0.47499999999999998</v>
      </c>
      <c r="H29" s="10">
        <v>41670</v>
      </c>
      <c r="I29">
        <v>70.62</v>
      </c>
      <c r="J29">
        <v>0.78</v>
      </c>
      <c r="L29" s="10">
        <v>41670</v>
      </c>
      <c r="M29">
        <v>43.8</v>
      </c>
      <c r="N29">
        <v>0.36749999999999999</v>
      </c>
      <c r="P29" s="10">
        <v>41670</v>
      </c>
      <c r="Q29">
        <v>24.68</v>
      </c>
      <c r="R29">
        <v>0.23</v>
      </c>
      <c r="T29" s="10">
        <v>41670</v>
      </c>
      <c r="U29">
        <v>34.07</v>
      </c>
      <c r="V29">
        <v>0.22500000000000001</v>
      </c>
      <c r="X29" s="10">
        <v>41670</v>
      </c>
      <c r="Y29">
        <v>52.63</v>
      </c>
      <c r="Z29">
        <v>0.5675</v>
      </c>
      <c r="AB29" s="10">
        <v>41670</v>
      </c>
      <c r="AC29">
        <v>41.24</v>
      </c>
      <c r="AD29">
        <v>0.50749999999999995</v>
      </c>
      <c r="AF29" s="10">
        <v>41670</v>
      </c>
      <c r="AG29">
        <v>33.17</v>
      </c>
      <c r="AH29">
        <v>0.34</v>
      </c>
      <c r="AJ29" s="10">
        <v>41669</v>
      </c>
      <c r="AK29">
        <v>37.43</v>
      </c>
      <c r="AL29">
        <v>0.1623</v>
      </c>
      <c r="AN29" s="10">
        <v>41669</v>
      </c>
      <c r="AO29">
        <v>31.13</v>
      </c>
      <c r="AP29">
        <v>0.36249999999999999</v>
      </c>
      <c r="AR29" s="10">
        <v>41669</v>
      </c>
      <c r="AS29">
        <v>46.61</v>
      </c>
      <c r="AT29">
        <v>0.35</v>
      </c>
      <c r="AV29" s="10">
        <v>41669</v>
      </c>
      <c r="AW29">
        <v>15.38</v>
      </c>
      <c r="AX29">
        <v>0.25</v>
      </c>
    </row>
    <row r="30" spans="1:50">
      <c r="D30" s="10">
        <v>41673</v>
      </c>
      <c r="E30">
        <v>49.38</v>
      </c>
      <c r="F30">
        <v>0.47499999999999998</v>
      </c>
      <c r="H30" s="10">
        <v>41673</v>
      </c>
      <c r="I30">
        <v>70.459999999999994</v>
      </c>
      <c r="J30">
        <v>0.78</v>
      </c>
      <c r="L30" s="10">
        <v>41673</v>
      </c>
      <c r="M30">
        <v>43.45</v>
      </c>
      <c r="N30">
        <v>0.36749999999999999</v>
      </c>
      <c r="P30" s="10">
        <v>41673</v>
      </c>
      <c r="Q30">
        <v>24.24</v>
      </c>
      <c r="R30">
        <v>0.23</v>
      </c>
      <c r="T30" s="10">
        <v>41673</v>
      </c>
      <c r="U30">
        <v>33.299999999999997</v>
      </c>
      <c r="V30">
        <v>0.22500000000000001</v>
      </c>
      <c r="X30" s="10">
        <v>41673</v>
      </c>
      <c r="Y30">
        <v>51.28</v>
      </c>
      <c r="Z30">
        <v>0.5675</v>
      </c>
      <c r="AB30" s="10">
        <v>41673</v>
      </c>
      <c r="AC30">
        <v>41.25</v>
      </c>
      <c r="AD30">
        <v>0.50749999999999995</v>
      </c>
      <c r="AF30" s="10">
        <v>41673</v>
      </c>
      <c r="AG30">
        <v>32.5</v>
      </c>
      <c r="AH30">
        <v>0.34</v>
      </c>
      <c r="AJ30" s="10">
        <v>41670</v>
      </c>
      <c r="AK30">
        <v>37.9</v>
      </c>
      <c r="AL30">
        <v>0.1623</v>
      </c>
      <c r="AN30" s="10">
        <v>41670</v>
      </c>
      <c r="AO30">
        <v>31.37</v>
      </c>
      <c r="AP30">
        <v>0.36249999999999999</v>
      </c>
      <c r="AR30" s="10">
        <v>41670</v>
      </c>
      <c r="AS30">
        <v>46.76</v>
      </c>
      <c r="AT30">
        <v>0.35</v>
      </c>
      <c r="AV30" s="10">
        <v>41670</v>
      </c>
      <c r="AW30">
        <v>15.64</v>
      </c>
      <c r="AX30">
        <v>0.25</v>
      </c>
    </row>
    <row r="31" spans="1:50">
      <c r="D31" s="10">
        <v>41674</v>
      </c>
      <c r="E31">
        <v>48.6</v>
      </c>
      <c r="F31">
        <v>0.47499999999999998</v>
      </c>
      <c r="H31" s="10">
        <v>41674</v>
      </c>
      <c r="I31">
        <v>69.94</v>
      </c>
      <c r="J31">
        <v>0.78</v>
      </c>
      <c r="L31" s="10">
        <v>41674</v>
      </c>
      <c r="M31">
        <v>43.48</v>
      </c>
      <c r="N31">
        <v>0.36749999999999999</v>
      </c>
      <c r="P31" s="10">
        <v>41674</v>
      </c>
      <c r="Q31">
        <v>24.23</v>
      </c>
      <c r="R31">
        <v>0.23</v>
      </c>
      <c r="T31" s="10">
        <v>41674</v>
      </c>
      <c r="U31">
        <v>33.18</v>
      </c>
      <c r="V31">
        <v>0.22500000000000001</v>
      </c>
      <c r="X31" s="10">
        <v>41674</v>
      </c>
      <c r="Y31">
        <v>51.63</v>
      </c>
      <c r="Z31">
        <v>0.5675</v>
      </c>
      <c r="AB31" s="10">
        <v>41674</v>
      </c>
      <c r="AC31">
        <v>41</v>
      </c>
      <c r="AD31">
        <v>0.50749999999999995</v>
      </c>
      <c r="AF31" s="10">
        <v>41674</v>
      </c>
      <c r="AG31">
        <v>32.64</v>
      </c>
      <c r="AH31">
        <v>0.34</v>
      </c>
      <c r="AJ31" s="10">
        <v>41673</v>
      </c>
      <c r="AK31">
        <v>37.71</v>
      </c>
      <c r="AL31">
        <v>0.1623</v>
      </c>
      <c r="AN31" s="10">
        <v>41673</v>
      </c>
      <c r="AO31">
        <v>31.21</v>
      </c>
      <c r="AP31">
        <v>0.36249999999999999</v>
      </c>
      <c r="AR31" s="10">
        <v>41673</v>
      </c>
      <c r="AS31">
        <v>46.3</v>
      </c>
      <c r="AT31">
        <v>0.35</v>
      </c>
      <c r="AV31" s="10">
        <v>41673</v>
      </c>
      <c r="AW31">
        <v>15.62</v>
      </c>
      <c r="AX31">
        <v>0.25</v>
      </c>
    </row>
    <row r="32" spans="1:50">
      <c r="D32" s="10">
        <v>41675</v>
      </c>
      <c r="E32">
        <v>48.27</v>
      </c>
      <c r="F32">
        <v>0.47499999999999998</v>
      </c>
      <c r="H32" s="10">
        <v>41675</v>
      </c>
      <c r="I32">
        <v>69.62</v>
      </c>
      <c r="J32">
        <v>0.78</v>
      </c>
      <c r="L32" s="10">
        <v>41675</v>
      </c>
      <c r="M32">
        <v>43.11</v>
      </c>
      <c r="N32">
        <v>0.36749999999999999</v>
      </c>
      <c r="P32" s="10">
        <v>41675</v>
      </c>
      <c r="Q32">
        <v>24.07</v>
      </c>
      <c r="R32">
        <v>0.23</v>
      </c>
      <c r="T32" s="10">
        <v>41675</v>
      </c>
      <c r="U32">
        <v>33.32</v>
      </c>
      <c r="V32">
        <v>0.22500000000000001</v>
      </c>
      <c r="X32" s="10">
        <v>41675</v>
      </c>
      <c r="Y32">
        <v>51.41</v>
      </c>
      <c r="Z32">
        <v>0.5675</v>
      </c>
      <c r="AB32" s="10">
        <v>41675</v>
      </c>
      <c r="AC32">
        <v>40.82</v>
      </c>
      <c r="AD32">
        <v>0.50749999999999995</v>
      </c>
      <c r="AF32" s="10">
        <v>41675</v>
      </c>
      <c r="AG32">
        <v>32.380000000000003</v>
      </c>
      <c r="AH32">
        <v>0.34</v>
      </c>
      <c r="AJ32" s="10">
        <v>41674</v>
      </c>
      <c r="AK32">
        <v>37.58</v>
      </c>
      <c r="AL32">
        <v>0.1623</v>
      </c>
      <c r="AN32" s="10">
        <v>41674</v>
      </c>
      <c r="AO32">
        <v>31.2</v>
      </c>
      <c r="AP32">
        <v>0.36249999999999999</v>
      </c>
      <c r="AR32" s="10">
        <v>41674</v>
      </c>
      <c r="AS32">
        <v>45.89</v>
      </c>
      <c r="AT32">
        <v>0.35</v>
      </c>
      <c r="AV32" s="10">
        <v>41674</v>
      </c>
      <c r="AW32">
        <v>15.67</v>
      </c>
      <c r="AX32">
        <v>0.25</v>
      </c>
    </row>
    <row r="33" spans="4:50">
      <c r="D33" s="10">
        <v>41676</v>
      </c>
      <c r="E33">
        <v>48.31</v>
      </c>
      <c r="F33">
        <v>0.47499999999999998</v>
      </c>
      <c r="H33" s="10">
        <v>41676</v>
      </c>
      <c r="I33">
        <v>70.010000000000005</v>
      </c>
      <c r="J33">
        <v>0.78</v>
      </c>
      <c r="L33" s="10">
        <v>41676</v>
      </c>
      <c r="M33">
        <v>42.87</v>
      </c>
      <c r="N33">
        <v>0.36749999999999999</v>
      </c>
      <c r="P33" s="10">
        <v>41676</v>
      </c>
      <c r="Q33">
        <v>24.24</v>
      </c>
      <c r="R33">
        <v>0.23</v>
      </c>
      <c r="T33" s="10">
        <v>41676</v>
      </c>
      <c r="U33">
        <v>33.72</v>
      </c>
      <c r="V33">
        <v>0.22500000000000001</v>
      </c>
      <c r="X33" s="10">
        <v>41676</v>
      </c>
      <c r="Y33">
        <v>52.11</v>
      </c>
      <c r="Z33">
        <v>0.5675</v>
      </c>
      <c r="AB33" s="10">
        <v>41676</v>
      </c>
      <c r="AC33">
        <v>40.909999999999997</v>
      </c>
      <c r="AD33">
        <v>0.50749999999999995</v>
      </c>
      <c r="AF33" s="10">
        <v>41676</v>
      </c>
      <c r="AG33">
        <v>32.74</v>
      </c>
      <c r="AH33">
        <v>0.34</v>
      </c>
      <c r="AJ33" s="10">
        <v>41675</v>
      </c>
      <c r="AK33">
        <v>37.549999999999997</v>
      </c>
      <c r="AL33">
        <v>0.1623</v>
      </c>
      <c r="AN33" s="10">
        <v>41675</v>
      </c>
      <c r="AO33">
        <v>31.27</v>
      </c>
      <c r="AP33">
        <v>0.36249999999999999</v>
      </c>
      <c r="AR33" s="10">
        <v>41675</v>
      </c>
      <c r="AS33">
        <v>45.85</v>
      </c>
      <c r="AT33">
        <v>0.35</v>
      </c>
      <c r="AV33" s="10">
        <v>41675</v>
      </c>
      <c r="AW33">
        <v>15.45</v>
      </c>
      <c r="AX33">
        <v>0.25</v>
      </c>
    </row>
    <row r="34" spans="4:50">
      <c r="D34" s="10">
        <v>41677</v>
      </c>
      <c r="E34">
        <v>48.41</v>
      </c>
      <c r="F34">
        <v>0.47499999999999998</v>
      </c>
      <c r="H34" s="10">
        <v>41677</v>
      </c>
      <c r="I34">
        <v>69.989999999999995</v>
      </c>
      <c r="J34">
        <v>0.78</v>
      </c>
      <c r="L34" s="10">
        <v>41677</v>
      </c>
      <c r="M34">
        <v>43.3</v>
      </c>
      <c r="N34">
        <v>0.36749999999999999</v>
      </c>
      <c r="P34" s="10">
        <v>41677</v>
      </c>
      <c r="Q34">
        <v>24.5</v>
      </c>
      <c r="R34">
        <v>0.23</v>
      </c>
      <c r="T34" s="10">
        <v>41677</v>
      </c>
      <c r="U34">
        <v>34.22</v>
      </c>
      <c r="V34">
        <v>0.22500000000000001</v>
      </c>
      <c r="X34" s="10">
        <v>41677</v>
      </c>
      <c r="Y34">
        <v>52.76</v>
      </c>
      <c r="Z34">
        <v>0.5675</v>
      </c>
      <c r="AB34" s="10">
        <v>41677</v>
      </c>
      <c r="AC34">
        <v>41.1</v>
      </c>
      <c r="AD34">
        <v>0.50749999999999995</v>
      </c>
      <c r="AF34" s="10">
        <v>41677</v>
      </c>
      <c r="AG34">
        <v>33.08</v>
      </c>
      <c r="AH34">
        <v>0.34</v>
      </c>
      <c r="AJ34" s="10">
        <v>41676</v>
      </c>
      <c r="AK34">
        <v>38.4</v>
      </c>
      <c r="AL34">
        <v>0.1623</v>
      </c>
      <c r="AN34" s="10">
        <v>41676</v>
      </c>
      <c r="AO34">
        <v>31.54</v>
      </c>
      <c r="AP34">
        <v>0.36249999999999999</v>
      </c>
      <c r="AR34" s="10">
        <v>41676</v>
      </c>
      <c r="AS34">
        <v>46.25</v>
      </c>
      <c r="AT34">
        <v>0.35</v>
      </c>
      <c r="AV34" s="10">
        <v>41676</v>
      </c>
      <c r="AW34">
        <v>15.56</v>
      </c>
      <c r="AX34">
        <v>0.25</v>
      </c>
    </row>
    <row r="35" spans="4:50">
      <c r="D35" s="10">
        <v>41680</v>
      </c>
      <c r="E35">
        <v>48.62</v>
      </c>
      <c r="F35">
        <v>0.47499999999999998</v>
      </c>
      <c r="H35" s="10">
        <v>41680</v>
      </c>
      <c r="I35">
        <v>70.739999999999995</v>
      </c>
      <c r="J35">
        <v>0.78</v>
      </c>
      <c r="L35" s="10">
        <v>41680</v>
      </c>
      <c r="M35">
        <v>43.79</v>
      </c>
      <c r="N35">
        <v>0.36749999999999999</v>
      </c>
      <c r="P35" s="10">
        <v>41680</v>
      </c>
      <c r="Q35">
        <v>24.79</v>
      </c>
      <c r="R35">
        <v>0.23</v>
      </c>
      <c r="T35" s="10">
        <v>41680</v>
      </c>
      <c r="U35">
        <v>34.36</v>
      </c>
      <c r="V35">
        <v>0.22500000000000001</v>
      </c>
      <c r="X35" s="10">
        <v>41680</v>
      </c>
      <c r="Y35">
        <v>53.07</v>
      </c>
      <c r="Z35">
        <v>0.5675</v>
      </c>
      <c r="AB35" s="10">
        <v>41680</v>
      </c>
      <c r="AC35">
        <v>41.28</v>
      </c>
      <c r="AD35">
        <v>0.50749999999999995</v>
      </c>
      <c r="AF35" s="10">
        <v>41680</v>
      </c>
      <c r="AG35">
        <v>33.35</v>
      </c>
      <c r="AH35">
        <v>0.34</v>
      </c>
      <c r="AJ35" s="10">
        <v>41677</v>
      </c>
      <c r="AK35">
        <v>38.369999999999997</v>
      </c>
      <c r="AL35">
        <v>0.1623</v>
      </c>
      <c r="AN35" s="10">
        <v>41677</v>
      </c>
      <c r="AO35">
        <v>32.200000000000003</v>
      </c>
      <c r="AP35">
        <v>0.36249999999999999</v>
      </c>
      <c r="AR35" s="10">
        <v>41677</v>
      </c>
      <c r="AS35">
        <v>46.54</v>
      </c>
      <c r="AT35">
        <v>0.35</v>
      </c>
      <c r="AV35" s="10">
        <v>41677</v>
      </c>
      <c r="AW35">
        <v>15.63</v>
      </c>
      <c r="AX35">
        <v>0.25</v>
      </c>
    </row>
    <row r="36" spans="4:50">
      <c r="D36" s="10">
        <v>41681</v>
      </c>
      <c r="E36">
        <v>49.13</v>
      </c>
      <c r="F36">
        <v>0.47499999999999998</v>
      </c>
      <c r="H36" s="10">
        <v>41681</v>
      </c>
      <c r="I36">
        <v>71.3</v>
      </c>
      <c r="J36">
        <v>0.78</v>
      </c>
      <c r="L36" s="10">
        <v>41681</v>
      </c>
      <c r="M36">
        <v>44.26</v>
      </c>
      <c r="N36">
        <v>0.36749999999999999</v>
      </c>
      <c r="P36" s="10">
        <v>41681</v>
      </c>
      <c r="Q36">
        <v>25.04</v>
      </c>
      <c r="R36">
        <v>0.23</v>
      </c>
      <c r="T36" s="10">
        <v>41681</v>
      </c>
      <c r="U36">
        <v>34.76</v>
      </c>
      <c r="V36">
        <v>0.22500000000000001</v>
      </c>
      <c r="X36" s="10">
        <v>41681</v>
      </c>
      <c r="Y36">
        <v>53.78</v>
      </c>
      <c r="Z36">
        <v>0.5675</v>
      </c>
      <c r="AB36" s="10">
        <v>41681</v>
      </c>
      <c r="AC36">
        <v>41.69</v>
      </c>
      <c r="AD36">
        <v>0.50749999999999995</v>
      </c>
      <c r="AF36" s="10">
        <v>41681</v>
      </c>
      <c r="AG36">
        <v>33.58</v>
      </c>
      <c r="AH36">
        <v>0.34</v>
      </c>
      <c r="AJ36" s="10">
        <v>41680</v>
      </c>
      <c r="AK36">
        <v>38.49</v>
      </c>
      <c r="AL36">
        <v>0.1623</v>
      </c>
      <c r="AN36" s="10">
        <v>41680</v>
      </c>
      <c r="AO36">
        <v>31.96</v>
      </c>
      <c r="AP36">
        <v>0.36249999999999999</v>
      </c>
      <c r="AR36" s="10">
        <v>41680</v>
      </c>
      <c r="AS36">
        <v>46.61</v>
      </c>
      <c r="AT36">
        <v>0.35</v>
      </c>
      <c r="AV36" s="10">
        <v>41680</v>
      </c>
      <c r="AW36">
        <v>15.52</v>
      </c>
      <c r="AX36">
        <v>0.25</v>
      </c>
    </row>
    <row r="37" spans="4:50">
      <c r="D37" s="10">
        <v>41682</v>
      </c>
      <c r="E37">
        <v>48.68</v>
      </c>
      <c r="F37">
        <v>0.47499999999999998</v>
      </c>
      <c r="H37" s="10">
        <v>41682</v>
      </c>
      <c r="I37">
        <v>70.87</v>
      </c>
      <c r="J37">
        <v>0.78</v>
      </c>
      <c r="L37" s="10">
        <v>41682</v>
      </c>
      <c r="M37">
        <v>44.39</v>
      </c>
      <c r="N37">
        <v>0.36749999999999999</v>
      </c>
      <c r="P37" s="10">
        <v>41682</v>
      </c>
      <c r="Q37">
        <v>24.98</v>
      </c>
      <c r="R37">
        <v>0.23</v>
      </c>
      <c r="T37" s="10">
        <v>41682</v>
      </c>
      <c r="U37">
        <v>34.869999999999997</v>
      </c>
      <c r="V37">
        <v>0.22500000000000001</v>
      </c>
      <c r="X37" s="10">
        <v>41682</v>
      </c>
      <c r="Y37">
        <v>53.78</v>
      </c>
      <c r="Z37">
        <v>0.5675</v>
      </c>
      <c r="AB37" s="10">
        <v>41682</v>
      </c>
      <c r="AC37">
        <v>41.61</v>
      </c>
      <c r="AD37">
        <v>0.50749999999999995</v>
      </c>
      <c r="AF37" s="10">
        <v>41682</v>
      </c>
      <c r="AG37">
        <v>33.68</v>
      </c>
      <c r="AH37">
        <v>0.34</v>
      </c>
      <c r="AJ37" s="10">
        <v>41681</v>
      </c>
      <c r="AK37">
        <v>38.299999999999997</v>
      </c>
      <c r="AL37">
        <v>0.1623</v>
      </c>
      <c r="AN37" s="10">
        <v>41681</v>
      </c>
      <c r="AO37">
        <v>32.35</v>
      </c>
      <c r="AP37">
        <v>0.36249999999999999</v>
      </c>
      <c r="AR37" s="10">
        <v>41681</v>
      </c>
      <c r="AS37">
        <v>46.72</v>
      </c>
      <c r="AT37">
        <v>0.35</v>
      </c>
      <c r="AV37" s="10">
        <v>41681</v>
      </c>
      <c r="AW37">
        <v>15.7</v>
      </c>
      <c r="AX37">
        <v>0.25</v>
      </c>
    </row>
    <row r="38" spans="4:50">
      <c r="D38" s="10">
        <v>41683</v>
      </c>
      <c r="E38">
        <v>49.57</v>
      </c>
      <c r="F38">
        <v>0.47499999999999998</v>
      </c>
      <c r="H38" s="10">
        <v>41683</v>
      </c>
      <c r="I38">
        <v>71.430000000000007</v>
      </c>
      <c r="J38">
        <v>0.78</v>
      </c>
      <c r="L38" s="10">
        <v>41683</v>
      </c>
      <c r="M38">
        <v>44.69</v>
      </c>
      <c r="N38">
        <v>0.36749999999999999</v>
      </c>
      <c r="P38" s="10">
        <v>41683</v>
      </c>
      <c r="Q38">
        <v>25.57</v>
      </c>
      <c r="R38">
        <v>0.23</v>
      </c>
      <c r="T38" s="10">
        <v>41683</v>
      </c>
      <c r="U38">
        <v>35.17</v>
      </c>
      <c r="V38">
        <v>0.22500000000000001</v>
      </c>
      <c r="X38" s="10">
        <v>41683</v>
      </c>
      <c r="Y38">
        <v>54.02</v>
      </c>
      <c r="Z38">
        <v>0.5675</v>
      </c>
      <c r="AB38" s="10">
        <v>41683</v>
      </c>
      <c r="AC38">
        <v>42.23</v>
      </c>
      <c r="AD38">
        <v>0.50749999999999995</v>
      </c>
      <c r="AF38" s="10">
        <v>41683</v>
      </c>
      <c r="AG38">
        <v>34.130000000000003</v>
      </c>
      <c r="AH38">
        <v>0.34</v>
      </c>
      <c r="AJ38" s="10">
        <v>41682</v>
      </c>
      <c r="AK38">
        <v>38.44</v>
      </c>
      <c r="AL38">
        <v>0.1623</v>
      </c>
      <c r="AN38" s="10">
        <v>41682</v>
      </c>
      <c r="AO38">
        <v>32.44</v>
      </c>
      <c r="AP38">
        <v>0.36249999999999999</v>
      </c>
      <c r="AR38" s="10">
        <v>41682</v>
      </c>
      <c r="AS38">
        <v>46.88</v>
      </c>
      <c r="AT38">
        <v>0.35</v>
      </c>
      <c r="AV38" s="10">
        <v>41682</v>
      </c>
      <c r="AW38">
        <v>15.67</v>
      </c>
      <c r="AX38">
        <v>0.25</v>
      </c>
    </row>
    <row r="39" spans="4:50">
      <c r="D39" s="10">
        <v>41684</v>
      </c>
      <c r="E39">
        <v>49.77</v>
      </c>
      <c r="F39">
        <v>0.47499999999999998</v>
      </c>
      <c r="H39" s="10">
        <v>41684</v>
      </c>
      <c r="I39">
        <v>71.45</v>
      </c>
      <c r="J39">
        <v>0.78</v>
      </c>
      <c r="L39" s="10">
        <v>41684</v>
      </c>
      <c r="M39">
        <v>44.97</v>
      </c>
      <c r="N39">
        <v>0.36749999999999999</v>
      </c>
      <c r="P39" s="10">
        <v>41684</v>
      </c>
      <c r="Q39">
        <v>25.63</v>
      </c>
      <c r="R39">
        <v>0.23</v>
      </c>
      <c r="T39" s="10">
        <v>41684</v>
      </c>
      <c r="U39">
        <v>35.69</v>
      </c>
      <c r="V39">
        <v>0.22500000000000001</v>
      </c>
      <c r="X39" s="10">
        <v>41684</v>
      </c>
      <c r="Y39">
        <v>54.39</v>
      </c>
      <c r="Z39">
        <v>0.5675</v>
      </c>
      <c r="AB39" s="10">
        <v>41684</v>
      </c>
      <c r="AC39">
        <v>42.52</v>
      </c>
      <c r="AD39">
        <v>0.50749999999999995</v>
      </c>
      <c r="AF39" s="10">
        <v>41684</v>
      </c>
      <c r="AG39">
        <v>34.47</v>
      </c>
      <c r="AH39">
        <v>0.34</v>
      </c>
      <c r="AJ39" s="10">
        <v>41683</v>
      </c>
      <c r="AK39">
        <v>38.47</v>
      </c>
      <c r="AL39">
        <v>0.1623</v>
      </c>
      <c r="AN39" s="10">
        <v>41683</v>
      </c>
      <c r="AO39">
        <v>32.57</v>
      </c>
      <c r="AP39">
        <v>0.36249999999999999</v>
      </c>
      <c r="AR39" s="10">
        <v>41683</v>
      </c>
      <c r="AS39">
        <v>47.37</v>
      </c>
      <c r="AT39">
        <v>0.35</v>
      </c>
      <c r="AV39" s="10">
        <v>41683</v>
      </c>
      <c r="AW39">
        <v>15.63</v>
      </c>
      <c r="AX39">
        <v>0.25</v>
      </c>
    </row>
    <row r="40" spans="4:50">
      <c r="D40" s="10">
        <v>41688</v>
      </c>
      <c r="E40">
        <v>51.2</v>
      </c>
      <c r="F40">
        <v>0.47499999999999998</v>
      </c>
      <c r="H40" s="10">
        <v>41688</v>
      </c>
      <c r="I40">
        <v>71.5</v>
      </c>
      <c r="J40">
        <v>0.78</v>
      </c>
      <c r="L40" s="10">
        <v>41688</v>
      </c>
      <c r="M40">
        <v>44.91</v>
      </c>
      <c r="N40">
        <v>0.36749999999999999</v>
      </c>
      <c r="P40" s="10">
        <v>41688</v>
      </c>
      <c r="Q40">
        <v>25.89</v>
      </c>
      <c r="R40">
        <v>0.23</v>
      </c>
      <c r="T40" s="10">
        <v>41688</v>
      </c>
      <c r="U40">
        <v>35.97</v>
      </c>
      <c r="V40">
        <v>0.22500000000000001</v>
      </c>
      <c r="X40" s="10">
        <v>41688</v>
      </c>
      <c r="Y40">
        <v>54.84</v>
      </c>
      <c r="Z40">
        <v>0.5675</v>
      </c>
      <c r="AB40" s="10">
        <v>41688</v>
      </c>
      <c r="AC40">
        <v>42.54</v>
      </c>
      <c r="AD40">
        <v>0.50749999999999995</v>
      </c>
      <c r="AF40" s="10">
        <v>41688</v>
      </c>
      <c r="AG40">
        <v>34.659999999999997</v>
      </c>
      <c r="AH40">
        <v>0.34</v>
      </c>
      <c r="AJ40" s="10">
        <v>41684</v>
      </c>
      <c r="AK40">
        <v>38.82</v>
      </c>
      <c r="AL40">
        <v>0.1623</v>
      </c>
      <c r="AN40" s="10">
        <v>41684</v>
      </c>
      <c r="AO40">
        <v>32.65</v>
      </c>
      <c r="AP40">
        <v>0.36249999999999999</v>
      </c>
      <c r="AR40" s="10">
        <v>41684</v>
      </c>
      <c r="AS40">
        <v>47.82</v>
      </c>
      <c r="AT40">
        <v>0.35</v>
      </c>
      <c r="AV40" s="10">
        <v>41684</v>
      </c>
      <c r="AW40">
        <v>15.67</v>
      </c>
      <c r="AX40">
        <v>0.25</v>
      </c>
    </row>
    <row r="41" spans="4:50">
      <c r="D41" s="10">
        <v>41689</v>
      </c>
      <c r="E41">
        <v>51.2</v>
      </c>
      <c r="F41">
        <v>0.47499999999999998</v>
      </c>
      <c r="H41" s="10">
        <v>41689</v>
      </c>
      <c r="I41">
        <v>71.72</v>
      </c>
      <c r="J41">
        <v>0.78</v>
      </c>
      <c r="L41" s="10">
        <v>41689</v>
      </c>
      <c r="M41">
        <v>44.44</v>
      </c>
      <c r="N41">
        <v>0.36749999999999999</v>
      </c>
      <c r="P41" s="10">
        <v>41689</v>
      </c>
      <c r="Q41">
        <v>25.69</v>
      </c>
      <c r="R41">
        <v>0.23</v>
      </c>
      <c r="T41" s="10">
        <v>41689</v>
      </c>
      <c r="U41">
        <v>35.58</v>
      </c>
      <c r="V41">
        <v>0.22500000000000001</v>
      </c>
      <c r="X41" s="10">
        <v>41689</v>
      </c>
      <c r="Y41">
        <v>54.36</v>
      </c>
      <c r="Z41">
        <v>0.5675</v>
      </c>
      <c r="AB41" s="10">
        <v>41689</v>
      </c>
      <c r="AC41">
        <v>42.17</v>
      </c>
      <c r="AD41">
        <v>0.50749999999999995</v>
      </c>
      <c r="AF41" s="10">
        <v>41689</v>
      </c>
      <c r="AG41">
        <v>34.340000000000003</v>
      </c>
      <c r="AH41">
        <v>0.34</v>
      </c>
      <c r="AJ41" s="10">
        <v>41688</v>
      </c>
      <c r="AK41">
        <v>38.950000000000003</v>
      </c>
      <c r="AL41">
        <v>0.1623</v>
      </c>
      <c r="AN41" s="10">
        <v>41688</v>
      </c>
      <c r="AO41">
        <v>33.06</v>
      </c>
      <c r="AP41">
        <v>0.36249999999999999</v>
      </c>
      <c r="AR41" s="10">
        <v>41688</v>
      </c>
      <c r="AS41">
        <v>47.41</v>
      </c>
      <c r="AT41">
        <v>0.35</v>
      </c>
      <c r="AV41" s="10">
        <v>41688</v>
      </c>
      <c r="AW41">
        <v>15.64</v>
      </c>
      <c r="AX41">
        <v>0.25</v>
      </c>
    </row>
    <row r="42" spans="4:50">
      <c r="D42" s="10">
        <v>41690</v>
      </c>
      <c r="E42">
        <v>51.72</v>
      </c>
      <c r="F42">
        <v>0.47499999999999998</v>
      </c>
      <c r="H42" s="10">
        <v>41690</v>
      </c>
      <c r="I42">
        <v>71.739999999999995</v>
      </c>
      <c r="J42">
        <v>0.78</v>
      </c>
      <c r="L42" s="10">
        <v>41690</v>
      </c>
      <c r="M42">
        <v>44.67</v>
      </c>
      <c r="N42">
        <v>0.36749999999999999</v>
      </c>
      <c r="P42" s="10">
        <v>41690</v>
      </c>
      <c r="Q42">
        <v>25.97</v>
      </c>
      <c r="R42">
        <v>0.23</v>
      </c>
      <c r="T42" s="10">
        <v>41690</v>
      </c>
      <c r="U42">
        <v>36.17</v>
      </c>
      <c r="V42">
        <v>0.22500000000000001</v>
      </c>
      <c r="X42" s="10">
        <v>41690</v>
      </c>
      <c r="Y42">
        <v>55.1</v>
      </c>
      <c r="Z42">
        <v>0.5675</v>
      </c>
      <c r="AB42" s="10">
        <v>41690</v>
      </c>
      <c r="AC42">
        <v>42.4</v>
      </c>
      <c r="AD42">
        <v>0.50749999999999995</v>
      </c>
      <c r="AF42" s="10">
        <v>41690</v>
      </c>
      <c r="AG42">
        <v>34.68</v>
      </c>
      <c r="AH42">
        <v>0.34</v>
      </c>
      <c r="AJ42" s="10">
        <v>41689</v>
      </c>
      <c r="AK42">
        <v>38.86</v>
      </c>
      <c r="AL42">
        <v>0.1623</v>
      </c>
      <c r="AN42" s="10">
        <v>41689</v>
      </c>
      <c r="AO42">
        <v>32.979999999999997</v>
      </c>
      <c r="AP42">
        <v>0.36249999999999999</v>
      </c>
      <c r="AR42" s="10">
        <v>41689</v>
      </c>
      <c r="AS42">
        <v>47.45</v>
      </c>
      <c r="AT42">
        <v>0.35</v>
      </c>
      <c r="AV42" s="10">
        <v>41689</v>
      </c>
      <c r="AW42">
        <v>15.7</v>
      </c>
      <c r="AX42">
        <v>0.25</v>
      </c>
    </row>
    <row r="43" spans="4:50">
      <c r="D43" s="10">
        <v>41691</v>
      </c>
      <c r="E43">
        <v>51.35</v>
      </c>
      <c r="F43">
        <v>0.47499999999999998</v>
      </c>
      <c r="H43" s="10">
        <v>41691</v>
      </c>
      <c r="I43">
        <v>71.489999999999995</v>
      </c>
      <c r="J43">
        <v>0.78</v>
      </c>
      <c r="L43" s="10">
        <v>41691</v>
      </c>
      <c r="M43">
        <v>44.65</v>
      </c>
      <c r="N43">
        <v>0.36749999999999999</v>
      </c>
      <c r="P43" s="10">
        <v>41691</v>
      </c>
      <c r="Q43">
        <v>26.15</v>
      </c>
      <c r="R43">
        <v>0.23</v>
      </c>
      <c r="T43" s="10">
        <v>41691</v>
      </c>
      <c r="U43">
        <v>36.369999999999997</v>
      </c>
      <c r="V43">
        <v>0.22500000000000001</v>
      </c>
      <c r="X43" s="10">
        <v>41691</v>
      </c>
      <c r="Y43">
        <v>54.73</v>
      </c>
      <c r="Z43">
        <v>0.5675</v>
      </c>
      <c r="AB43" s="10">
        <v>41691</v>
      </c>
      <c r="AC43">
        <v>42.35</v>
      </c>
      <c r="AD43">
        <v>0.50749999999999995</v>
      </c>
      <c r="AF43" s="10">
        <v>41691</v>
      </c>
      <c r="AG43">
        <v>35.03</v>
      </c>
      <c r="AH43">
        <v>0.34</v>
      </c>
      <c r="AJ43" s="10">
        <v>41690</v>
      </c>
      <c r="AK43">
        <v>39.6</v>
      </c>
      <c r="AL43">
        <v>0.1623</v>
      </c>
      <c r="AN43" s="10">
        <v>41690</v>
      </c>
      <c r="AO43">
        <v>32.82</v>
      </c>
      <c r="AP43">
        <v>0.36249999999999999</v>
      </c>
      <c r="AR43" s="10">
        <v>41690</v>
      </c>
      <c r="AS43">
        <v>47.61</v>
      </c>
      <c r="AT43">
        <v>0.35</v>
      </c>
      <c r="AV43" s="10">
        <v>41690</v>
      </c>
      <c r="AW43">
        <v>15.67</v>
      </c>
      <c r="AX43">
        <v>0.25</v>
      </c>
    </row>
    <row r="44" spans="4:50">
      <c r="D44" s="10">
        <v>41694</v>
      </c>
      <c r="E44">
        <v>51.04</v>
      </c>
      <c r="F44">
        <v>0.47499999999999998</v>
      </c>
      <c r="H44" s="10">
        <v>41694</v>
      </c>
      <c r="I44">
        <v>71.11</v>
      </c>
      <c r="J44">
        <v>0.78</v>
      </c>
      <c r="L44" s="10">
        <v>41694</v>
      </c>
      <c r="M44">
        <v>44.41</v>
      </c>
      <c r="N44">
        <v>0.36749999999999999</v>
      </c>
      <c r="P44" s="10">
        <v>41694</v>
      </c>
      <c r="Q44">
        <v>25.88</v>
      </c>
      <c r="R44">
        <v>0.23</v>
      </c>
      <c r="T44" s="10">
        <v>41694</v>
      </c>
      <c r="U44">
        <v>35.97</v>
      </c>
      <c r="V44">
        <v>0.22500000000000001</v>
      </c>
      <c r="X44" s="10">
        <v>41694</v>
      </c>
      <c r="Y44">
        <v>54.44</v>
      </c>
      <c r="Z44">
        <v>0.5675</v>
      </c>
      <c r="AB44" s="10">
        <v>41694</v>
      </c>
      <c r="AC44">
        <v>42.12</v>
      </c>
      <c r="AD44">
        <v>0.50749999999999995</v>
      </c>
      <c r="AF44" s="10">
        <v>41694</v>
      </c>
      <c r="AG44">
        <v>34.729999999999997</v>
      </c>
      <c r="AH44">
        <v>0.34</v>
      </c>
      <c r="AJ44" s="10">
        <v>41691</v>
      </c>
      <c r="AK44">
        <v>39.01</v>
      </c>
      <c r="AL44">
        <v>0.1623</v>
      </c>
      <c r="AN44" s="10">
        <v>41691</v>
      </c>
      <c r="AO44">
        <v>32.9</v>
      </c>
      <c r="AP44">
        <v>0.36249999999999999</v>
      </c>
      <c r="AR44" s="10">
        <v>41691</v>
      </c>
      <c r="AS44">
        <v>47.77</v>
      </c>
      <c r="AT44">
        <v>0.35</v>
      </c>
      <c r="AV44" s="10">
        <v>41691</v>
      </c>
      <c r="AW44">
        <v>15.72</v>
      </c>
      <c r="AX44">
        <v>0.25</v>
      </c>
    </row>
    <row r="45" spans="4:50">
      <c r="D45" s="10">
        <v>41695</v>
      </c>
      <c r="E45">
        <v>50.91</v>
      </c>
      <c r="F45">
        <v>0.47499999999999998</v>
      </c>
      <c r="H45" s="10">
        <v>41695</v>
      </c>
      <c r="I45">
        <v>71.03</v>
      </c>
      <c r="J45">
        <v>0.78</v>
      </c>
      <c r="L45" s="10">
        <v>41695</v>
      </c>
      <c r="M45">
        <v>44.42</v>
      </c>
      <c r="N45">
        <v>0.36749999999999999</v>
      </c>
      <c r="P45" s="10">
        <v>41695</v>
      </c>
      <c r="Q45">
        <v>25.68</v>
      </c>
      <c r="R45">
        <v>0.23</v>
      </c>
      <c r="T45" s="10">
        <v>41695</v>
      </c>
      <c r="U45">
        <v>36.22</v>
      </c>
      <c r="V45">
        <v>0.22500000000000001</v>
      </c>
      <c r="X45" s="10">
        <v>41695</v>
      </c>
      <c r="Y45">
        <v>55.14</v>
      </c>
      <c r="Z45">
        <v>0.5675</v>
      </c>
      <c r="AB45" s="10">
        <v>41695</v>
      </c>
      <c r="AC45">
        <v>42.17</v>
      </c>
      <c r="AD45">
        <v>0.50749999999999995</v>
      </c>
      <c r="AF45" s="10">
        <v>41695</v>
      </c>
      <c r="AG45">
        <v>34.619999999999997</v>
      </c>
      <c r="AH45">
        <v>0.34</v>
      </c>
      <c r="AJ45" s="10">
        <v>41694</v>
      </c>
      <c r="AK45">
        <v>39.11</v>
      </c>
      <c r="AL45">
        <v>0.1623</v>
      </c>
      <c r="AN45" s="10">
        <v>41694</v>
      </c>
      <c r="AO45">
        <v>32.909999999999997</v>
      </c>
      <c r="AP45">
        <v>0.36249999999999999</v>
      </c>
      <c r="AR45" s="10">
        <v>41694</v>
      </c>
      <c r="AS45">
        <v>47.52</v>
      </c>
      <c r="AT45">
        <v>0.35</v>
      </c>
      <c r="AV45" s="10">
        <v>41694</v>
      </c>
      <c r="AW45">
        <v>15.66</v>
      </c>
      <c r="AX45">
        <v>0.25</v>
      </c>
    </row>
    <row r="46" spans="4:50">
      <c r="D46" s="10">
        <v>41696</v>
      </c>
      <c r="E46">
        <v>50.36</v>
      </c>
      <c r="F46">
        <v>0.47499999999999998</v>
      </c>
      <c r="H46" s="10">
        <v>41696</v>
      </c>
      <c r="I46">
        <v>70.88</v>
      </c>
      <c r="J46">
        <v>0.78</v>
      </c>
      <c r="L46" s="10">
        <v>41696</v>
      </c>
      <c r="M46">
        <v>44.23</v>
      </c>
      <c r="N46">
        <v>0.36749999999999999</v>
      </c>
      <c r="P46" s="10">
        <v>41696</v>
      </c>
      <c r="Q46">
        <v>25.82</v>
      </c>
      <c r="R46">
        <v>0.23</v>
      </c>
      <c r="T46" s="10">
        <v>41696</v>
      </c>
      <c r="U46">
        <v>36.04</v>
      </c>
      <c r="V46">
        <v>0.22500000000000001</v>
      </c>
      <c r="X46" s="10">
        <v>41696</v>
      </c>
      <c r="Y46">
        <v>55.24</v>
      </c>
      <c r="Z46">
        <v>0.5675</v>
      </c>
      <c r="AB46" s="10">
        <v>41696</v>
      </c>
      <c r="AC46">
        <v>42</v>
      </c>
      <c r="AD46">
        <v>0.50749999999999995</v>
      </c>
      <c r="AF46" s="10">
        <v>41696</v>
      </c>
      <c r="AG46">
        <v>34.53</v>
      </c>
      <c r="AH46">
        <v>0.34</v>
      </c>
      <c r="AJ46" s="10">
        <v>41695</v>
      </c>
      <c r="AK46">
        <v>39.24</v>
      </c>
      <c r="AL46">
        <v>0.1623</v>
      </c>
      <c r="AN46" s="10">
        <v>41695</v>
      </c>
      <c r="AO46">
        <v>32.72</v>
      </c>
      <c r="AP46">
        <v>0.36249999999999999</v>
      </c>
      <c r="AR46" s="10">
        <v>41695</v>
      </c>
      <c r="AS46">
        <v>47.37</v>
      </c>
      <c r="AT46">
        <v>0.35</v>
      </c>
      <c r="AV46" s="10">
        <v>41695</v>
      </c>
      <c r="AW46">
        <v>15.64</v>
      </c>
      <c r="AX46">
        <v>0.25</v>
      </c>
    </row>
    <row r="47" spans="4:50">
      <c r="D47" s="10">
        <v>41697</v>
      </c>
      <c r="E47">
        <v>50.18</v>
      </c>
      <c r="F47">
        <v>0.47499999999999998</v>
      </c>
      <c r="H47" s="10">
        <v>41697</v>
      </c>
      <c r="I47">
        <v>70.430000000000007</v>
      </c>
      <c r="J47">
        <v>0.78</v>
      </c>
      <c r="L47" s="10">
        <v>41697</v>
      </c>
      <c r="M47">
        <v>44.03</v>
      </c>
      <c r="N47">
        <v>0.36749999999999999</v>
      </c>
      <c r="P47" s="10">
        <v>41697</v>
      </c>
      <c r="Q47">
        <v>25.87</v>
      </c>
      <c r="R47">
        <v>0.23</v>
      </c>
      <c r="T47" s="10">
        <v>41697</v>
      </c>
      <c r="U47">
        <v>36</v>
      </c>
      <c r="V47">
        <v>0.22500000000000001</v>
      </c>
      <c r="X47" s="10">
        <v>41697</v>
      </c>
      <c r="Y47">
        <v>55.27</v>
      </c>
      <c r="Z47">
        <v>0.5675</v>
      </c>
      <c r="AB47" s="10">
        <v>41697</v>
      </c>
      <c r="AC47">
        <v>42.01</v>
      </c>
      <c r="AD47">
        <v>0.50749999999999995</v>
      </c>
      <c r="AF47" s="10">
        <v>41697</v>
      </c>
      <c r="AG47">
        <v>34.32</v>
      </c>
      <c r="AH47">
        <v>0.34</v>
      </c>
      <c r="AJ47" s="10">
        <v>41696</v>
      </c>
      <c r="AK47">
        <v>39.32</v>
      </c>
      <c r="AL47">
        <v>0.1623</v>
      </c>
      <c r="AN47" s="10">
        <v>41696</v>
      </c>
      <c r="AO47">
        <v>32.770000000000003</v>
      </c>
      <c r="AP47">
        <v>0.36249999999999999</v>
      </c>
      <c r="AR47" s="10">
        <v>41696</v>
      </c>
      <c r="AS47">
        <v>47.11</v>
      </c>
      <c r="AT47">
        <v>0.35</v>
      </c>
      <c r="AV47" s="10">
        <v>41696</v>
      </c>
      <c r="AW47">
        <v>15.7</v>
      </c>
      <c r="AX47">
        <v>0.25</v>
      </c>
    </row>
    <row r="48" spans="4:50">
      <c r="D48" s="10">
        <v>41698</v>
      </c>
      <c r="E48">
        <v>50.51</v>
      </c>
      <c r="F48">
        <v>0.47499999999999998</v>
      </c>
      <c r="H48" s="10">
        <v>41698</v>
      </c>
      <c r="I48">
        <v>70.88</v>
      </c>
      <c r="J48">
        <v>0.78</v>
      </c>
      <c r="L48" s="10">
        <v>41698</v>
      </c>
      <c r="M48">
        <v>44.45</v>
      </c>
      <c r="N48">
        <v>0.36749999999999999</v>
      </c>
      <c r="P48" s="10">
        <v>41698</v>
      </c>
      <c r="Q48">
        <v>26.27</v>
      </c>
      <c r="R48">
        <v>0.23</v>
      </c>
      <c r="T48" s="10">
        <v>41698</v>
      </c>
      <c r="U48">
        <v>36</v>
      </c>
      <c r="V48">
        <v>0.22500000000000001</v>
      </c>
      <c r="X48" s="10">
        <v>41698</v>
      </c>
      <c r="Y48">
        <v>55.65</v>
      </c>
      <c r="Z48">
        <v>0.5675</v>
      </c>
      <c r="AB48" s="10">
        <v>41698</v>
      </c>
      <c r="AC48">
        <v>42.35</v>
      </c>
      <c r="AD48">
        <v>0.50749999999999995</v>
      </c>
      <c r="AF48" s="10">
        <v>41698</v>
      </c>
      <c r="AG48">
        <v>34.22</v>
      </c>
      <c r="AH48">
        <v>0.34</v>
      </c>
      <c r="AJ48" s="10">
        <v>41697</v>
      </c>
      <c r="AK48">
        <v>39.409999999999997</v>
      </c>
      <c r="AL48">
        <v>0.1623</v>
      </c>
      <c r="AN48" s="10">
        <v>41697</v>
      </c>
      <c r="AO48">
        <v>32.72</v>
      </c>
      <c r="AP48">
        <v>0.36249999999999999</v>
      </c>
      <c r="AR48" s="10">
        <v>41697</v>
      </c>
      <c r="AS48">
        <v>47</v>
      </c>
      <c r="AT48">
        <v>0.35</v>
      </c>
      <c r="AV48" s="10">
        <v>41697</v>
      </c>
      <c r="AW48">
        <v>15.67</v>
      </c>
      <c r="AX48">
        <v>0.25</v>
      </c>
    </row>
    <row r="49" spans="4:50">
      <c r="D49" s="10">
        <v>41701</v>
      </c>
      <c r="E49">
        <v>50.06</v>
      </c>
      <c r="F49">
        <v>0.47499999999999998</v>
      </c>
      <c r="H49" s="10">
        <v>41701</v>
      </c>
      <c r="I49">
        <v>70.05</v>
      </c>
      <c r="J49">
        <v>0.78</v>
      </c>
      <c r="L49" s="10">
        <v>41701</v>
      </c>
      <c r="M49">
        <v>43.95</v>
      </c>
      <c r="N49">
        <v>0.36749999999999999</v>
      </c>
      <c r="P49" s="10">
        <v>41701</v>
      </c>
      <c r="Q49">
        <v>25.84</v>
      </c>
      <c r="R49">
        <v>0.23</v>
      </c>
      <c r="T49" s="10">
        <v>41701</v>
      </c>
      <c r="U49">
        <v>35.56</v>
      </c>
      <c r="V49">
        <v>0.22500000000000001</v>
      </c>
      <c r="X49" s="10">
        <v>41701</v>
      </c>
      <c r="Y49">
        <v>55.07</v>
      </c>
      <c r="Z49">
        <v>0.5675</v>
      </c>
      <c r="AB49" s="10">
        <v>41701</v>
      </c>
      <c r="AC49">
        <v>42.05</v>
      </c>
      <c r="AD49">
        <v>0.50749999999999995</v>
      </c>
      <c r="AF49" s="10">
        <v>41701</v>
      </c>
      <c r="AG49">
        <v>34.1</v>
      </c>
      <c r="AH49">
        <v>0.34</v>
      </c>
      <c r="AJ49" s="10">
        <v>41698</v>
      </c>
      <c r="AK49">
        <v>39.19</v>
      </c>
      <c r="AL49">
        <v>0.1623</v>
      </c>
      <c r="AN49" s="10">
        <v>41698</v>
      </c>
      <c r="AO49">
        <v>32.44</v>
      </c>
      <c r="AP49">
        <v>0.36249999999999999</v>
      </c>
      <c r="AR49" s="10">
        <v>41698</v>
      </c>
      <c r="AS49">
        <v>46.8</v>
      </c>
      <c r="AT49">
        <v>0.35</v>
      </c>
      <c r="AV49" s="10">
        <v>41698</v>
      </c>
      <c r="AW49">
        <v>15.74</v>
      </c>
      <c r="AX49">
        <v>0.25</v>
      </c>
    </row>
    <row r="50" spans="4:50">
      <c r="D50" s="10">
        <v>41702</v>
      </c>
      <c r="E50">
        <v>50.79</v>
      </c>
      <c r="F50">
        <v>0.47499999999999998</v>
      </c>
      <c r="H50" s="10">
        <v>41702</v>
      </c>
      <c r="I50">
        <v>70.12</v>
      </c>
      <c r="J50">
        <v>0.78</v>
      </c>
      <c r="L50" s="10">
        <v>41702</v>
      </c>
      <c r="M50">
        <v>44.18</v>
      </c>
      <c r="N50">
        <v>0.36749999999999999</v>
      </c>
      <c r="P50" s="10">
        <v>41702</v>
      </c>
      <c r="Q50">
        <v>26.32</v>
      </c>
      <c r="R50">
        <v>0.23</v>
      </c>
      <c r="T50" s="10">
        <v>41702</v>
      </c>
      <c r="U50">
        <v>35.81</v>
      </c>
      <c r="V50">
        <v>0.22500000000000001</v>
      </c>
      <c r="X50" s="10">
        <v>41702</v>
      </c>
      <c r="Y50">
        <v>55.25</v>
      </c>
      <c r="Z50">
        <v>0.5675</v>
      </c>
      <c r="AB50" s="10">
        <v>41702</v>
      </c>
      <c r="AC50">
        <v>42.33</v>
      </c>
      <c r="AD50">
        <v>0.50749999999999995</v>
      </c>
      <c r="AF50" s="10">
        <v>41702</v>
      </c>
      <c r="AG50">
        <v>34.49</v>
      </c>
      <c r="AH50">
        <v>0.34</v>
      </c>
      <c r="AJ50" s="10">
        <v>41701</v>
      </c>
      <c r="AK50">
        <v>39.11</v>
      </c>
      <c r="AL50">
        <v>0.1623</v>
      </c>
      <c r="AN50" s="10">
        <v>41701</v>
      </c>
      <c r="AO50">
        <v>32.49</v>
      </c>
      <c r="AP50">
        <v>0.36249999999999999</v>
      </c>
      <c r="AR50" s="10">
        <v>41701</v>
      </c>
      <c r="AS50">
        <v>46.87</v>
      </c>
      <c r="AT50">
        <v>0.35</v>
      </c>
      <c r="AV50" s="10">
        <v>41701</v>
      </c>
      <c r="AW50">
        <v>15.65</v>
      </c>
      <c r="AX50">
        <v>0.25</v>
      </c>
    </row>
    <row r="51" spans="4:50">
      <c r="D51" s="10">
        <v>41703</v>
      </c>
      <c r="E51">
        <v>50.27</v>
      </c>
      <c r="F51">
        <v>0.47499999999999998</v>
      </c>
      <c r="H51" s="10">
        <v>41703</v>
      </c>
      <c r="I51">
        <v>70.11</v>
      </c>
      <c r="J51">
        <v>0.78</v>
      </c>
      <c r="L51" s="10">
        <v>41703</v>
      </c>
      <c r="M51">
        <v>43.76</v>
      </c>
      <c r="N51">
        <v>0.36749999999999999</v>
      </c>
      <c r="P51" s="10">
        <v>41703</v>
      </c>
      <c r="Q51">
        <v>26.11</v>
      </c>
      <c r="R51">
        <v>0.23</v>
      </c>
      <c r="T51" s="10">
        <v>41703</v>
      </c>
      <c r="U51">
        <v>35.57</v>
      </c>
      <c r="V51">
        <v>0.22500000000000001</v>
      </c>
      <c r="X51" s="10">
        <v>41703</v>
      </c>
      <c r="Y51">
        <v>54.51</v>
      </c>
      <c r="Z51">
        <v>0.5675</v>
      </c>
      <c r="AB51" s="10">
        <v>41703</v>
      </c>
      <c r="AC51">
        <v>42.22</v>
      </c>
      <c r="AD51">
        <v>0.50749999999999995</v>
      </c>
      <c r="AF51" s="10">
        <v>41703</v>
      </c>
      <c r="AG51">
        <v>34.520000000000003</v>
      </c>
      <c r="AH51">
        <v>0.34</v>
      </c>
      <c r="AJ51" s="10">
        <v>41702</v>
      </c>
      <c r="AK51">
        <v>39.299999999999997</v>
      </c>
      <c r="AL51">
        <v>0.1623</v>
      </c>
      <c r="AN51" s="10">
        <v>41702</v>
      </c>
      <c r="AO51">
        <v>32.450000000000003</v>
      </c>
      <c r="AP51">
        <v>0.36249999999999999</v>
      </c>
      <c r="AR51" s="10">
        <v>41702</v>
      </c>
      <c r="AS51">
        <v>48.95</v>
      </c>
      <c r="AT51">
        <v>0.35</v>
      </c>
      <c r="AV51" s="10">
        <v>41702</v>
      </c>
      <c r="AW51">
        <v>15.61</v>
      </c>
      <c r="AX51">
        <v>0.25</v>
      </c>
    </row>
    <row r="52" spans="4:50">
      <c r="D52" s="10">
        <v>41704</v>
      </c>
      <c r="E52">
        <v>49.96</v>
      </c>
      <c r="F52">
        <v>0.47499999999999998</v>
      </c>
      <c r="H52" s="10">
        <v>41704</v>
      </c>
      <c r="I52">
        <v>70.03</v>
      </c>
      <c r="J52">
        <v>0.78</v>
      </c>
      <c r="L52" s="10">
        <v>41704</v>
      </c>
      <c r="M52">
        <v>43.5</v>
      </c>
      <c r="N52">
        <v>0.36749999999999999</v>
      </c>
      <c r="P52" s="10">
        <v>41704</v>
      </c>
      <c r="Q52">
        <v>25.93</v>
      </c>
      <c r="R52">
        <v>0.23</v>
      </c>
      <c r="T52" s="10">
        <v>41704</v>
      </c>
      <c r="U52">
        <v>35.51</v>
      </c>
      <c r="V52">
        <v>0.22500000000000001</v>
      </c>
      <c r="X52" s="10">
        <v>41704</v>
      </c>
      <c r="Y52">
        <v>54.05</v>
      </c>
      <c r="Z52">
        <v>0.5675</v>
      </c>
      <c r="AB52" s="10">
        <v>41704</v>
      </c>
      <c r="AC52">
        <v>42.04</v>
      </c>
      <c r="AD52">
        <v>0.50749999999999995</v>
      </c>
      <c r="AF52" s="10">
        <v>41704</v>
      </c>
      <c r="AG52">
        <v>33.880000000000003</v>
      </c>
      <c r="AH52">
        <v>0.34</v>
      </c>
      <c r="AJ52" s="10">
        <v>41703</v>
      </c>
      <c r="AK52">
        <v>39.369999999999997</v>
      </c>
      <c r="AL52">
        <v>0.1623</v>
      </c>
      <c r="AN52" s="10">
        <v>41703</v>
      </c>
      <c r="AO52">
        <v>32.69</v>
      </c>
      <c r="AP52">
        <v>0.36249999999999999</v>
      </c>
      <c r="AR52" s="10">
        <v>41703</v>
      </c>
      <c r="AS52">
        <v>48.8</v>
      </c>
      <c r="AT52">
        <v>0.35</v>
      </c>
      <c r="AV52" s="10">
        <v>41703</v>
      </c>
      <c r="AW52">
        <v>15.72</v>
      </c>
      <c r="AX52">
        <v>0.25</v>
      </c>
    </row>
    <row r="53" spans="4:50">
      <c r="D53" s="10">
        <v>41705</v>
      </c>
      <c r="E53">
        <v>50.19</v>
      </c>
      <c r="F53">
        <v>0.47499999999999998</v>
      </c>
      <c r="H53" s="10">
        <v>41705</v>
      </c>
      <c r="I53">
        <v>70.06</v>
      </c>
      <c r="J53">
        <v>0.78</v>
      </c>
      <c r="L53" s="10">
        <v>41705</v>
      </c>
      <c r="M53">
        <v>43.75</v>
      </c>
      <c r="N53">
        <v>0.36749999999999999</v>
      </c>
      <c r="P53" s="10">
        <v>41705</v>
      </c>
      <c r="Q53">
        <v>25.93</v>
      </c>
      <c r="R53">
        <v>0.23</v>
      </c>
      <c r="T53" s="10">
        <v>41705</v>
      </c>
      <c r="U53">
        <v>35.479999999999997</v>
      </c>
      <c r="V53">
        <v>0.22500000000000001</v>
      </c>
      <c r="X53" s="10">
        <v>41705</v>
      </c>
      <c r="Y53">
        <v>54.04</v>
      </c>
      <c r="Z53">
        <v>0.5675</v>
      </c>
      <c r="AB53" s="10">
        <v>41705</v>
      </c>
      <c r="AC53">
        <v>42.1</v>
      </c>
      <c r="AD53">
        <v>0.50749999999999995</v>
      </c>
      <c r="AF53" s="10">
        <v>41705</v>
      </c>
      <c r="AG53">
        <v>33.76</v>
      </c>
      <c r="AH53">
        <v>0.34</v>
      </c>
      <c r="AJ53" s="10">
        <v>41704</v>
      </c>
      <c r="AK53">
        <v>39.299999999999997</v>
      </c>
      <c r="AL53">
        <v>0.1623</v>
      </c>
      <c r="AN53" s="10">
        <v>41704</v>
      </c>
      <c r="AO53">
        <v>32.76</v>
      </c>
      <c r="AP53">
        <v>0.36249999999999999</v>
      </c>
      <c r="AR53" s="10">
        <v>41704</v>
      </c>
      <c r="AS53">
        <v>48.54</v>
      </c>
      <c r="AT53">
        <v>0.35</v>
      </c>
      <c r="AV53" s="10">
        <v>41704</v>
      </c>
      <c r="AW53">
        <v>15.78</v>
      </c>
      <c r="AX53">
        <v>0.25</v>
      </c>
    </row>
    <row r="54" spans="4:50">
      <c r="D54" s="10">
        <v>41708</v>
      </c>
      <c r="E54">
        <v>50.3</v>
      </c>
      <c r="F54">
        <v>0.47499999999999998</v>
      </c>
      <c r="H54" s="10">
        <v>41708</v>
      </c>
      <c r="I54">
        <v>69.62</v>
      </c>
      <c r="J54">
        <v>0.78</v>
      </c>
      <c r="L54" s="10">
        <v>41708</v>
      </c>
      <c r="M54">
        <v>43.5</v>
      </c>
      <c r="N54">
        <v>0.36749999999999999</v>
      </c>
      <c r="P54" s="10">
        <v>41708</v>
      </c>
      <c r="Q54">
        <v>25.82</v>
      </c>
      <c r="R54">
        <v>0.23</v>
      </c>
      <c r="T54" s="10">
        <v>41708</v>
      </c>
      <c r="U54">
        <v>35.47</v>
      </c>
      <c r="V54">
        <v>0.22500000000000001</v>
      </c>
      <c r="X54" s="10">
        <v>41708</v>
      </c>
      <c r="Y54">
        <v>54.25</v>
      </c>
      <c r="Z54">
        <v>0.5675</v>
      </c>
      <c r="AB54" s="10">
        <v>41708</v>
      </c>
      <c r="AC54">
        <v>42.16</v>
      </c>
      <c r="AD54">
        <v>0.50749999999999995</v>
      </c>
      <c r="AF54" s="10">
        <v>41708</v>
      </c>
      <c r="AG54">
        <v>33.630000000000003</v>
      </c>
      <c r="AH54">
        <v>0.34</v>
      </c>
      <c r="AJ54" s="10">
        <v>41705</v>
      </c>
      <c r="AK54">
        <v>39.29</v>
      </c>
      <c r="AL54">
        <v>0.1623</v>
      </c>
      <c r="AN54" s="10">
        <v>41705</v>
      </c>
      <c r="AO54">
        <v>32.97</v>
      </c>
      <c r="AP54">
        <v>0.36249999999999999</v>
      </c>
      <c r="AR54" s="10">
        <v>41705</v>
      </c>
      <c r="AS54">
        <v>48.63</v>
      </c>
      <c r="AT54">
        <v>0.35</v>
      </c>
      <c r="AV54" s="10">
        <v>41705</v>
      </c>
      <c r="AW54">
        <v>15.66</v>
      </c>
      <c r="AX54">
        <v>0.25</v>
      </c>
    </row>
    <row r="55" spans="4:50">
      <c r="D55" s="10">
        <v>41709</v>
      </c>
      <c r="E55">
        <v>49.96</v>
      </c>
      <c r="F55">
        <v>0.47499999999999998</v>
      </c>
      <c r="H55" s="10">
        <v>41709</v>
      </c>
      <c r="I55">
        <v>69.47</v>
      </c>
      <c r="J55">
        <v>0.78</v>
      </c>
      <c r="L55" s="10">
        <v>41709</v>
      </c>
      <c r="M55">
        <v>43.36</v>
      </c>
      <c r="N55">
        <v>0.36749999999999999</v>
      </c>
      <c r="P55" s="10">
        <v>41709</v>
      </c>
      <c r="Q55">
        <v>25.74</v>
      </c>
      <c r="R55">
        <v>0.23</v>
      </c>
      <c r="T55" s="10">
        <v>41709</v>
      </c>
      <c r="U55">
        <v>35.409999999999997</v>
      </c>
      <c r="V55">
        <v>0.22500000000000001</v>
      </c>
      <c r="X55" s="10">
        <v>41709</v>
      </c>
      <c r="Y55">
        <v>53.64</v>
      </c>
      <c r="Z55">
        <v>0.5675</v>
      </c>
      <c r="AB55" s="10">
        <v>41709</v>
      </c>
      <c r="AC55">
        <v>42.05</v>
      </c>
      <c r="AD55">
        <v>0.50749999999999995</v>
      </c>
      <c r="AF55" s="10">
        <v>41709</v>
      </c>
      <c r="AG55">
        <v>33.46</v>
      </c>
      <c r="AH55">
        <v>0.34</v>
      </c>
      <c r="AJ55" s="10">
        <v>41708</v>
      </c>
      <c r="AK55">
        <v>39.369999999999997</v>
      </c>
      <c r="AL55">
        <v>0.1623</v>
      </c>
      <c r="AN55" s="10">
        <v>41708</v>
      </c>
      <c r="AO55">
        <v>32.92</v>
      </c>
      <c r="AP55">
        <v>0.36249999999999999</v>
      </c>
      <c r="AR55" s="10">
        <v>41708</v>
      </c>
      <c r="AS55">
        <v>48.95</v>
      </c>
      <c r="AT55">
        <v>0.35</v>
      </c>
      <c r="AV55" s="10">
        <v>41708</v>
      </c>
      <c r="AW55">
        <v>15.59</v>
      </c>
      <c r="AX55">
        <v>0.25</v>
      </c>
    </row>
    <row r="56" spans="4:50">
      <c r="D56" s="10">
        <v>41710</v>
      </c>
      <c r="E56">
        <v>50.2</v>
      </c>
      <c r="F56">
        <v>0.47499999999999998</v>
      </c>
      <c r="H56" s="10">
        <v>41710</v>
      </c>
      <c r="I56">
        <v>70.36</v>
      </c>
      <c r="J56">
        <v>0.78</v>
      </c>
      <c r="L56" s="10">
        <v>41710</v>
      </c>
      <c r="M56">
        <v>43.94</v>
      </c>
      <c r="N56">
        <v>0.36749999999999999</v>
      </c>
      <c r="P56" s="10">
        <v>41710</v>
      </c>
      <c r="Q56">
        <v>26.11</v>
      </c>
      <c r="R56">
        <v>0.23</v>
      </c>
      <c r="T56" s="10">
        <v>41710</v>
      </c>
      <c r="U56">
        <v>35.69</v>
      </c>
      <c r="V56">
        <v>0.22500000000000001</v>
      </c>
      <c r="X56" s="10">
        <v>41710</v>
      </c>
      <c r="Y56">
        <v>54.24</v>
      </c>
      <c r="Z56">
        <v>0.5675</v>
      </c>
      <c r="AB56" s="10">
        <v>41710</v>
      </c>
      <c r="AC56">
        <v>42.63</v>
      </c>
      <c r="AD56">
        <v>0.50749999999999995</v>
      </c>
      <c r="AF56" s="10">
        <v>41710</v>
      </c>
      <c r="AG56">
        <v>34</v>
      </c>
      <c r="AH56">
        <v>0.34</v>
      </c>
      <c r="AJ56" s="10">
        <v>41709</v>
      </c>
      <c r="AK56">
        <v>39.299999999999997</v>
      </c>
      <c r="AL56">
        <v>0.1623</v>
      </c>
      <c r="AN56" s="10">
        <v>41709</v>
      </c>
      <c r="AO56">
        <v>33.020000000000003</v>
      </c>
      <c r="AP56">
        <v>0.36249999999999999</v>
      </c>
      <c r="AR56" s="10">
        <v>41709</v>
      </c>
      <c r="AS56">
        <v>49</v>
      </c>
      <c r="AT56">
        <v>0.35</v>
      </c>
      <c r="AV56" s="10">
        <v>41709</v>
      </c>
      <c r="AW56">
        <v>15.7</v>
      </c>
      <c r="AX56">
        <v>0.25</v>
      </c>
    </row>
    <row r="57" spans="4:50">
      <c r="D57" s="10">
        <v>41711</v>
      </c>
      <c r="E57">
        <v>50.69</v>
      </c>
      <c r="F57">
        <v>0.47499999999999998</v>
      </c>
      <c r="H57" s="10">
        <v>41711</v>
      </c>
      <c r="I57">
        <v>70.569999999999993</v>
      </c>
      <c r="J57">
        <v>0.78</v>
      </c>
      <c r="L57" s="10">
        <v>41711</v>
      </c>
      <c r="M57">
        <v>44.61</v>
      </c>
      <c r="N57">
        <v>0.36749999999999999</v>
      </c>
      <c r="P57" s="10">
        <v>41711</v>
      </c>
      <c r="Q57">
        <v>26.36</v>
      </c>
      <c r="R57">
        <v>0.23</v>
      </c>
      <c r="T57" s="10">
        <v>41711</v>
      </c>
      <c r="U57">
        <v>36.11</v>
      </c>
      <c r="V57">
        <v>0.22500000000000001</v>
      </c>
      <c r="X57" s="10">
        <v>41711</v>
      </c>
      <c r="Y57">
        <v>54.93</v>
      </c>
      <c r="Z57">
        <v>0.5675</v>
      </c>
      <c r="AB57" s="10">
        <v>41711</v>
      </c>
      <c r="AC57">
        <v>43.16</v>
      </c>
      <c r="AD57">
        <v>0.50749999999999995</v>
      </c>
      <c r="AF57" s="10">
        <v>41711</v>
      </c>
      <c r="AG57">
        <v>34.42</v>
      </c>
      <c r="AH57">
        <v>0.34</v>
      </c>
      <c r="AJ57" s="10">
        <v>41710</v>
      </c>
      <c r="AK57">
        <v>39.4</v>
      </c>
      <c r="AL57">
        <v>0.1623</v>
      </c>
      <c r="AN57" s="10">
        <v>41710</v>
      </c>
      <c r="AO57">
        <v>33.26</v>
      </c>
      <c r="AP57">
        <v>0.36249999999999999</v>
      </c>
      <c r="AR57" s="10">
        <v>41710</v>
      </c>
      <c r="AS57">
        <v>49.4</v>
      </c>
      <c r="AT57">
        <v>0.35</v>
      </c>
      <c r="AV57" s="10">
        <v>41710</v>
      </c>
      <c r="AW57">
        <v>15.79</v>
      </c>
      <c r="AX57">
        <v>0.25</v>
      </c>
    </row>
    <row r="58" spans="4:50">
      <c r="D58" s="10">
        <v>41712</v>
      </c>
      <c r="E58">
        <v>50.79</v>
      </c>
      <c r="F58">
        <v>0.47499999999999998</v>
      </c>
      <c r="H58" s="10">
        <v>41712</v>
      </c>
      <c r="I58">
        <v>70.7</v>
      </c>
      <c r="J58">
        <v>0.78</v>
      </c>
      <c r="L58" s="10">
        <v>41712</v>
      </c>
      <c r="M58">
        <v>44.89</v>
      </c>
      <c r="N58">
        <v>0.36749999999999999</v>
      </c>
      <c r="P58" s="10">
        <v>41712</v>
      </c>
      <c r="Q58">
        <v>26.54</v>
      </c>
      <c r="R58">
        <v>0.23</v>
      </c>
      <c r="T58" s="10">
        <v>41712</v>
      </c>
      <c r="U58">
        <v>36.29</v>
      </c>
      <c r="V58">
        <v>0.22500000000000001</v>
      </c>
      <c r="X58" s="10">
        <v>41712</v>
      </c>
      <c r="Y58">
        <v>55.04</v>
      </c>
      <c r="Z58">
        <v>0.5675</v>
      </c>
      <c r="AB58" s="10">
        <v>41712</v>
      </c>
      <c r="AC58">
        <v>43.49</v>
      </c>
      <c r="AD58">
        <v>0.50749999999999995</v>
      </c>
      <c r="AF58" s="10">
        <v>41712</v>
      </c>
      <c r="AG58">
        <v>34.450000000000003</v>
      </c>
      <c r="AH58">
        <v>0.34</v>
      </c>
      <c r="AJ58" s="10">
        <v>41711</v>
      </c>
      <c r="AK58">
        <v>39.380000000000003</v>
      </c>
      <c r="AL58">
        <v>0.1623</v>
      </c>
      <c r="AN58" s="10">
        <v>41711</v>
      </c>
      <c r="AO58">
        <v>33.450000000000003</v>
      </c>
      <c r="AP58">
        <v>0.36249999999999999</v>
      </c>
      <c r="AR58" s="10">
        <v>41711</v>
      </c>
      <c r="AS58">
        <v>48.86</v>
      </c>
      <c r="AT58">
        <v>0.35</v>
      </c>
      <c r="AV58" s="10">
        <v>41711</v>
      </c>
      <c r="AW58">
        <v>15.85</v>
      </c>
      <c r="AX58">
        <v>0.25</v>
      </c>
    </row>
    <row r="59" spans="4:50">
      <c r="D59" s="10">
        <v>41715</v>
      </c>
      <c r="E59">
        <v>50.94</v>
      </c>
      <c r="F59">
        <v>0.47499999999999998</v>
      </c>
      <c r="H59" s="10">
        <v>41715</v>
      </c>
      <c r="I59">
        <v>71.099999999999994</v>
      </c>
      <c r="J59">
        <v>0.78</v>
      </c>
      <c r="L59" s="10">
        <v>41715</v>
      </c>
      <c r="M59">
        <v>45.08</v>
      </c>
      <c r="N59">
        <v>0.36749999999999999</v>
      </c>
      <c r="P59" s="10">
        <v>41715</v>
      </c>
      <c r="Q59">
        <v>26.85</v>
      </c>
      <c r="R59">
        <v>0.23</v>
      </c>
      <c r="T59" s="10">
        <v>41715</v>
      </c>
      <c r="U59">
        <v>36.700000000000003</v>
      </c>
      <c r="V59">
        <v>0.22500000000000001</v>
      </c>
      <c r="X59" s="10">
        <v>41715</v>
      </c>
      <c r="Y59">
        <v>55.42</v>
      </c>
      <c r="Z59">
        <v>0.5675</v>
      </c>
      <c r="AB59" s="10">
        <v>41715</v>
      </c>
      <c r="AC59">
        <v>43.52</v>
      </c>
      <c r="AD59">
        <v>0.50749999999999995</v>
      </c>
      <c r="AF59" s="10">
        <v>41715</v>
      </c>
      <c r="AG59">
        <v>35.07</v>
      </c>
      <c r="AH59">
        <v>0.34</v>
      </c>
      <c r="AJ59" s="10">
        <v>41712</v>
      </c>
      <c r="AK59">
        <v>39.76</v>
      </c>
      <c r="AL59">
        <v>0.1623</v>
      </c>
      <c r="AN59" s="10">
        <v>41712</v>
      </c>
      <c r="AO59">
        <v>33.5</v>
      </c>
      <c r="AP59">
        <v>0.36249999999999999</v>
      </c>
      <c r="AR59" s="10">
        <v>41712</v>
      </c>
      <c r="AS59">
        <v>49.14</v>
      </c>
      <c r="AT59">
        <v>0.35</v>
      </c>
      <c r="AV59" s="10">
        <v>41712</v>
      </c>
      <c r="AW59">
        <v>15.92</v>
      </c>
      <c r="AX59">
        <v>0.25</v>
      </c>
    </row>
    <row r="60" spans="4:50">
      <c r="D60" s="10">
        <v>41716</v>
      </c>
      <c r="E60">
        <v>51.31</v>
      </c>
      <c r="F60">
        <v>0.47499999999999998</v>
      </c>
      <c r="H60" s="10">
        <v>41716</v>
      </c>
      <c r="I60">
        <v>70.239999999999995</v>
      </c>
      <c r="J60">
        <v>0.78</v>
      </c>
      <c r="L60" s="10">
        <v>41716</v>
      </c>
      <c r="M60">
        <v>45.23</v>
      </c>
      <c r="N60">
        <v>0.36749999999999999</v>
      </c>
      <c r="P60" s="10">
        <v>41716</v>
      </c>
      <c r="Q60">
        <v>26.91</v>
      </c>
      <c r="R60">
        <v>0.23</v>
      </c>
      <c r="T60" s="10">
        <v>41716</v>
      </c>
      <c r="U60">
        <v>36.58</v>
      </c>
      <c r="V60">
        <v>0.22500000000000001</v>
      </c>
      <c r="X60" s="10">
        <v>41716</v>
      </c>
      <c r="Y60">
        <v>55.59</v>
      </c>
      <c r="Z60">
        <v>0.5675</v>
      </c>
      <c r="AB60" s="10">
        <v>41716</v>
      </c>
      <c r="AC60">
        <v>43.45</v>
      </c>
      <c r="AD60">
        <v>0.50749999999999995</v>
      </c>
      <c r="AF60" s="10">
        <v>41716</v>
      </c>
      <c r="AG60">
        <v>34.92</v>
      </c>
      <c r="AH60">
        <v>0.34</v>
      </c>
      <c r="AJ60" s="10">
        <v>41715</v>
      </c>
      <c r="AK60">
        <v>40.14</v>
      </c>
      <c r="AL60">
        <v>0.1623</v>
      </c>
      <c r="AN60" s="10">
        <v>41715</v>
      </c>
      <c r="AO60">
        <v>33.840000000000003</v>
      </c>
      <c r="AP60">
        <v>0.36249999999999999</v>
      </c>
      <c r="AR60" s="10">
        <v>41715</v>
      </c>
      <c r="AS60">
        <v>49.32</v>
      </c>
      <c r="AT60">
        <v>0.35</v>
      </c>
      <c r="AV60" s="10">
        <v>41715</v>
      </c>
      <c r="AW60">
        <v>15.89</v>
      </c>
      <c r="AX60">
        <v>0.25</v>
      </c>
    </row>
    <row r="61" spans="4:50">
      <c r="D61" s="10">
        <v>41717</v>
      </c>
      <c r="E61">
        <v>50.96</v>
      </c>
      <c r="F61">
        <v>0.47499999999999998</v>
      </c>
      <c r="H61" s="10">
        <v>41717</v>
      </c>
      <c r="I61">
        <v>68.709999999999994</v>
      </c>
      <c r="J61">
        <v>0.78</v>
      </c>
      <c r="L61" s="10">
        <v>41717</v>
      </c>
      <c r="M61">
        <v>44.41</v>
      </c>
      <c r="N61">
        <v>0.36749999999999999</v>
      </c>
      <c r="P61" s="10">
        <v>41717</v>
      </c>
      <c r="Q61">
        <v>26.59</v>
      </c>
      <c r="R61">
        <v>0.23</v>
      </c>
      <c r="T61" s="10">
        <v>41717</v>
      </c>
      <c r="U61">
        <v>36.07</v>
      </c>
      <c r="V61">
        <v>0.22500000000000001</v>
      </c>
      <c r="X61" s="10">
        <v>41717</v>
      </c>
      <c r="Y61">
        <v>54.21</v>
      </c>
      <c r="Z61">
        <v>0.5675</v>
      </c>
      <c r="AB61" s="10">
        <v>41717</v>
      </c>
      <c r="AC61">
        <v>42.79</v>
      </c>
      <c r="AD61">
        <v>0.50749999999999995</v>
      </c>
      <c r="AF61" s="10">
        <v>41717</v>
      </c>
      <c r="AG61">
        <v>34.32</v>
      </c>
      <c r="AH61">
        <v>0.34</v>
      </c>
      <c r="AJ61" s="10">
        <v>41716</v>
      </c>
      <c r="AK61">
        <v>40.53</v>
      </c>
      <c r="AL61">
        <v>0.1623</v>
      </c>
      <c r="AN61" s="10">
        <v>41716</v>
      </c>
      <c r="AO61">
        <v>34</v>
      </c>
      <c r="AP61">
        <v>0.36249999999999999</v>
      </c>
      <c r="AR61" s="10">
        <v>41716</v>
      </c>
      <c r="AS61">
        <v>49.87</v>
      </c>
      <c r="AT61">
        <v>0.35</v>
      </c>
      <c r="AV61" s="10">
        <v>41716</v>
      </c>
      <c r="AW61">
        <v>15.87</v>
      </c>
      <c r="AX61">
        <v>0.25</v>
      </c>
    </row>
    <row r="62" spans="4:50">
      <c r="D62" s="10">
        <v>41718</v>
      </c>
      <c r="E62">
        <v>50.77</v>
      </c>
      <c r="F62">
        <v>0.47499999999999998</v>
      </c>
      <c r="H62" s="10">
        <v>41718</v>
      </c>
      <c r="I62">
        <v>69.17</v>
      </c>
      <c r="J62">
        <v>0.78</v>
      </c>
      <c r="L62" s="10">
        <v>41718</v>
      </c>
      <c r="M62">
        <v>44.05</v>
      </c>
      <c r="N62">
        <v>0.36749999999999999</v>
      </c>
      <c r="P62" s="10">
        <v>41718</v>
      </c>
      <c r="Q62">
        <v>26.17</v>
      </c>
      <c r="R62">
        <v>0.23</v>
      </c>
      <c r="T62" s="10">
        <v>41718</v>
      </c>
      <c r="U62">
        <v>35.869999999999997</v>
      </c>
      <c r="V62">
        <v>0.22500000000000001</v>
      </c>
      <c r="X62" s="10">
        <v>41718</v>
      </c>
      <c r="Y62">
        <v>53.55</v>
      </c>
      <c r="Z62">
        <v>0.5675</v>
      </c>
      <c r="AB62" s="10">
        <v>41718</v>
      </c>
      <c r="AC62">
        <v>42.79</v>
      </c>
      <c r="AD62">
        <v>0.50749999999999995</v>
      </c>
      <c r="AF62" s="10">
        <v>41718</v>
      </c>
      <c r="AG62">
        <v>34.08</v>
      </c>
      <c r="AH62">
        <v>0.34</v>
      </c>
      <c r="AJ62" s="10">
        <v>41717</v>
      </c>
      <c r="AK62">
        <v>40.450000000000003</v>
      </c>
      <c r="AL62">
        <v>0.1623</v>
      </c>
      <c r="AN62" s="10">
        <v>41717</v>
      </c>
      <c r="AO62">
        <v>33.94</v>
      </c>
      <c r="AP62">
        <v>0.36249999999999999</v>
      </c>
      <c r="AR62" s="10">
        <v>41717</v>
      </c>
      <c r="AS62">
        <v>49.73</v>
      </c>
      <c r="AT62">
        <v>0.35</v>
      </c>
      <c r="AV62" s="10">
        <v>41717</v>
      </c>
      <c r="AW62">
        <v>15.88</v>
      </c>
      <c r="AX62">
        <v>0.25</v>
      </c>
    </row>
    <row r="63" spans="4:50">
      <c r="D63" s="10">
        <v>41719</v>
      </c>
      <c r="E63">
        <v>51.78</v>
      </c>
      <c r="F63">
        <v>0.47499999999999998</v>
      </c>
      <c r="H63" s="10">
        <v>41719</v>
      </c>
      <c r="I63">
        <v>69.08</v>
      </c>
      <c r="J63">
        <v>0.78</v>
      </c>
      <c r="L63" s="10">
        <v>41719</v>
      </c>
      <c r="M63">
        <v>44.42</v>
      </c>
      <c r="N63">
        <v>0.36749999999999999</v>
      </c>
      <c r="P63" s="10">
        <v>41719</v>
      </c>
      <c r="Q63">
        <v>26.69</v>
      </c>
      <c r="R63">
        <v>0.23</v>
      </c>
      <c r="T63" s="10">
        <v>41719</v>
      </c>
      <c r="U63">
        <v>35.979999999999997</v>
      </c>
      <c r="V63">
        <v>0.22500000000000001</v>
      </c>
      <c r="X63" s="10">
        <v>41719</v>
      </c>
      <c r="Y63">
        <v>53.94</v>
      </c>
      <c r="Z63">
        <v>0.5675</v>
      </c>
      <c r="AB63" s="10">
        <v>41719</v>
      </c>
      <c r="AC63">
        <v>42.92</v>
      </c>
      <c r="AD63">
        <v>0.50749999999999995</v>
      </c>
      <c r="AF63" s="10">
        <v>41719</v>
      </c>
      <c r="AG63">
        <v>34.68</v>
      </c>
      <c r="AH63">
        <v>0.34</v>
      </c>
      <c r="AJ63" s="10">
        <v>41718</v>
      </c>
      <c r="AK63">
        <v>40.380000000000003</v>
      </c>
      <c r="AL63">
        <v>0.1623</v>
      </c>
      <c r="AN63" s="10">
        <v>41718</v>
      </c>
      <c r="AO63">
        <v>33.46</v>
      </c>
      <c r="AP63">
        <v>0.36249999999999999</v>
      </c>
      <c r="AR63" s="10">
        <v>41718</v>
      </c>
      <c r="AS63">
        <v>49.76</v>
      </c>
      <c r="AT63">
        <v>0.35</v>
      </c>
      <c r="AV63" s="10">
        <v>41718</v>
      </c>
      <c r="AW63">
        <v>15.88</v>
      </c>
      <c r="AX63">
        <v>0.25</v>
      </c>
    </row>
    <row r="64" spans="4:50">
      <c r="D64" s="10">
        <v>41722</v>
      </c>
      <c r="E64">
        <v>51.85</v>
      </c>
      <c r="F64">
        <v>0.47499999999999998</v>
      </c>
      <c r="H64" s="10">
        <v>41722</v>
      </c>
      <c r="I64">
        <v>69.319999999999993</v>
      </c>
      <c r="J64">
        <v>0.78</v>
      </c>
      <c r="L64" s="10">
        <v>41722</v>
      </c>
      <c r="M64">
        <v>44.75</v>
      </c>
      <c r="N64">
        <v>0.36749999999999999</v>
      </c>
      <c r="P64" s="10">
        <v>41722</v>
      </c>
      <c r="Q64">
        <v>26.58</v>
      </c>
      <c r="R64">
        <v>0.23</v>
      </c>
      <c r="T64" s="10">
        <v>41722</v>
      </c>
      <c r="U64">
        <v>36.06</v>
      </c>
      <c r="V64">
        <v>0.22500000000000001</v>
      </c>
      <c r="X64" s="10">
        <v>41722</v>
      </c>
      <c r="Y64">
        <v>54.77</v>
      </c>
      <c r="Z64">
        <v>0.5675</v>
      </c>
      <c r="AB64" s="10">
        <v>41722</v>
      </c>
      <c r="AC64">
        <v>43.18</v>
      </c>
      <c r="AD64">
        <v>0.50749999999999995</v>
      </c>
      <c r="AF64" s="10">
        <v>41722</v>
      </c>
      <c r="AG64">
        <v>34.869999999999997</v>
      </c>
      <c r="AH64">
        <v>0.34</v>
      </c>
      <c r="AJ64" s="10">
        <v>41719</v>
      </c>
      <c r="AK64">
        <v>39.6</v>
      </c>
      <c r="AL64">
        <v>0.1623</v>
      </c>
      <c r="AN64" s="10">
        <v>41719</v>
      </c>
      <c r="AO64">
        <v>33.43</v>
      </c>
      <c r="AP64">
        <v>0.36249999999999999</v>
      </c>
      <c r="AR64" s="10">
        <v>41719</v>
      </c>
      <c r="AS64">
        <v>49.96</v>
      </c>
      <c r="AT64">
        <v>0.35</v>
      </c>
      <c r="AV64" s="10">
        <v>41719</v>
      </c>
      <c r="AW64">
        <v>15.88</v>
      </c>
      <c r="AX64">
        <v>0.25</v>
      </c>
    </row>
    <row r="65" spans="4:50">
      <c r="D65" s="10">
        <v>41723</v>
      </c>
      <c r="E65">
        <v>52.26</v>
      </c>
      <c r="F65">
        <v>0.47499999999999998</v>
      </c>
      <c r="H65" s="10">
        <v>41723</v>
      </c>
      <c r="I65">
        <v>69.92</v>
      </c>
      <c r="J65">
        <v>0.78</v>
      </c>
      <c r="L65" s="10">
        <v>41723</v>
      </c>
      <c r="M65">
        <v>44.77</v>
      </c>
      <c r="N65">
        <v>0.36749999999999999</v>
      </c>
      <c r="P65" s="10">
        <v>41723</v>
      </c>
      <c r="Q65">
        <v>26.7</v>
      </c>
      <c r="R65">
        <v>0.23</v>
      </c>
      <c r="T65" s="10">
        <v>41723</v>
      </c>
      <c r="U65">
        <v>36.29</v>
      </c>
      <c r="V65">
        <v>0.22500000000000001</v>
      </c>
      <c r="X65" s="10">
        <v>41723</v>
      </c>
      <c r="Y65">
        <v>54.49</v>
      </c>
      <c r="Z65">
        <v>0.5675</v>
      </c>
      <c r="AB65" s="10">
        <v>41723</v>
      </c>
      <c r="AC65">
        <v>43.43</v>
      </c>
      <c r="AD65">
        <v>0.50749999999999995</v>
      </c>
      <c r="AF65" s="10">
        <v>41723</v>
      </c>
      <c r="AG65">
        <v>34.93</v>
      </c>
      <c r="AH65">
        <v>0.34</v>
      </c>
      <c r="AJ65" s="10">
        <v>41722</v>
      </c>
      <c r="AK65">
        <v>39.78</v>
      </c>
      <c r="AL65">
        <v>0.1623</v>
      </c>
      <c r="AN65" s="10">
        <v>41722</v>
      </c>
      <c r="AO65">
        <v>33.659999999999997</v>
      </c>
      <c r="AP65">
        <v>0.36249999999999999</v>
      </c>
      <c r="AR65" s="10">
        <v>41722</v>
      </c>
      <c r="AS65">
        <v>50.18</v>
      </c>
      <c r="AT65">
        <v>0.35</v>
      </c>
      <c r="AV65" s="10">
        <v>41722</v>
      </c>
      <c r="AW65">
        <v>15.85</v>
      </c>
      <c r="AX65">
        <v>0.25</v>
      </c>
    </row>
    <row r="66" spans="4:50">
      <c r="D66" s="10">
        <v>41724</v>
      </c>
      <c r="E66">
        <v>51.78</v>
      </c>
      <c r="F66">
        <v>0.47499999999999998</v>
      </c>
      <c r="H66" s="10">
        <v>41724</v>
      </c>
      <c r="I66">
        <v>69.5</v>
      </c>
      <c r="J66">
        <v>0.78</v>
      </c>
      <c r="L66" s="10">
        <v>41724</v>
      </c>
      <c r="M66">
        <v>44.57</v>
      </c>
      <c r="N66">
        <v>0.36749999999999999</v>
      </c>
      <c r="P66" s="10">
        <v>41724</v>
      </c>
      <c r="Q66">
        <v>26.38</v>
      </c>
      <c r="R66">
        <v>0.23</v>
      </c>
      <c r="T66" s="10">
        <v>41724</v>
      </c>
      <c r="U66">
        <v>36.03</v>
      </c>
      <c r="V66">
        <v>0.22500000000000001</v>
      </c>
      <c r="X66" s="10">
        <v>41724</v>
      </c>
      <c r="Y66">
        <v>54.19</v>
      </c>
      <c r="Z66">
        <v>0.5675</v>
      </c>
      <c r="AB66" s="10">
        <v>41724</v>
      </c>
      <c r="AC66">
        <v>43.15</v>
      </c>
      <c r="AD66">
        <v>0.50749999999999995</v>
      </c>
      <c r="AF66" s="10">
        <v>41724</v>
      </c>
      <c r="AG66">
        <v>34.56</v>
      </c>
      <c r="AH66">
        <v>0.34</v>
      </c>
      <c r="AJ66" s="10">
        <v>41723</v>
      </c>
      <c r="AK66">
        <v>39.880000000000003</v>
      </c>
      <c r="AL66">
        <v>0.1623</v>
      </c>
      <c r="AN66" s="10">
        <v>41723</v>
      </c>
      <c r="AO66">
        <v>33.31</v>
      </c>
      <c r="AP66">
        <v>0.36249999999999999</v>
      </c>
      <c r="AR66" s="10">
        <v>41723</v>
      </c>
      <c r="AS66">
        <v>49.78</v>
      </c>
      <c r="AT66">
        <v>0.35</v>
      </c>
      <c r="AV66" s="10">
        <v>41723</v>
      </c>
      <c r="AW66">
        <v>15.9</v>
      </c>
      <c r="AX66">
        <v>0.25</v>
      </c>
    </row>
    <row r="67" spans="4:50">
      <c r="D67" s="10">
        <v>41725</v>
      </c>
      <c r="E67">
        <v>51.86</v>
      </c>
      <c r="F67">
        <v>0.47499999999999998</v>
      </c>
      <c r="H67" s="10">
        <v>41725</v>
      </c>
      <c r="I67">
        <v>70.42</v>
      </c>
      <c r="J67">
        <v>0.78</v>
      </c>
      <c r="L67" s="10">
        <v>41725</v>
      </c>
      <c r="M67">
        <v>44.95</v>
      </c>
      <c r="N67">
        <v>0.36749999999999999</v>
      </c>
      <c r="P67" s="10">
        <v>41725</v>
      </c>
      <c r="Q67">
        <v>26.6</v>
      </c>
      <c r="R67">
        <v>0.23</v>
      </c>
      <c r="T67" s="10">
        <v>41725</v>
      </c>
      <c r="U67">
        <v>36.14</v>
      </c>
      <c r="V67">
        <v>0.22500000000000001</v>
      </c>
      <c r="X67" s="10">
        <v>41725</v>
      </c>
      <c r="Y67">
        <v>54.5</v>
      </c>
      <c r="Z67">
        <v>0.5675</v>
      </c>
      <c r="AB67" s="10">
        <v>41725</v>
      </c>
      <c r="AC67">
        <v>43.4</v>
      </c>
      <c r="AD67">
        <v>0.50749999999999995</v>
      </c>
      <c r="AF67" s="10">
        <v>41725</v>
      </c>
      <c r="AG67">
        <v>34.729999999999997</v>
      </c>
      <c r="AH67">
        <v>0.34</v>
      </c>
      <c r="AJ67" s="10">
        <v>41724</v>
      </c>
      <c r="AK67">
        <v>39.6</v>
      </c>
      <c r="AL67">
        <v>0.1623</v>
      </c>
      <c r="AN67" s="10">
        <v>41724</v>
      </c>
      <c r="AO67">
        <v>33.49</v>
      </c>
      <c r="AP67">
        <v>0.36249999999999999</v>
      </c>
      <c r="AR67" s="10">
        <v>41724</v>
      </c>
      <c r="AS67">
        <v>49.62</v>
      </c>
      <c r="AT67">
        <v>0.35</v>
      </c>
      <c r="AV67" s="10">
        <v>41724</v>
      </c>
      <c r="AW67">
        <v>15.93</v>
      </c>
      <c r="AX67">
        <v>0.25</v>
      </c>
    </row>
    <row r="68" spans="4:50">
      <c r="D68" s="10">
        <v>41726</v>
      </c>
      <c r="E68">
        <v>51.76</v>
      </c>
      <c r="F68">
        <v>0.47499999999999998</v>
      </c>
      <c r="H68" s="10">
        <v>41726</v>
      </c>
      <c r="I68">
        <v>70.44</v>
      </c>
      <c r="J68">
        <v>0.78</v>
      </c>
      <c r="L68" s="10">
        <v>41726</v>
      </c>
      <c r="M68">
        <v>44.95</v>
      </c>
      <c r="N68">
        <v>0.36749999999999999</v>
      </c>
      <c r="P68" s="10">
        <v>41726</v>
      </c>
      <c r="Q68">
        <v>26.57</v>
      </c>
      <c r="R68">
        <v>0.23</v>
      </c>
      <c r="T68" s="10">
        <v>41726</v>
      </c>
      <c r="U68">
        <v>36.39</v>
      </c>
      <c r="V68">
        <v>0.22500000000000001</v>
      </c>
      <c r="X68" s="10">
        <v>41726</v>
      </c>
      <c r="Y68">
        <v>54.03</v>
      </c>
      <c r="Z68">
        <v>0.5675</v>
      </c>
      <c r="AB68" s="10">
        <v>41726</v>
      </c>
      <c r="AC68">
        <v>43.37</v>
      </c>
      <c r="AD68">
        <v>0.50749999999999995</v>
      </c>
      <c r="AF68" s="10">
        <v>41726</v>
      </c>
      <c r="AG68">
        <v>34.799999999999997</v>
      </c>
      <c r="AH68">
        <v>0.34</v>
      </c>
      <c r="AJ68" s="10">
        <v>41725</v>
      </c>
      <c r="AK68">
        <v>40.5</v>
      </c>
      <c r="AL68">
        <v>0.1623</v>
      </c>
      <c r="AN68" s="10">
        <v>41725</v>
      </c>
      <c r="AO68">
        <v>33.99</v>
      </c>
      <c r="AP68">
        <v>0.36249999999999999</v>
      </c>
      <c r="AR68" s="10">
        <v>41725</v>
      </c>
      <c r="AS68">
        <v>49.85</v>
      </c>
      <c r="AT68">
        <v>0.35</v>
      </c>
      <c r="AV68" s="10">
        <v>41725</v>
      </c>
      <c r="AW68">
        <v>15.6</v>
      </c>
      <c r="AX68">
        <v>0.25</v>
      </c>
    </row>
    <row r="69" spans="4:50">
      <c r="D69" s="10">
        <v>41729</v>
      </c>
      <c r="E69">
        <v>52.42</v>
      </c>
      <c r="F69">
        <v>0.49</v>
      </c>
      <c r="H69" s="10">
        <v>41729</v>
      </c>
      <c r="I69">
        <v>71.22</v>
      </c>
      <c r="J69">
        <v>0.78</v>
      </c>
      <c r="L69" s="10">
        <v>41729</v>
      </c>
      <c r="M69">
        <v>45.5</v>
      </c>
      <c r="N69">
        <v>0.39</v>
      </c>
      <c r="P69" s="10">
        <v>41729</v>
      </c>
      <c r="Q69">
        <v>27.04</v>
      </c>
      <c r="R69">
        <v>0.23</v>
      </c>
      <c r="T69" s="10">
        <v>41729</v>
      </c>
      <c r="U69">
        <v>36.76</v>
      </c>
      <c r="V69">
        <v>0.22500000000000001</v>
      </c>
      <c r="X69" s="10">
        <v>41729</v>
      </c>
      <c r="Y69">
        <v>54.66</v>
      </c>
      <c r="Z69">
        <v>0.5675</v>
      </c>
      <c r="AB69" s="10">
        <v>41729</v>
      </c>
      <c r="AC69">
        <v>43.94</v>
      </c>
      <c r="AD69">
        <v>0.50749999999999995</v>
      </c>
      <c r="AF69" s="10">
        <v>41729</v>
      </c>
      <c r="AG69">
        <v>35.159999999999997</v>
      </c>
      <c r="AH69">
        <v>0.35</v>
      </c>
      <c r="AJ69" s="10">
        <v>41726</v>
      </c>
      <c r="AK69">
        <v>40.28</v>
      </c>
      <c r="AL69">
        <v>0.1623</v>
      </c>
      <c r="AN69" s="10">
        <v>41726</v>
      </c>
      <c r="AO69">
        <v>34.19</v>
      </c>
      <c r="AP69">
        <v>0.36249999999999999</v>
      </c>
      <c r="AR69" s="10">
        <v>41726</v>
      </c>
      <c r="AS69">
        <v>50.03</v>
      </c>
      <c r="AT69">
        <v>0.35</v>
      </c>
      <c r="AV69" s="10">
        <v>41726</v>
      </c>
      <c r="AW69">
        <v>15.61</v>
      </c>
      <c r="AX69">
        <v>0.25</v>
      </c>
    </row>
    <row r="70" spans="4:50">
      <c r="D70" s="10">
        <v>41730</v>
      </c>
      <c r="E70">
        <v>52.19</v>
      </c>
      <c r="F70">
        <v>0.49</v>
      </c>
      <c r="H70" s="10">
        <v>41730</v>
      </c>
      <c r="I70">
        <v>70.67</v>
      </c>
      <c r="J70">
        <v>0.78</v>
      </c>
      <c r="L70" s="10">
        <v>41730</v>
      </c>
      <c r="M70">
        <v>45.11</v>
      </c>
      <c r="N70">
        <v>0.39</v>
      </c>
      <c r="P70" s="10">
        <v>41730</v>
      </c>
      <c r="Q70">
        <v>26.84</v>
      </c>
      <c r="R70">
        <v>0.23</v>
      </c>
      <c r="T70" s="10">
        <v>41730</v>
      </c>
      <c r="U70">
        <v>36.71</v>
      </c>
      <c r="V70">
        <v>0.22500000000000001</v>
      </c>
      <c r="X70" s="10">
        <v>41730</v>
      </c>
      <c r="Y70">
        <v>54.28</v>
      </c>
      <c r="Z70">
        <v>0.5675</v>
      </c>
      <c r="AB70" s="10">
        <v>41730</v>
      </c>
      <c r="AC70">
        <v>43.5</v>
      </c>
      <c r="AD70">
        <v>0.50749999999999995</v>
      </c>
      <c r="AF70" s="10">
        <v>41730</v>
      </c>
      <c r="AG70">
        <v>34.799999999999997</v>
      </c>
      <c r="AH70">
        <v>0.35</v>
      </c>
      <c r="AJ70" s="10">
        <v>41729</v>
      </c>
      <c r="AK70">
        <v>41.13</v>
      </c>
      <c r="AL70">
        <v>0.26750000000000002</v>
      </c>
      <c r="AN70" s="10">
        <v>41729</v>
      </c>
      <c r="AO70">
        <v>34.409999999999997</v>
      </c>
      <c r="AP70">
        <v>0.36249999999999999</v>
      </c>
      <c r="AR70" s="10">
        <v>41729</v>
      </c>
      <c r="AS70">
        <v>50.21</v>
      </c>
      <c r="AT70">
        <v>0.35</v>
      </c>
      <c r="AV70" s="10">
        <v>41729</v>
      </c>
      <c r="AW70">
        <v>15.56</v>
      </c>
      <c r="AX70">
        <v>0.25</v>
      </c>
    </row>
    <row r="71" spans="4:50">
      <c r="D71" s="10">
        <v>41731</v>
      </c>
      <c r="E71">
        <v>52.12</v>
      </c>
      <c r="F71">
        <v>0.49</v>
      </c>
      <c r="H71" s="10">
        <v>41731</v>
      </c>
      <c r="I71">
        <v>70.260000000000005</v>
      </c>
      <c r="J71">
        <v>0.78</v>
      </c>
      <c r="L71" s="10">
        <v>41731</v>
      </c>
      <c r="M71">
        <v>44.87</v>
      </c>
      <c r="N71">
        <v>0.39</v>
      </c>
      <c r="P71" s="10">
        <v>41731</v>
      </c>
      <c r="Q71">
        <v>26.53</v>
      </c>
      <c r="R71">
        <v>0.23</v>
      </c>
      <c r="T71" s="10">
        <v>41731</v>
      </c>
      <c r="U71">
        <v>36.49</v>
      </c>
      <c r="V71">
        <v>0.22500000000000001</v>
      </c>
      <c r="X71" s="10">
        <v>41731</v>
      </c>
      <c r="Y71">
        <v>54.08</v>
      </c>
      <c r="Z71">
        <v>0.5675</v>
      </c>
      <c r="AB71" s="10">
        <v>41731</v>
      </c>
      <c r="AC71">
        <v>43.29</v>
      </c>
      <c r="AD71">
        <v>0.50749999999999995</v>
      </c>
      <c r="AF71" s="10">
        <v>41731</v>
      </c>
      <c r="AG71">
        <v>34.65</v>
      </c>
      <c r="AH71">
        <v>0.35</v>
      </c>
      <c r="AJ71" s="10">
        <v>41730</v>
      </c>
      <c r="AK71">
        <v>41.16</v>
      </c>
      <c r="AL71">
        <v>0.26750000000000002</v>
      </c>
      <c r="AN71" s="10">
        <v>41730</v>
      </c>
      <c r="AO71">
        <v>34.56</v>
      </c>
      <c r="AP71">
        <v>0.36249999999999999</v>
      </c>
      <c r="AR71" s="10">
        <v>41730</v>
      </c>
      <c r="AS71">
        <v>51.08</v>
      </c>
      <c r="AT71">
        <v>0.35</v>
      </c>
      <c r="AV71" s="10">
        <v>41730</v>
      </c>
      <c r="AW71">
        <v>15.56</v>
      </c>
      <c r="AX71">
        <v>0.25</v>
      </c>
    </row>
    <row r="72" spans="4:50">
      <c r="D72" s="10">
        <v>41732</v>
      </c>
      <c r="E72">
        <v>52.03</v>
      </c>
      <c r="F72">
        <v>0.49</v>
      </c>
      <c r="H72" s="10">
        <v>41732</v>
      </c>
      <c r="I72">
        <v>70.45</v>
      </c>
      <c r="J72">
        <v>0.78</v>
      </c>
      <c r="L72" s="10">
        <v>41732</v>
      </c>
      <c r="M72">
        <v>44.97</v>
      </c>
      <c r="N72">
        <v>0.39</v>
      </c>
      <c r="P72" s="10">
        <v>41732</v>
      </c>
      <c r="Q72">
        <v>26.57</v>
      </c>
      <c r="R72">
        <v>0.23</v>
      </c>
      <c r="T72" s="10">
        <v>41732</v>
      </c>
      <c r="U72">
        <v>36.43</v>
      </c>
      <c r="V72">
        <v>0.22500000000000001</v>
      </c>
      <c r="X72" s="10">
        <v>41732</v>
      </c>
      <c r="Y72">
        <v>54.58</v>
      </c>
      <c r="Z72">
        <v>0.5675</v>
      </c>
      <c r="AB72" s="10">
        <v>41732</v>
      </c>
      <c r="AC72">
        <v>43.31</v>
      </c>
      <c r="AD72">
        <v>0.50749999999999995</v>
      </c>
      <c r="AF72" s="10">
        <v>41732</v>
      </c>
      <c r="AG72">
        <v>34.69</v>
      </c>
      <c r="AH72">
        <v>0.35</v>
      </c>
      <c r="AJ72" s="10">
        <v>41731</v>
      </c>
      <c r="AK72">
        <v>41.16</v>
      </c>
      <c r="AL72">
        <v>0.26750000000000002</v>
      </c>
      <c r="AN72" s="10">
        <v>41731</v>
      </c>
      <c r="AO72">
        <v>34.67</v>
      </c>
      <c r="AP72">
        <v>0.36249999999999999</v>
      </c>
      <c r="AR72" s="10">
        <v>41731</v>
      </c>
      <c r="AS72">
        <v>51.24</v>
      </c>
      <c r="AT72">
        <v>0.35</v>
      </c>
      <c r="AV72" s="10">
        <v>41731</v>
      </c>
      <c r="AW72">
        <v>15.49</v>
      </c>
      <c r="AX72">
        <v>0.25</v>
      </c>
    </row>
    <row r="73" spans="4:50">
      <c r="D73" s="10">
        <v>41733</v>
      </c>
      <c r="E73">
        <v>51.78</v>
      </c>
      <c r="F73">
        <v>0.49</v>
      </c>
      <c r="H73" s="10">
        <v>41733</v>
      </c>
      <c r="I73">
        <v>70.489999999999995</v>
      </c>
      <c r="J73">
        <v>0.78</v>
      </c>
      <c r="L73" s="10">
        <v>41733</v>
      </c>
      <c r="M73">
        <v>45.09</v>
      </c>
      <c r="N73">
        <v>0.39</v>
      </c>
      <c r="P73" s="10">
        <v>41733</v>
      </c>
      <c r="Q73">
        <v>26.69</v>
      </c>
      <c r="R73">
        <v>0.23</v>
      </c>
      <c r="T73" s="10">
        <v>41733</v>
      </c>
      <c r="U73">
        <v>36.28</v>
      </c>
      <c r="V73">
        <v>0.22500000000000001</v>
      </c>
      <c r="X73" s="10">
        <v>41733</v>
      </c>
      <c r="Y73">
        <v>54.92</v>
      </c>
      <c r="Z73">
        <v>0.5675</v>
      </c>
      <c r="AB73" s="10">
        <v>41733</v>
      </c>
      <c r="AC73">
        <v>43.7</v>
      </c>
      <c r="AD73">
        <v>0.50749999999999995</v>
      </c>
      <c r="AF73" s="10">
        <v>41733</v>
      </c>
      <c r="AG73">
        <v>35.08</v>
      </c>
      <c r="AH73">
        <v>0.35</v>
      </c>
      <c r="AJ73" s="10">
        <v>41732</v>
      </c>
      <c r="AK73">
        <v>41.01</v>
      </c>
      <c r="AL73">
        <v>0.26750000000000002</v>
      </c>
      <c r="AN73" s="10">
        <v>41732</v>
      </c>
      <c r="AO73">
        <v>34.58</v>
      </c>
      <c r="AP73">
        <v>0.36249999999999999</v>
      </c>
      <c r="AR73" s="10">
        <v>41732</v>
      </c>
      <c r="AS73">
        <v>50.65</v>
      </c>
      <c r="AT73">
        <v>0.35</v>
      </c>
      <c r="AV73" s="10">
        <v>41732</v>
      </c>
      <c r="AW73">
        <v>15.42</v>
      </c>
      <c r="AX73">
        <v>0.25</v>
      </c>
    </row>
    <row r="74" spans="4:50">
      <c r="D74" s="10">
        <v>41736</v>
      </c>
      <c r="E74">
        <v>51.55</v>
      </c>
      <c r="F74">
        <v>0.49</v>
      </c>
      <c r="H74" s="10">
        <v>41736</v>
      </c>
      <c r="I74">
        <v>71.14</v>
      </c>
      <c r="J74">
        <v>0.78</v>
      </c>
      <c r="L74" s="10">
        <v>41736</v>
      </c>
      <c r="M74">
        <v>45.1</v>
      </c>
      <c r="N74">
        <v>0.39</v>
      </c>
      <c r="P74" s="10">
        <v>41736</v>
      </c>
      <c r="Q74">
        <v>26.52</v>
      </c>
      <c r="R74">
        <v>0.23</v>
      </c>
      <c r="T74" s="10">
        <v>41736</v>
      </c>
      <c r="U74">
        <v>35.450000000000003</v>
      </c>
      <c r="V74">
        <v>0.22500000000000001</v>
      </c>
      <c r="X74" s="10">
        <v>41736</v>
      </c>
      <c r="Y74">
        <v>54.85</v>
      </c>
      <c r="Z74">
        <v>0.5675</v>
      </c>
      <c r="AB74" s="10">
        <v>41736</v>
      </c>
      <c r="AC74">
        <v>44.21</v>
      </c>
      <c r="AD74">
        <v>0.50749999999999995</v>
      </c>
      <c r="AF74" s="10">
        <v>41736</v>
      </c>
      <c r="AG74">
        <v>34.97</v>
      </c>
      <c r="AH74">
        <v>0.35</v>
      </c>
      <c r="AJ74" s="10">
        <v>41733</v>
      </c>
      <c r="AK74">
        <v>41.27</v>
      </c>
      <c r="AL74">
        <v>0.26750000000000002</v>
      </c>
      <c r="AN74" s="10">
        <v>41733</v>
      </c>
      <c r="AO74">
        <v>34.89</v>
      </c>
      <c r="AP74">
        <v>0.36249999999999999</v>
      </c>
      <c r="AR74" s="10">
        <v>41733</v>
      </c>
      <c r="AS74">
        <v>50.69</v>
      </c>
      <c r="AT74">
        <v>0.35</v>
      </c>
      <c r="AV74" s="10">
        <v>41733</v>
      </c>
      <c r="AW74">
        <v>15.54</v>
      </c>
      <c r="AX74">
        <v>0.25</v>
      </c>
    </row>
    <row r="75" spans="4:50">
      <c r="D75" s="10">
        <v>41737</v>
      </c>
      <c r="E75">
        <v>52.19</v>
      </c>
      <c r="F75">
        <v>0.49</v>
      </c>
      <c r="H75" s="10">
        <v>41737</v>
      </c>
      <c r="I75">
        <v>72.510000000000005</v>
      </c>
      <c r="J75">
        <v>0.78</v>
      </c>
      <c r="L75" s="10">
        <v>41737</v>
      </c>
      <c r="M75">
        <v>45.52</v>
      </c>
      <c r="N75">
        <v>0.39</v>
      </c>
      <c r="P75" s="10">
        <v>41737</v>
      </c>
      <c r="Q75">
        <v>26.76</v>
      </c>
      <c r="R75">
        <v>0.23</v>
      </c>
      <c r="T75" s="10">
        <v>41737</v>
      </c>
      <c r="U75">
        <v>35.979999999999997</v>
      </c>
      <c r="V75">
        <v>0.22500000000000001</v>
      </c>
      <c r="X75" s="10">
        <v>41737</v>
      </c>
      <c r="Y75">
        <v>55.62</v>
      </c>
      <c r="Z75">
        <v>0.5675</v>
      </c>
      <c r="AB75" s="10">
        <v>41737</v>
      </c>
      <c r="AC75">
        <v>44.71</v>
      </c>
      <c r="AD75">
        <v>0.50749999999999995</v>
      </c>
      <c r="AF75" s="10">
        <v>41737</v>
      </c>
      <c r="AG75">
        <v>35.35</v>
      </c>
      <c r="AH75">
        <v>0.35</v>
      </c>
      <c r="AJ75" s="10">
        <v>41736</v>
      </c>
      <c r="AK75">
        <v>40.880000000000003</v>
      </c>
      <c r="AL75">
        <v>0.26750000000000002</v>
      </c>
      <c r="AN75" s="10">
        <v>41736</v>
      </c>
      <c r="AO75">
        <v>34.909999999999997</v>
      </c>
      <c r="AP75">
        <v>0.36249999999999999</v>
      </c>
      <c r="AR75" s="10">
        <v>41736</v>
      </c>
      <c r="AS75">
        <v>50.51</v>
      </c>
      <c r="AT75">
        <v>0.35</v>
      </c>
      <c r="AV75" s="10">
        <v>41736</v>
      </c>
      <c r="AW75">
        <v>15.57</v>
      </c>
      <c r="AX75">
        <v>0.25</v>
      </c>
    </row>
    <row r="76" spans="4:50">
      <c r="D76" s="10">
        <v>41738</v>
      </c>
      <c r="E76">
        <v>51.84</v>
      </c>
      <c r="F76">
        <v>0.49</v>
      </c>
      <c r="H76" s="10">
        <v>41738</v>
      </c>
      <c r="I76">
        <v>71.819999999999993</v>
      </c>
      <c r="J76">
        <v>0.78</v>
      </c>
      <c r="L76" s="10">
        <v>41738</v>
      </c>
      <c r="M76">
        <v>45.56</v>
      </c>
      <c r="N76">
        <v>0.39</v>
      </c>
      <c r="P76" s="10">
        <v>41738</v>
      </c>
      <c r="Q76">
        <v>26.59</v>
      </c>
      <c r="R76">
        <v>0.23</v>
      </c>
      <c r="T76" s="10">
        <v>41738</v>
      </c>
      <c r="U76">
        <v>36.33</v>
      </c>
      <c r="V76">
        <v>0.22500000000000001</v>
      </c>
      <c r="X76" s="10">
        <v>41738</v>
      </c>
      <c r="Y76">
        <v>55.39</v>
      </c>
      <c r="Z76">
        <v>0.5675</v>
      </c>
      <c r="AB76" s="10">
        <v>41738</v>
      </c>
      <c r="AC76">
        <v>44.37</v>
      </c>
      <c r="AD76">
        <v>0.50749999999999995</v>
      </c>
      <c r="AF76" s="10">
        <v>41738</v>
      </c>
      <c r="AG76">
        <v>35.14</v>
      </c>
      <c r="AH76">
        <v>0.35</v>
      </c>
      <c r="AJ76" s="10">
        <v>41737</v>
      </c>
      <c r="AK76">
        <v>41.25</v>
      </c>
      <c r="AL76">
        <v>0.26750000000000002</v>
      </c>
      <c r="AN76" s="10">
        <v>41737</v>
      </c>
      <c r="AO76">
        <v>34.92</v>
      </c>
      <c r="AP76">
        <v>0.36249999999999999</v>
      </c>
      <c r="AR76" s="10">
        <v>41737</v>
      </c>
      <c r="AS76">
        <v>50.9</v>
      </c>
      <c r="AT76">
        <v>0.35</v>
      </c>
      <c r="AV76" s="10">
        <v>41737</v>
      </c>
      <c r="AW76">
        <v>15.6</v>
      </c>
      <c r="AX76">
        <v>0.25</v>
      </c>
    </row>
    <row r="77" spans="4:50">
      <c r="D77" s="10">
        <v>41739</v>
      </c>
      <c r="E77">
        <v>51.31</v>
      </c>
      <c r="F77">
        <v>0.49</v>
      </c>
      <c r="H77" s="10">
        <v>41739</v>
      </c>
      <c r="I77">
        <v>71.59</v>
      </c>
      <c r="J77">
        <v>0.78</v>
      </c>
      <c r="L77" s="10">
        <v>41739</v>
      </c>
      <c r="M77">
        <v>45.39</v>
      </c>
      <c r="N77">
        <v>0.39</v>
      </c>
      <c r="P77" s="10">
        <v>41739</v>
      </c>
      <c r="Q77">
        <v>26.43</v>
      </c>
      <c r="R77">
        <v>0.23</v>
      </c>
      <c r="T77" s="10">
        <v>41739</v>
      </c>
      <c r="U77">
        <v>36.130000000000003</v>
      </c>
      <c r="V77">
        <v>0.22500000000000001</v>
      </c>
      <c r="X77" s="10">
        <v>41739</v>
      </c>
      <c r="Y77">
        <v>55</v>
      </c>
      <c r="Z77">
        <v>0.5675</v>
      </c>
      <c r="AB77" s="10">
        <v>41739</v>
      </c>
      <c r="AC77">
        <v>44.3</v>
      </c>
      <c r="AD77">
        <v>0.50749999999999995</v>
      </c>
      <c r="AF77" s="10">
        <v>41739</v>
      </c>
      <c r="AG77">
        <v>34.83</v>
      </c>
      <c r="AH77">
        <v>0.35</v>
      </c>
      <c r="AJ77" s="10">
        <v>41738</v>
      </c>
      <c r="AK77">
        <v>41.18</v>
      </c>
      <c r="AL77">
        <v>0.26750000000000002</v>
      </c>
      <c r="AN77" s="10">
        <v>41738</v>
      </c>
      <c r="AO77">
        <v>35.01</v>
      </c>
      <c r="AP77">
        <v>0.36249999999999999</v>
      </c>
      <c r="AR77" s="10">
        <v>41738</v>
      </c>
      <c r="AS77">
        <v>50.95</v>
      </c>
      <c r="AT77">
        <v>0.35</v>
      </c>
      <c r="AV77" s="10">
        <v>41738</v>
      </c>
      <c r="AW77">
        <v>15.59</v>
      </c>
      <c r="AX77">
        <v>0.25</v>
      </c>
    </row>
    <row r="78" spans="4:50">
      <c r="D78" s="10">
        <v>41740</v>
      </c>
      <c r="E78">
        <v>51.06</v>
      </c>
      <c r="F78">
        <v>0.49</v>
      </c>
      <c r="H78" s="10">
        <v>41740</v>
      </c>
      <c r="I78">
        <v>71.84</v>
      </c>
      <c r="J78">
        <v>0.78</v>
      </c>
      <c r="L78" s="10">
        <v>41740</v>
      </c>
      <c r="M78">
        <v>45.44</v>
      </c>
      <c r="N78">
        <v>0.39</v>
      </c>
      <c r="P78" s="10">
        <v>41740</v>
      </c>
      <c r="Q78">
        <v>26.49</v>
      </c>
      <c r="R78">
        <v>0.23</v>
      </c>
      <c r="T78" s="10">
        <v>41740</v>
      </c>
      <c r="U78">
        <v>36.32</v>
      </c>
      <c r="V78">
        <v>0.22500000000000001</v>
      </c>
      <c r="X78" s="10">
        <v>41740</v>
      </c>
      <c r="Y78">
        <v>54.78</v>
      </c>
      <c r="Z78">
        <v>0.5675</v>
      </c>
      <c r="AB78" s="10">
        <v>41740</v>
      </c>
      <c r="AC78">
        <v>44.57</v>
      </c>
      <c r="AD78">
        <v>0.50749999999999995</v>
      </c>
      <c r="AF78" s="10">
        <v>41740</v>
      </c>
      <c r="AG78">
        <v>34.79</v>
      </c>
      <c r="AH78">
        <v>0.35</v>
      </c>
      <c r="AJ78" s="10">
        <v>41739</v>
      </c>
      <c r="AK78">
        <v>40.9</v>
      </c>
      <c r="AL78">
        <v>0.26750000000000002</v>
      </c>
      <c r="AN78" s="10">
        <v>41739</v>
      </c>
      <c r="AO78">
        <v>34.78</v>
      </c>
      <c r="AP78">
        <v>0.36249999999999999</v>
      </c>
      <c r="AR78" s="10">
        <v>41739</v>
      </c>
      <c r="AS78">
        <v>51.06</v>
      </c>
      <c r="AT78">
        <v>0.35</v>
      </c>
      <c r="AV78" s="10">
        <v>41739</v>
      </c>
      <c r="AW78">
        <v>15.57</v>
      </c>
      <c r="AX78">
        <v>0.25</v>
      </c>
    </row>
    <row r="79" spans="4:50">
      <c r="D79" s="10">
        <v>41743</v>
      </c>
      <c r="E79">
        <v>51.02</v>
      </c>
      <c r="F79">
        <v>0.49</v>
      </c>
      <c r="H79" s="10">
        <v>41743</v>
      </c>
      <c r="I79">
        <v>72.069999999999993</v>
      </c>
      <c r="J79">
        <v>0.78</v>
      </c>
      <c r="L79" s="10">
        <v>41743</v>
      </c>
      <c r="M79">
        <v>45.67</v>
      </c>
      <c r="N79">
        <v>0.39</v>
      </c>
      <c r="P79" s="10">
        <v>41743</v>
      </c>
      <c r="Q79">
        <v>26.73</v>
      </c>
      <c r="R79">
        <v>0.23</v>
      </c>
      <c r="T79" s="10">
        <v>41743</v>
      </c>
      <c r="U79">
        <v>36.24</v>
      </c>
      <c r="V79">
        <v>0.22500000000000001</v>
      </c>
      <c r="X79" s="10">
        <v>41743</v>
      </c>
      <c r="Y79">
        <v>55.21</v>
      </c>
      <c r="Z79">
        <v>0.5675</v>
      </c>
      <c r="AB79" s="10">
        <v>41743</v>
      </c>
      <c r="AC79">
        <v>44.65</v>
      </c>
      <c r="AD79">
        <v>0.50749999999999995</v>
      </c>
      <c r="AF79" s="10">
        <v>41743</v>
      </c>
      <c r="AG79">
        <v>35.049999999999997</v>
      </c>
      <c r="AH79">
        <v>0.35</v>
      </c>
      <c r="AJ79" s="10">
        <v>41740</v>
      </c>
      <c r="AK79">
        <v>41.01</v>
      </c>
      <c r="AL79">
        <v>0.26750000000000002</v>
      </c>
      <c r="AN79" s="10">
        <v>41740</v>
      </c>
      <c r="AO79">
        <v>35.4</v>
      </c>
      <c r="AP79">
        <v>0.36249999999999999</v>
      </c>
      <c r="AR79" s="10">
        <v>41740</v>
      </c>
      <c r="AS79">
        <v>51.17</v>
      </c>
      <c r="AT79">
        <v>0.35</v>
      </c>
      <c r="AV79" s="10">
        <v>41740</v>
      </c>
      <c r="AW79">
        <v>15.56</v>
      </c>
      <c r="AX79">
        <v>0.25</v>
      </c>
    </row>
    <row r="80" spans="4:50">
      <c r="D80" s="10">
        <v>41744</v>
      </c>
      <c r="E80">
        <v>51.23</v>
      </c>
      <c r="F80">
        <v>0.49</v>
      </c>
      <c r="H80" s="10">
        <v>41744</v>
      </c>
      <c r="I80">
        <v>72.81</v>
      </c>
      <c r="J80">
        <v>0.78</v>
      </c>
      <c r="L80" s="10">
        <v>41744</v>
      </c>
      <c r="M80">
        <v>46.32</v>
      </c>
      <c r="N80">
        <v>0.39</v>
      </c>
      <c r="P80" s="10">
        <v>41744</v>
      </c>
      <c r="Q80">
        <v>26.99</v>
      </c>
      <c r="R80">
        <v>0.23</v>
      </c>
      <c r="T80" s="10">
        <v>41744</v>
      </c>
      <c r="U80">
        <v>36.630000000000003</v>
      </c>
      <c r="V80">
        <v>0.22500000000000001</v>
      </c>
      <c r="X80" s="10">
        <v>41744</v>
      </c>
      <c r="Y80">
        <v>55.63</v>
      </c>
      <c r="Z80">
        <v>0.5675</v>
      </c>
      <c r="AB80" s="10">
        <v>41744</v>
      </c>
      <c r="AC80">
        <v>45.25</v>
      </c>
      <c r="AD80">
        <v>0.50749999999999995</v>
      </c>
      <c r="AF80" s="10">
        <v>41744</v>
      </c>
      <c r="AG80">
        <v>35.65</v>
      </c>
      <c r="AH80">
        <v>0.35</v>
      </c>
      <c r="AJ80" s="10">
        <v>41743</v>
      </c>
      <c r="AK80">
        <v>40.68</v>
      </c>
      <c r="AL80">
        <v>0.26750000000000002</v>
      </c>
      <c r="AN80" s="10">
        <v>41743</v>
      </c>
      <c r="AO80">
        <v>35.15</v>
      </c>
      <c r="AP80">
        <v>0.36249999999999999</v>
      </c>
      <c r="AR80" s="10">
        <v>41743</v>
      </c>
      <c r="AS80">
        <v>50.76</v>
      </c>
      <c r="AT80">
        <v>0.35</v>
      </c>
      <c r="AV80" s="10">
        <v>41743</v>
      </c>
      <c r="AW80">
        <v>15.54</v>
      </c>
      <c r="AX80">
        <v>0.25</v>
      </c>
    </row>
    <row r="81" spans="4:50">
      <c r="D81" s="10">
        <v>41745</v>
      </c>
      <c r="E81">
        <v>51.64</v>
      </c>
      <c r="F81">
        <v>0.49</v>
      </c>
      <c r="H81" s="10">
        <v>41745</v>
      </c>
      <c r="I81">
        <v>73.23</v>
      </c>
      <c r="J81">
        <v>0.78</v>
      </c>
      <c r="L81" s="10">
        <v>41745</v>
      </c>
      <c r="M81">
        <v>46.54</v>
      </c>
      <c r="N81">
        <v>0.39</v>
      </c>
      <c r="P81" s="10">
        <v>41745</v>
      </c>
      <c r="Q81">
        <v>27.05</v>
      </c>
      <c r="R81">
        <v>0.23</v>
      </c>
      <c r="T81" s="10">
        <v>41745</v>
      </c>
      <c r="U81">
        <v>36.76</v>
      </c>
      <c r="V81">
        <v>0.22500000000000001</v>
      </c>
      <c r="X81" s="10">
        <v>41745</v>
      </c>
      <c r="Y81">
        <v>56.54</v>
      </c>
      <c r="Z81">
        <v>0.5675</v>
      </c>
      <c r="AB81" s="10">
        <v>41745</v>
      </c>
      <c r="AC81">
        <v>45.82</v>
      </c>
      <c r="AD81">
        <v>0.50749999999999995</v>
      </c>
      <c r="AF81" s="10">
        <v>41745</v>
      </c>
      <c r="AG81">
        <v>35.89</v>
      </c>
      <c r="AH81">
        <v>0.35</v>
      </c>
      <c r="AJ81" s="10">
        <v>41744</v>
      </c>
      <c r="AK81">
        <v>40.880000000000003</v>
      </c>
      <c r="AL81">
        <v>0.26750000000000002</v>
      </c>
      <c r="AN81" s="10">
        <v>41744</v>
      </c>
      <c r="AO81">
        <v>35.26</v>
      </c>
      <c r="AP81">
        <v>0.36249999999999999</v>
      </c>
      <c r="AR81" s="10">
        <v>41744</v>
      </c>
      <c r="AS81">
        <v>50.68</v>
      </c>
      <c r="AT81">
        <v>0.35</v>
      </c>
      <c r="AV81" s="10">
        <v>41744</v>
      </c>
      <c r="AW81">
        <v>15.54</v>
      </c>
      <c r="AX81">
        <v>0.25</v>
      </c>
    </row>
    <row r="82" spans="4:50">
      <c r="D82" s="10">
        <v>41746</v>
      </c>
      <c r="E82">
        <v>51.37</v>
      </c>
      <c r="F82">
        <v>0.49</v>
      </c>
      <c r="H82" s="10">
        <v>41746</v>
      </c>
      <c r="I82">
        <v>72.569999999999993</v>
      </c>
      <c r="J82">
        <v>0.78</v>
      </c>
      <c r="L82" s="10">
        <v>41746</v>
      </c>
      <c r="M82">
        <v>45.93</v>
      </c>
      <c r="N82">
        <v>0.39</v>
      </c>
      <c r="P82" s="10">
        <v>41746</v>
      </c>
      <c r="Q82">
        <v>26.64</v>
      </c>
      <c r="R82">
        <v>0.23</v>
      </c>
      <c r="T82" s="10">
        <v>41746</v>
      </c>
      <c r="U82">
        <v>36.450000000000003</v>
      </c>
      <c r="V82">
        <v>0.22500000000000001</v>
      </c>
      <c r="X82" s="10">
        <v>41746</v>
      </c>
      <c r="Y82">
        <v>55.94</v>
      </c>
      <c r="Z82">
        <v>0.5675</v>
      </c>
      <c r="AB82" s="10">
        <v>41746</v>
      </c>
      <c r="AC82">
        <v>45.12</v>
      </c>
      <c r="AD82">
        <v>0.50749999999999995</v>
      </c>
      <c r="AF82" s="10">
        <v>41746</v>
      </c>
      <c r="AG82">
        <v>35.619999999999997</v>
      </c>
      <c r="AH82">
        <v>0.35</v>
      </c>
      <c r="AJ82" s="10">
        <v>41745</v>
      </c>
      <c r="AK82">
        <v>41.13</v>
      </c>
      <c r="AL82">
        <v>0.26750000000000002</v>
      </c>
      <c r="AN82" s="10">
        <v>41745</v>
      </c>
      <c r="AO82">
        <v>35.6</v>
      </c>
      <c r="AP82">
        <v>0.36249999999999999</v>
      </c>
      <c r="AR82" s="10">
        <v>41745</v>
      </c>
      <c r="AS82">
        <v>51.68</v>
      </c>
      <c r="AT82">
        <v>0.35</v>
      </c>
      <c r="AV82" s="10">
        <v>41745</v>
      </c>
      <c r="AW82">
        <v>15.56</v>
      </c>
      <c r="AX82">
        <v>0.25</v>
      </c>
    </row>
    <row r="83" spans="4:50">
      <c r="D83" s="10">
        <v>41750</v>
      </c>
      <c r="E83">
        <v>51.48</v>
      </c>
      <c r="F83">
        <v>0.49</v>
      </c>
      <c r="H83" s="10">
        <v>41750</v>
      </c>
      <c r="I83">
        <v>72.459999999999994</v>
      </c>
      <c r="J83">
        <v>0.78</v>
      </c>
      <c r="L83" s="10">
        <v>41750</v>
      </c>
      <c r="M83">
        <v>45.71</v>
      </c>
      <c r="N83">
        <v>0.39</v>
      </c>
      <c r="P83" s="10">
        <v>41750</v>
      </c>
      <c r="Q83">
        <v>26.66</v>
      </c>
      <c r="R83">
        <v>0.23</v>
      </c>
      <c r="T83" s="10">
        <v>41750</v>
      </c>
      <c r="U83">
        <v>36.47</v>
      </c>
      <c r="V83">
        <v>0.22500000000000001</v>
      </c>
      <c r="X83" s="10">
        <v>41750</v>
      </c>
      <c r="Y83">
        <v>55.81</v>
      </c>
      <c r="Z83">
        <v>0.5675</v>
      </c>
      <c r="AB83" s="10">
        <v>41750</v>
      </c>
      <c r="AC83">
        <v>45.16</v>
      </c>
      <c r="AD83">
        <v>0.50749999999999995</v>
      </c>
      <c r="AF83" s="10">
        <v>41750</v>
      </c>
      <c r="AG83">
        <v>35.47</v>
      </c>
      <c r="AH83">
        <v>0.35</v>
      </c>
      <c r="AJ83" s="10">
        <v>41746</v>
      </c>
      <c r="AK83">
        <v>41</v>
      </c>
      <c r="AL83">
        <v>0.26750000000000002</v>
      </c>
      <c r="AN83" s="10">
        <v>41746</v>
      </c>
      <c r="AO83">
        <v>35.47</v>
      </c>
      <c r="AP83">
        <v>0.36249999999999999</v>
      </c>
      <c r="AR83" s="10">
        <v>41746</v>
      </c>
      <c r="AS83">
        <v>51.75</v>
      </c>
      <c r="AT83">
        <v>0.35</v>
      </c>
      <c r="AV83" s="10">
        <v>41746</v>
      </c>
      <c r="AW83">
        <v>15.67</v>
      </c>
      <c r="AX83">
        <v>0.25</v>
      </c>
    </row>
    <row r="84" spans="4:50">
      <c r="D84" s="10">
        <v>41751</v>
      </c>
      <c r="E84">
        <v>51.8</v>
      </c>
      <c r="F84">
        <v>0.49</v>
      </c>
      <c r="H84" s="10">
        <v>41751</v>
      </c>
      <c r="I84">
        <v>72.790000000000006</v>
      </c>
      <c r="J84">
        <v>0.78</v>
      </c>
      <c r="L84" s="10">
        <v>41751</v>
      </c>
      <c r="M84">
        <v>45.81</v>
      </c>
      <c r="N84">
        <v>0.39</v>
      </c>
      <c r="P84" s="10">
        <v>41751</v>
      </c>
      <c r="Q84">
        <v>26.66</v>
      </c>
      <c r="R84">
        <v>0.23</v>
      </c>
      <c r="T84" s="10">
        <v>41751</v>
      </c>
      <c r="U84">
        <v>36.9</v>
      </c>
      <c r="V84">
        <v>0.22500000000000001</v>
      </c>
      <c r="X84" s="10">
        <v>41751</v>
      </c>
      <c r="Y84">
        <v>55.6</v>
      </c>
      <c r="Z84">
        <v>0.5675</v>
      </c>
      <c r="AB84" s="10">
        <v>41751</v>
      </c>
      <c r="AC84">
        <v>45.34</v>
      </c>
      <c r="AD84">
        <v>0.50749999999999995</v>
      </c>
      <c r="AF84" s="10">
        <v>41751</v>
      </c>
      <c r="AG84">
        <v>35.520000000000003</v>
      </c>
      <c r="AH84">
        <v>0.35</v>
      </c>
      <c r="AJ84" s="10">
        <v>41750</v>
      </c>
      <c r="AK84">
        <v>40.96</v>
      </c>
      <c r="AL84">
        <v>0.26750000000000002</v>
      </c>
      <c r="AN84" s="10">
        <v>41750</v>
      </c>
      <c r="AO84">
        <v>35.29</v>
      </c>
      <c r="AP84">
        <v>0.36249999999999999</v>
      </c>
      <c r="AR84" s="10">
        <v>41750</v>
      </c>
      <c r="AS84">
        <v>51.69</v>
      </c>
      <c r="AT84">
        <v>0.35</v>
      </c>
      <c r="AV84" s="10">
        <v>41750</v>
      </c>
      <c r="AW84">
        <v>15.65</v>
      </c>
      <c r="AX84">
        <v>0.25</v>
      </c>
    </row>
    <row r="85" spans="4:50">
      <c r="D85" s="10">
        <v>41752</v>
      </c>
      <c r="E85">
        <v>51.44</v>
      </c>
      <c r="F85">
        <v>0.49</v>
      </c>
      <c r="H85" s="10">
        <v>41752</v>
      </c>
      <c r="I85">
        <v>72.61</v>
      </c>
      <c r="J85">
        <v>0.78</v>
      </c>
      <c r="L85" s="10">
        <v>41752</v>
      </c>
      <c r="M85">
        <v>46.1</v>
      </c>
      <c r="N85">
        <v>0.39</v>
      </c>
      <c r="P85" s="10">
        <v>41752</v>
      </c>
      <c r="Q85">
        <v>26.68</v>
      </c>
      <c r="R85">
        <v>0.23</v>
      </c>
      <c r="T85" s="10">
        <v>41752</v>
      </c>
      <c r="U85">
        <v>36.93</v>
      </c>
      <c r="V85">
        <v>0.22500000000000001</v>
      </c>
      <c r="X85" s="10">
        <v>41752</v>
      </c>
      <c r="Y85">
        <v>55.62</v>
      </c>
      <c r="Z85">
        <v>0.5675</v>
      </c>
      <c r="AB85" s="10">
        <v>41752</v>
      </c>
      <c r="AC85">
        <v>45.22</v>
      </c>
      <c r="AD85">
        <v>0.50749999999999995</v>
      </c>
      <c r="AF85" s="10">
        <v>41752</v>
      </c>
      <c r="AG85">
        <v>35.42</v>
      </c>
      <c r="AH85">
        <v>0.35</v>
      </c>
      <c r="AJ85" s="10">
        <v>41751</v>
      </c>
      <c r="AK85">
        <v>40.94</v>
      </c>
      <c r="AL85">
        <v>0.26750000000000002</v>
      </c>
      <c r="AN85" s="10">
        <v>41751</v>
      </c>
      <c r="AO85">
        <v>35.200000000000003</v>
      </c>
      <c r="AP85">
        <v>0.36249999999999999</v>
      </c>
      <c r="AR85" s="10">
        <v>41751</v>
      </c>
      <c r="AS85">
        <v>51.94</v>
      </c>
      <c r="AT85">
        <v>0.35</v>
      </c>
      <c r="AV85" s="10">
        <v>41751</v>
      </c>
      <c r="AW85">
        <v>15.52</v>
      </c>
      <c r="AX85">
        <v>0.25</v>
      </c>
    </row>
    <row r="86" spans="4:50">
      <c r="D86" s="10">
        <v>41753</v>
      </c>
      <c r="E86">
        <v>51.44</v>
      </c>
      <c r="F86">
        <v>0.49</v>
      </c>
      <c r="H86" s="10">
        <v>41753</v>
      </c>
      <c r="I86">
        <v>73.06</v>
      </c>
      <c r="J86">
        <v>0.78</v>
      </c>
      <c r="L86" s="10">
        <v>41753</v>
      </c>
      <c r="M86">
        <v>46.44</v>
      </c>
      <c r="N86">
        <v>0.39</v>
      </c>
      <c r="P86" s="10">
        <v>41753</v>
      </c>
      <c r="Q86">
        <v>26.97</v>
      </c>
      <c r="R86">
        <v>0.23</v>
      </c>
      <c r="T86" s="10">
        <v>41753</v>
      </c>
      <c r="U86">
        <v>37.130000000000003</v>
      </c>
      <c r="V86">
        <v>0.22500000000000001</v>
      </c>
      <c r="X86" s="10">
        <v>41753</v>
      </c>
      <c r="Y86">
        <v>56.17</v>
      </c>
      <c r="Z86">
        <v>0.5675</v>
      </c>
      <c r="AB86" s="10">
        <v>41753</v>
      </c>
      <c r="AC86">
        <v>45.68</v>
      </c>
      <c r="AD86">
        <v>0.50749999999999995</v>
      </c>
      <c r="AF86" s="10">
        <v>41753</v>
      </c>
      <c r="AG86">
        <v>35.700000000000003</v>
      </c>
      <c r="AH86">
        <v>0.35</v>
      </c>
      <c r="AJ86" s="10">
        <v>41752</v>
      </c>
      <c r="AK86">
        <v>40.270000000000003</v>
      </c>
      <c r="AL86">
        <v>0.26750000000000002</v>
      </c>
      <c r="AN86" s="10">
        <v>41752</v>
      </c>
      <c r="AO86">
        <v>34.86</v>
      </c>
      <c r="AP86">
        <v>0.36249999999999999</v>
      </c>
      <c r="AR86" s="10">
        <v>41752</v>
      </c>
      <c r="AS86">
        <v>51.86</v>
      </c>
      <c r="AT86">
        <v>0.35</v>
      </c>
      <c r="AV86" s="10">
        <v>41752</v>
      </c>
      <c r="AW86">
        <v>15.57</v>
      </c>
      <c r="AX86">
        <v>0.25</v>
      </c>
    </row>
    <row r="87" spans="4:50">
      <c r="D87" s="10">
        <v>41754</v>
      </c>
      <c r="E87">
        <v>51.49</v>
      </c>
      <c r="F87">
        <v>0.49</v>
      </c>
      <c r="H87" s="10">
        <v>41754</v>
      </c>
      <c r="I87">
        <v>74</v>
      </c>
      <c r="J87">
        <v>0.78</v>
      </c>
      <c r="L87" s="10">
        <v>41754</v>
      </c>
      <c r="M87">
        <v>46.97</v>
      </c>
      <c r="N87">
        <v>0.39</v>
      </c>
      <c r="P87" s="10">
        <v>41754</v>
      </c>
      <c r="Q87">
        <v>27.17</v>
      </c>
      <c r="R87">
        <v>0.23</v>
      </c>
      <c r="T87" s="10">
        <v>41754</v>
      </c>
      <c r="U87">
        <v>37.119999999999997</v>
      </c>
      <c r="V87">
        <v>0.22500000000000001</v>
      </c>
      <c r="X87" s="10">
        <v>41754</v>
      </c>
      <c r="Y87">
        <v>56.97</v>
      </c>
      <c r="Z87">
        <v>0.5675</v>
      </c>
      <c r="AB87" s="10">
        <v>41754</v>
      </c>
      <c r="AC87">
        <v>46.26</v>
      </c>
      <c r="AD87">
        <v>0.50749999999999995</v>
      </c>
      <c r="AF87" s="10">
        <v>41754</v>
      </c>
      <c r="AG87">
        <v>36.08</v>
      </c>
      <c r="AH87">
        <v>0.35</v>
      </c>
      <c r="AJ87" s="10">
        <v>41753</v>
      </c>
      <c r="AK87">
        <v>40.85</v>
      </c>
      <c r="AL87">
        <v>0.26750000000000002</v>
      </c>
      <c r="AN87" s="10">
        <v>41753</v>
      </c>
      <c r="AO87">
        <v>35.229999999999997</v>
      </c>
      <c r="AP87">
        <v>0.36249999999999999</v>
      </c>
      <c r="AR87" s="10">
        <v>41753</v>
      </c>
      <c r="AS87">
        <v>52</v>
      </c>
      <c r="AT87">
        <v>0.35</v>
      </c>
      <c r="AV87" s="10">
        <v>41753</v>
      </c>
      <c r="AW87">
        <v>15.63</v>
      </c>
      <c r="AX87">
        <v>0.25</v>
      </c>
    </row>
    <row r="88" spans="4:50">
      <c r="D88" s="10">
        <v>41757</v>
      </c>
      <c r="E88">
        <v>51.9</v>
      </c>
      <c r="F88">
        <v>0.49</v>
      </c>
      <c r="H88" s="10">
        <v>41757</v>
      </c>
      <c r="I88">
        <v>74.8</v>
      </c>
      <c r="J88">
        <v>0.78</v>
      </c>
      <c r="L88" s="10">
        <v>41757</v>
      </c>
      <c r="M88">
        <v>47.31</v>
      </c>
      <c r="N88">
        <v>0.39</v>
      </c>
      <c r="P88" s="10">
        <v>41757</v>
      </c>
      <c r="Q88">
        <v>27.18</v>
      </c>
      <c r="R88">
        <v>0.23</v>
      </c>
      <c r="T88" s="10">
        <v>41757</v>
      </c>
      <c r="U88">
        <v>37.200000000000003</v>
      </c>
      <c r="V88">
        <v>0.22500000000000001</v>
      </c>
      <c r="X88" s="10">
        <v>41757</v>
      </c>
      <c r="Y88">
        <v>56.95</v>
      </c>
      <c r="Z88">
        <v>0.5675</v>
      </c>
      <c r="AB88" s="10">
        <v>41757</v>
      </c>
      <c r="AC88">
        <v>46.68</v>
      </c>
      <c r="AD88">
        <v>0.50749999999999995</v>
      </c>
      <c r="AF88" s="10">
        <v>41757</v>
      </c>
      <c r="AG88">
        <v>36.04</v>
      </c>
      <c r="AH88">
        <v>0.35</v>
      </c>
      <c r="AJ88" s="10">
        <v>41754</v>
      </c>
      <c r="AK88">
        <v>40.58</v>
      </c>
      <c r="AL88">
        <v>0.26750000000000002</v>
      </c>
      <c r="AN88" s="10">
        <v>41754</v>
      </c>
      <c r="AO88">
        <v>35.15</v>
      </c>
      <c r="AP88">
        <v>0.36249999999999999</v>
      </c>
      <c r="AR88" s="10">
        <v>41754</v>
      </c>
      <c r="AS88">
        <v>52.33</v>
      </c>
      <c r="AT88">
        <v>0.35</v>
      </c>
      <c r="AV88" s="10">
        <v>41754</v>
      </c>
      <c r="AW88">
        <v>15.61</v>
      </c>
      <c r="AX88">
        <v>0.25</v>
      </c>
    </row>
    <row r="89" spans="4:50">
      <c r="D89" s="10">
        <v>41758</v>
      </c>
      <c r="E89">
        <v>51.27</v>
      </c>
      <c r="F89">
        <v>0.49</v>
      </c>
      <c r="H89" s="10">
        <v>41758</v>
      </c>
      <c r="I89">
        <v>74.53</v>
      </c>
      <c r="J89">
        <v>0.78</v>
      </c>
      <c r="L89" s="10">
        <v>41758</v>
      </c>
      <c r="M89">
        <v>47.11</v>
      </c>
      <c r="N89">
        <v>0.39</v>
      </c>
      <c r="P89" s="10">
        <v>41758</v>
      </c>
      <c r="Q89">
        <v>26.83</v>
      </c>
      <c r="R89">
        <v>0.23</v>
      </c>
      <c r="T89" s="10">
        <v>41758</v>
      </c>
      <c r="U89">
        <v>36.82</v>
      </c>
      <c r="V89">
        <v>0.22500000000000001</v>
      </c>
      <c r="X89" s="10">
        <v>41758</v>
      </c>
      <c r="Y89">
        <v>56.38</v>
      </c>
      <c r="Z89">
        <v>0.5675</v>
      </c>
      <c r="AB89" s="10">
        <v>41758</v>
      </c>
      <c r="AC89">
        <v>46.36</v>
      </c>
      <c r="AD89">
        <v>0.50749999999999995</v>
      </c>
      <c r="AF89" s="10">
        <v>41758</v>
      </c>
      <c r="AG89">
        <v>35.79</v>
      </c>
      <c r="AH89">
        <v>0.35</v>
      </c>
      <c r="AJ89" s="10">
        <v>41757</v>
      </c>
      <c r="AK89">
        <v>40.86</v>
      </c>
      <c r="AL89">
        <v>0.26750000000000002</v>
      </c>
      <c r="AN89" s="10">
        <v>41757</v>
      </c>
      <c r="AO89">
        <v>34.92</v>
      </c>
      <c r="AP89">
        <v>0.36249999999999999</v>
      </c>
      <c r="AR89" s="10">
        <v>41757</v>
      </c>
      <c r="AS89">
        <v>52.51</v>
      </c>
      <c r="AT89">
        <v>0.35</v>
      </c>
      <c r="AV89" s="10">
        <v>41757</v>
      </c>
      <c r="AW89">
        <v>15.55</v>
      </c>
      <c r="AX89">
        <v>0.25</v>
      </c>
    </row>
    <row r="90" spans="4:50">
      <c r="D90" s="10">
        <v>41759</v>
      </c>
      <c r="E90">
        <v>51.76</v>
      </c>
      <c r="F90">
        <v>0.49</v>
      </c>
      <c r="H90" s="10">
        <v>41759</v>
      </c>
      <c r="I90">
        <v>74.489999999999995</v>
      </c>
      <c r="J90">
        <v>0.78</v>
      </c>
      <c r="L90" s="10">
        <v>41759</v>
      </c>
      <c r="M90">
        <v>47.26</v>
      </c>
      <c r="N90">
        <v>0.39</v>
      </c>
      <c r="P90" s="10">
        <v>41759</v>
      </c>
      <c r="Q90">
        <v>26.83</v>
      </c>
      <c r="R90">
        <v>0.23</v>
      </c>
      <c r="T90" s="10">
        <v>41759</v>
      </c>
      <c r="U90">
        <v>37.33</v>
      </c>
      <c r="V90">
        <v>0.22500000000000001</v>
      </c>
      <c r="X90" s="10">
        <v>41759</v>
      </c>
      <c r="Y90">
        <v>55.95</v>
      </c>
      <c r="Z90">
        <v>0.5675</v>
      </c>
      <c r="AB90" s="10">
        <v>41759</v>
      </c>
      <c r="AC90">
        <v>45.83</v>
      </c>
      <c r="AD90">
        <v>0.50749999999999995</v>
      </c>
      <c r="AF90" s="10">
        <v>41759</v>
      </c>
      <c r="AG90">
        <v>35.880000000000003</v>
      </c>
      <c r="AH90">
        <v>0.35</v>
      </c>
      <c r="AJ90" s="10">
        <v>41758</v>
      </c>
      <c r="AK90">
        <v>40.33</v>
      </c>
      <c r="AL90">
        <v>0.26750000000000002</v>
      </c>
      <c r="AN90" s="10">
        <v>41758</v>
      </c>
      <c r="AO90">
        <v>34.08</v>
      </c>
      <c r="AP90">
        <v>0.36249999999999999</v>
      </c>
      <c r="AR90" s="10">
        <v>41758</v>
      </c>
      <c r="AS90">
        <v>52.77</v>
      </c>
      <c r="AT90">
        <v>0.35</v>
      </c>
      <c r="AV90" s="10">
        <v>41758</v>
      </c>
      <c r="AW90">
        <v>15.65</v>
      </c>
      <c r="AX90">
        <v>0.25</v>
      </c>
    </row>
    <row r="91" spans="4:50">
      <c r="D91" s="10">
        <v>41760</v>
      </c>
      <c r="E91">
        <v>51.44</v>
      </c>
      <c r="F91">
        <v>0.49</v>
      </c>
      <c r="H91" s="10">
        <v>41760</v>
      </c>
      <c r="I91">
        <v>74.58</v>
      </c>
      <c r="J91">
        <v>0.78</v>
      </c>
      <c r="L91" s="10">
        <v>41760</v>
      </c>
      <c r="M91">
        <v>47.16</v>
      </c>
      <c r="N91">
        <v>0.39</v>
      </c>
      <c r="P91" s="10">
        <v>41760</v>
      </c>
      <c r="Q91">
        <v>26.93</v>
      </c>
      <c r="R91">
        <v>0.23</v>
      </c>
      <c r="T91" s="10">
        <v>41760</v>
      </c>
      <c r="U91">
        <v>36.950000000000003</v>
      </c>
      <c r="V91">
        <v>0.22500000000000001</v>
      </c>
      <c r="X91" s="10">
        <v>41760</v>
      </c>
      <c r="Y91">
        <v>55.95</v>
      </c>
      <c r="Z91">
        <v>0.5675</v>
      </c>
      <c r="AB91" s="10">
        <v>41760</v>
      </c>
      <c r="AC91">
        <v>45.22</v>
      </c>
      <c r="AD91">
        <v>0.50749999999999995</v>
      </c>
      <c r="AF91" s="10">
        <v>41760</v>
      </c>
      <c r="AG91">
        <v>35.85</v>
      </c>
      <c r="AH91">
        <v>0.35</v>
      </c>
      <c r="AJ91" s="10">
        <v>41759</v>
      </c>
      <c r="AK91">
        <v>40.49</v>
      </c>
      <c r="AL91">
        <v>0.26750000000000002</v>
      </c>
      <c r="AN91" s="10">
        <v>41759</v>
      </c>
      <c r="AO91">
        <v>33.9</v>
      </c>
      <c r="AP91">
        <v>0.36249999999999999</v>
      </c>
      <c r="AR91" s="10">
        <v>41759</v>
      </c>
      <c r="AS91">
        <v>52.89</v>
      </c>
      <c r="AT91">
        <v>0.35</v>
      </c>
      <c r="AV91" s="10">
        <v>41759</v>
      </c>
      <c r="AW91">
        <v>15.61</v>
      </c>
      <c r="AX91">
        <v>0.25</v>
      </c>
    </row>
    <row r="92" spans="4:50">
      <c r="D92" s="10">
        <v>41761</v>
      </c>
      <c r="E92">
        <v>50.4</v>
      </c>
      <c r="F92">
        <v>0.49</v>
      </c>
      <c r="H92" s="10">
        <v>41761</v>
      </c>
      <c r="I92">
        <v>72.86</v>
      </c>
      <c r="J92">
        <v>0.78</v>
      </c>
      <c r="L92" s="10">
        <v>41761</v>
      </c>
      <c r="M92">
        <v>45.98</v>
      </c>
      <c r="N92">
        <v>0.39</v>
      </c>
      <c r="P92" s="10">
        <v>41761</v>
      </c>
      <c r="Q92">
        <v>26.63</v>
      </c>
      <c r="R92">
        <v>0.23</v>
      </c>
      <c r="T92" s="10">
        <v>41761</v>
      </c>
      <c r="U92">
        <v>36.299999999999997</v>
      </c>
      <c r="V92">
        <v>0.22500000000000001</v>
      </c>
      <c r="X92" s="10">
        <v>41761</v>
      </c>
      <c r="Y92">
        <v>54.02</v>
      </c>
      <c r="Z92">
        <v>0.5675</v>
      </c>
      <c r="AB92" s="10">
        <v>41761</v>
      </c>
      <c r="AC92">
        <v>44.18</v>
      </c>
      <c r="AD92">
        <v>0.50749999999999995</v>
      </c>
      <c r="AF92" s="10">
        <v>41761</v>
      </c>
      <c r="AG92">
        <v>35.18</v>
      </c>
      <c r="AH92">
        <v>0.35</v>
      </c>
      <c r="AJ92" s="10">
        <v>41760</v>
      </c>
      <c r="AK92">
        <v>40.46</v>
      </c>
      <c r="AL92">
        <v>0.26750000000000002</v>
      </c>
      <c r="AN92" s="10">
        <v>41760</v>
      </c>
      <c r="AO92">
        <v>34.28</v>
      </c>
      <c r="AP92">
        <v>0.36249999999999999</v>
      </c>
      <c r="AR92" s="10">
        <v>41760</v>
      </c>
      <c r="AS92">
        <v>53.28</v>
      </c>
      <c r="AT92">
        <v>0.35</v>
      </c>
      <c r="AV92" s="10">
        <v>41760</v>
      </c>
      <c r="AW92">
        <v>15.64</v>
      </c>
      <c r="AX92">
        <v>0.25</v>
      </c>
    </row>
    <row r="93" spans="4:50">
      <c r="D93" s="10">
        <v>41764</v>
      </c>
      <c r="E93">
        <v>50.58</v>
      </c>
      <c r="F93">
        <v>0.49</v>
      </c>
      <c r="H93" s="10">
        <v>41764</v>
      </c>
      <c r="I93">
        <v>73.52</v>
      </c>
      <c r="J93">
        <v>0.78</v>
      </c>
      <c r="L93" s="10">
        <v>41764</v>
      </c>
      <c r="M93">
        <v>46.62</v>
      </c>
      <c r="N93">
        <v>0.39</v>
      </c>
      <c r="P93" s="10">
        <v>41764</v>
      </c>
      <c r="Q93">
        <v>26.83</v>
      </c>
      <c r="R93">
        <v>0.23</v>
      </c>
      <c r="T93" s="10">
        <v>41764</v>
      </c>
      <c r="U93">
        <v>36.56</v>
      </c>
      <c r="V93">
        <v>0.22500000000000001</v>
      </c>
      <c r="X93" s="10">
        <v>41764</v>
      </c>
      <c r="Y93">
        <v>54.66</v>
      </c>
      <c r="Z93">
        <v>0.5675</v>
      </c>
      <c r="AB93" s="10">
        <v>41764</v>
      </c>
      <c r="AC93">
        <v>44.49</v>
      </c>
      <c r="AD93">
        <v>0.50749999999999995</v>
      </c>
      <c r="AF93" s="10">
        <v>41764</v>
      </c>
      <c r="AG93">
        <v>35.32</v>
      </c>
      <c r="AH93">
        <v>0.35</v>
      </c>
      <c r="AJ93" s="10">
        <v>41761</v>
      </c>
      <c r="AK93">
        <v>40.81</v>
      </c>
      <c r="AL93">
        <v>0.26750000000000002</v>
      </c>
      <c r="AN93" s="10">
        <v>41761</v>
      </c>
      <c r="AO93">
        <v>34.44</v>
      </c>
      <c r="AP93">
        <v>0.36249999999999999</v>
      </c>
      <c r="AR93" s="10">
        <v>41761</v>
      </c>
      <c r="AS93">
        <v>53.24</v>
      </c>
      <c r="AT93">
        <v>0.35</v>
      </c>
      <c r="AV93" s="10">
        <v>41761</v>
      </c>
      <c r="AW93">
        <v>15.78</v>
      </c>
      <c r="AX93">
        <v>0.25</v>
      </c>
    </row>
    <row r="94" spans="4:50">
      <c r="D94" s="10">
        <v>41765</v>
      </c>
      <c r="E94">
        <v>50.07</v>
      </c>
      <c r="F94">
        <v>0.49</v>
      </c>
      <c r="H94" s="10">
        <v>41765</v>
      </c>
      <c r="I94">
        <v>73.069999999999993</v>
      </c>
      <c r="J94">
        <v>0.78</v>
      </c>
      <c r="L94" s="10">
        <v>41765</v>
      </c>
      <c r="M94">
        <v>46.4</v>
      </c>
      <c r="N94">
        <v>0.39</v>
      </c>
      <c r="P94" s="10">
        <v>41765</v>
      </c>
      <c r="Q94">
        <v>26.74</v>
      </c>
      <c r="R94">
        <v>0.23</v>
      </c>
      <c r="T94" s="10">
        <v>41765</v>
      </c>
      <c r="U94">
        <v>36.18</v>
      </c>
      <c r="V94">
        <v>0.22500000000000001</v>
      </c>
      <c r="X94" s="10">
        <v>41765</v>
      </c>
      <c r="Y94">
        <v>54.76</v>
      </c>
      <c r="Z94">
        <v>0.5675</v>
      </c>
      <c r="AB94" s="10">
        <v>41765</v>
      </c>
      <c r="AC94">
        <v>44.35</v>
      </c>
      <c r="AD94">
        <v>0.50749999999999995</v>
      </c>
      <c r="AF94" s="10">
        <v>41765</v>
      </c>
      <c r="AG94">
        <v>35.119999999999997</v>
      </c>
      <c r="AH94">
        <v>0.35</v>
      </c>
      <c r="AJ94" s="10">
        <v>41764</v>
      </c>
      <c r="AK94">
        <v>40.700000000000003</v>
      </c>
      <c r="AL94">
        <v>0.26750000000000002</v>
      </c>
      <c r="AN94" s="10">
        <v>41764</v>
      </c>
      <c r="AO94">
        <v>34.520000000000003</v>
      </c>
      <c r="AP94">
        <v>0.36249999999999999</v>
      </c>
      <c r="AR94" s="10">
        <v>41764</v>
      </c>
      <c r="AS94">
        <v>53.06</v>
      </c>
      <c r="AT94">
        <v>0.35</v>
      </c>
      <c r="AV94" s="10">
        <v>41764</v>
      </c>
      <c r="AW94">
        <v>15.65</v>
      </c>
      <c r="AX94">
        <v>0.25</v>
      </c>
    </row>
    <row r="95" spans="4:50">
      <c r="D95" s="10">
        <v>41766</v>
      </c>
      <c r="E95">
        <v>51.23</v>
      </c>
      <c r="F95">
        <v>0.49</v>
      </c>
      <c r="H95" s="10">
        <v>41766</v>
      </c>
      <c r="I95">
        <v>73.819999999999993</v>
      </c>
      <c r="J95">
        <v>0.78</v>
      </c>
      <c r="L95" s="10">
        <v>41766</v>
      </c>
      <c r="M95">
        <v>47</v>
      </c>
      <c r="N95">
        <v>0.39</v>
      </c>
      <c r="P95" s="10">
        <v>41766</v>
      </c>
      <c r="Q95">
        <v>27.22</v>
      </c>
      <c r="R95">
        <v>0.23</v>
      </c>
      <c r="T95" s="10">
        <v>41766</v>
      </c>
      <c r="U95">
        <v>36.53</v>
      </c>
      <c r="V95">
        <v>0.22500000000000001</v>
      </c>
      <c r="X95" s="10">
        <v>41766</v>
      </c>
      <c r="Y95">
        <v>55.92</v>
      </c>
      <c r="Z95">
        <v>0.5675</v>
      </c>
      <c r="AB95" s="10">
        <v>41766</v>
      </c>
      <c r="AC95">
        <v>44.86</v>
      </c>
      <c r="AD95">
        <v>0.50749999999999995</v>
      </c>
      <c r="AF95" s="10">
        <v>41766</v>
      </c>
      <c r="AG95">
        <v>35.71</v>
      </c>
      <c r="AH95">
        <v>0.35</v>
      </c>
      <c r="AJ95" s="10">
        <v>41765</v>
      </c>
      <c r="AK95">
        <v>40.69</v>
      </c>
      <c r="AL95">
        <v>0.26750000000000002</v>
      </c>
      <c r="AN95" s="10">
        <v>41765</v>
      </c>
      <c r="AO95">
        <v>34.549999999999997</v>
      </c>
      <c r="AP95">
        <v>0.36249999999999999</v>
      </c>
      <c r="AR95" s="10">
        <v>41765</v>
      </c>
      <c r="AS95">
        <v>52.99</v>
      </c>
      <c r="AT95">
        <v>0.35</v>
      </c>
      <c r="AV95" s="10">
        <v>41765</v>
      </c>
      <c r="AW95">
        <v>15.66</v>
      </c>
      <c r="AX95">
        <v>0.25</v>
      </c>
    </row>
    <row r="96" spans="4:50">
      <c r="D96" s="10">
        <v>41767</v>
      </c>
      <c r="E96">
        <v>50.67</v>
      </c>
      <c r="F96">
        <v>0.49</v>
      </c>
      <c r="H96" s="10">
        <v>41767</v>
      </c>
      <c r="I96">
        <v>72.84</v>
      </c>
      <c r="J96">
        <v>0.78</v>
      </c>
      <c r="L96" s="10">
        <v>41767</v>
      </c>
      <c r="M96">
        <v>46.47</v>
      </c>
      <c r="N96">
        <v>0.39</v>
      </c>
      <c r="P96" s="10">
        <v>41767</v>
      </c>
      <c r="Q96">
        <v>27.04</v>
      </c>
      <c r="R96">
        <v>0.23</v>
      </c>
      <c r="T96" s="10">
        <v>41767</v>
      </c>
      <c r="U96">
        <v>36.700000000000003</v>
      </c>
      <c r="V96">
        <v>0.22500000000000001</v>
      </c>
      <c r="X96" s="10">
        <v>41767</v>
      </c>
      <c r="Y96">
        <v>55.81</v>
      </c>
      <c r="Z96">
        <v>0.5675</v>
      </c>
      <c r="AB96" s="10">
        <v>41767</v>
      </c>
      <c r="AC96">
        <v>44.2</v>
      </c>
      <c r="AD96">
        <v>0.50749999999999995</v>
      </c>
      <c r="AF96" s="10">
        <v>41767</v>
      </c>
      <c r="AG96">
        <v>35.9</v>
      </c>
      <c r="AH96">
        <v>0.35</v>
      </c>
      <c r="AJ96" s="10">
        <v>41766</v>
      </c>
      <c r="AK96">
        <v>40.78</v>
      </c>
      <c r="AL96">
        <v>0.26750000000000002</v>
      </c>
      <c r="AN96" s="10">
        <v>41766</v>
      </c>
      <c r="AO96">
        <v>34.5</v>
      </c>
      <c r="AP96">
        <v>0.36249999999999999</v>
      </c>
      <c r="AR96" s="10">
        <v>41766</v>
      </c>
      <c r="AS96">
        <v>53.31</v>
      </c>
      <c r="AT96">
        <v>0.35</v>
      </c>
      <c r="AV96" s="10">
        <v>41766</v>
      </c>
      <c r="AW96">
        <v>15.75</v>
      </c>
      <c r="AX96">
        <v>0.25</v>
      </c>
    </row>
    <row r="97" spans="4:50">
      <c r="D97" s="10">
        <v>41768</v>
      </c>
      <c r="E97">
        <v>50.16</v>
      </c>
      <c r="F97">
        <v>0.49</v>
      </c>
      <c r="H97" s="10">
        <v>41768</v>
      </c>
      <c r="I97">
        <v>71.98</v>
      </c>
      <c r="J97">
        <v>0.78</v>
      </c>
      <c r="L97" s="10">
        <v>41768</v>
      </c>
      <c r="M97">
        <v>45.77</v>
      </c>
      <c r="N97">
        <v>0.39</v>
      </c>
      <c r="P97" s="10">
        <v>41768</v>
      </c>
      <c r="Q97">
        <v>26.19</v>
      </c>
      <c r="R97">
        <v>0.23</v>
      </c>
      <c r="T97" s="10">
        <v>41768</v>
      </c>
      <c r="U97">
        <v>36.15</v>
      </c>
      <c r="V97">
        <v>0.22500000000000001</v>
      </c>
      <c r="X97" s="10">
        <v>41768</v>
      </c>
      <c r="Y97">
        <v>55.27</v>
      </c>
      <c r="Z97">
        <v>0.5675</v>
      </c>
      <c r="AB97" s="10">
        <v>41768</v>
      </c>
      <c r="AC97">
        <v>43.67</v>
      </c>
      <c r="AD97">
        <v>0.50749999999999995</v>
      </c>
      <c r="AF97" s="10">
        <v>41768</v>
      </c>
      <c r="AG97">
        <v>35.380000000000003</v>
      </c>
      <c r="AH97">
        <v>0.35</v>
      </c>
      <c r="AJ97" s="10">
        <v>41767</v>
      </c>
      <c r="AK97">
        <v>40.4</v>
      </c>
      <c r="AL97">
        <v>0.26750000000000002</v>
      </c>
      <c r="AN97" s="10">
        <v>41767</v>
      </c>
      <c r="AO97">
        <v>34.26</v>
      </c>
      <c r="AP97">
        <v>0.36249999999999999</v>
      </c>
      <c r="AR97" s="10">
        <v>41767</v>
      </c>
      <c r="AS97">
        <v>52.65</v>
      </c>
      <c r="AT97">
        <v>0.35</v>
      </c>
      <c r="AV97" s="10">
        <v>41767</v>
      </c>
      <c r="AW97">
        <v>15.61</v>
      </c>
      <c r="AX97">
        <v>0.25</v>
      </c>
    </row>
    <row r="98" spans="4:50">
      <c r="D98" s="10">
        <v>41771</v>
      </c>
      <c r="E98">
        <v>50.03</v>
      </c>
      <c r="F98">
        <v>0.49</v>
      </c>
      <c r="H98" s="10">
        <v>41771</v>
      </c>
      <c r="I98">
        <v>71.760000000000005</v>
      </c>
      <c r="J98">
        <v>0.78</v>
      </c>
      <c r="L98" s="10">
        <v>41771</v>
      </c>
      <c r="M98">
        <v>45.15</v>
      </c>
      <c r="N98">
        <v>0.39</v>
      </c>
      <c r="P98" s="10">
        <v>41771</v>
      </c>
      <c r="Q98">
        <v>25.59</v>
      </c>
      <c r="R98">
        <v>0.23</v>
      </c>
      <c r="T98" s="10">
        <v>41771</v>
      </c>
      <c r="U98">
        <v>35.9</v>
      </c>
      <c r="V98">
        <v>0.22500000000000001</v>
      </c>
      <c r="X98" s="10">
        <v>41771</v>
      </c>
      <c r="Y98">
        <v>54.87</v>
      </c>
      <c r="Z98">
        <v>0.5675</v>
      </c>
      <c r="AB98" s="10">
        <v>41771</v>
      </c>
      <c r="AC98">
        <v>43.26</v>
      </c>
      <c r="AD98">
        <v>0.50749999999999995</v>
      </c>
      <c r="AF98" s="10">
        <v>41771</v>
      </c>
      <c r="AG98">
        <v>35.200000000000003</v>
      </c>
      <c r="AH98">
        <v>0.35</v>
      </c>
      <c r="AJ98" s="10">
        <v>41768</v>
      </c>
      <c r="AK98">
        <v>39.99</v>
      </c>
      <c r="AL98">
        <v>0.26750000000000002</v>
      </c>
      <c r="AN98" s="10">
        <v>41768</v>
      </c>
      <c r="AO98">
        <v>34.04</v>
      </c>
      <c r="AP98">
        <v>0.36249999999999999</v>
      </c>
      <c r="AR98" s="10">
        <v>41768</v>
      </c>
      <c r="AS98">
        <v>52.35</v>
      </c>
      <c r="AT98">
        <v>0.35</v>
      </c>
      <c r="AV98" s="10">
        <v>41768</v>
      </c>
      <c r="AW98">
        <v>15.62</v>
      </c>
      <c r="AX98">
        <v>0.25</v>
      </c>
    </row>
    <row r="99" spans="4:50">
      <c r="D99" s="10">
        <v>41772</v>
      </c>
      <c r="E99">
        <v>49.31</v>
      </c>
      <c r="F99">
        <v>0.49</v>
      </c>
      <c r="H99" s="10">
        <v>41772</v>
      </c>
      <c r="I99">
        <v>71.72</v>
      </c>
      <c r="J99">
        <v>0.78</v>
      </c>
      <c r="L99" s="10">
        <v>41772</v>
      </c>
      <c r="M99">
        <v>45.34</v>
      </c>
      <c r="N99">
        <v>0.39</v>
      </c>
      <c r="P99" s="10">
        <v>41772</v>
      </c>
      <c r="Q99">
        <v>25.46</v>
      </c>
      <c r="R99">
        <v>0.23</v>
      </c>
      <c r="T99" s="10">
        <v>41772</v>
      </c>
      <c r="U99">
        <v>35.909999999999997</v>
      </c>
      <c r="V99">
        <v>0.22500000000000001</v>
      </c>
      <c r="X99" s="10">
        <v>41772</v>
      </c>
      <c r="Y99">
        <v>54.97</v>
      </c>
      <c r="Z99">
        <v>0.5675</v>
      </c>
      <c r="AB99" s="10">
        <v>41772</v>
      </c>
      <c r="AC99">
        <v>43.31</v>
      </c>
      <c r="AD99">
        <v>0.50749999999999995</v>
      </c>
      <c r="AF99" s="10">
        <v>41772</v>
      </c>
      <c r="AG99">
        <v>35.42</v>
      </c>
      <c r="AH99">
        <v>0.35</v>
      </c>
      <c r="AJ99" s="10">
        <v>41771</v>
      </c>
      <c r="AK99">
        <v>40.17</v>
      </c>
      <c r="AL99">
        <v>0.26750000000000002</v>
      </c>
      <c r="AN99" s="10">
        <v>41771</v>
      </c>
      <c r="AO99">
        <v>34.14</v>
      </c>
      <c r="AP99">
        <v>0.36249999999999999</v>
      </c>
      <c r="AR99" s="10">
        <v>41771</v>
      </c>
      <c r="AS99">
        <v>52.39</v>
      </c>
      <c r="AT99">
        <v>0.35</v>
      </c>
      <c r="AV99" s="10">
        <v>41771</v>
      </c>
      <c r="AW99">
        <v>15.72</v>
      </c>
      <c r="AX99">
        <v>0.25</v>
      </c>
    </row>
    <row r="100" spans="4:50">
      <c r="D100" s="10">
        <v>41773</v>
      </c>
      <c r="E100">
        <v>49.3</v>
      </c>
      <c r="F100">
        <v>0.49</v>
      </c>
      <c r="H100" s="10">
        <v>41773</v>
      </c>
      <c r="I100">
        <v>71.27</v>
      </c>
      <c r="J100">
        <v>0.78</v>
      </c>
      <c r="L100" s="10">
        <v>41773</v>
      </c>
      <c r="M100">
        <v>45.64</v>
      </c>
      <c r="N100">
        <v>0.39</v>
      </c>
      <c r="P100" s="10">
        <v>41773</v>
      </c>
      <c r="Q100">
        <v>25.58</v>
      </c>
      <c r="R100">
        <v>0.23</v>
      </c>
      <c r="T100" s="10">
        <v>41773</v>
      </c>
      <c r="U100">
        <v>36.049999999999997</v>
      </c>
      <c r="V100">
        <v>0.22500000000000001</v>
      </c>
      <c r="X100" s="10">
        <v>41773</v>
      </c>
      <c r="Y100">
        <v>55.16</v>
      </c>
      <c r="Z100">
        <v>0.5675</v>
      </c>
      <c r="AB100" s="10">
        <v>41773</v>
      </c>
      <c r="AC100">
        <v>43.73</v>
      </c>
      <c r="AD100">
        <v>0.50749999999999995</v>
      </c>
      <c r="AF100" s="10">
        <v>41773</v>
      </c>
      <c r="AG100">
        <v>35.479999999999997</v>
      </c>
      <c r="AH100">
        <v>0.35</v>
      </c>
      <c r="AJ100" s="10">
        <v>41772</v>
      </c>
      <c r="AK100">
        <v>39.76</v>
      </c>
      <c r="AL100">
        <v>0.26750000000000002</v>
      </c>
      <c r="AN100" s="10">
        <v>41772</v>
      </c>
      <c r="AO100">
        <v>34.03</v>
      </c>
      <c r="AP100">
        <v>0.36249999999999999</v>
      </c>
      <c r="AR100" s="10">
        <v>41772</v>
      </c>
      <c r="AS100">
        <v>51.97</v>
      </c>
      <c r="AT100">
        <v>0.35</v>
      </c>
      <c r="AV100" s="10">
        <v>41772</v>
      </c>
      <c r="AW100">
        <v>15.66</v>
      </c>
      <c r="AX100">
        <v>0.25</v>
      </c>
    </row>
    <row r="101" spans="4:50">
      <c r="D101" s="10">
        <v>41774</v>
      </c>
      <c r="E101">
        <v>48.99</v>
      </c>
      <c r="F101">
        <v>0.49</v>
      </c>
      <c r="H101" s="10">
        <v>41774</v>
      </c>
      <c r="I101">
        <v>71.38</v>
      </c>
      <c r="J101">
        <v>0.78</v>
      </c>
      <c r="L101" s="10">
        <v>41774</v>
      </c>
      <c r="M101">
        <v>45.47</v>
      </c>
      <c r="N101">
        <v>0.39</v>
      </c>
      <c r="P101" s="10">
        <v>41774</v>
      </c>
      <c r="Q101">
        <v>25.46</v>
      </c>
      <c r="R101">
        <v>0.23</v>
      </c>
      <c r="T101" s="10">
        <v>41774</v>
      </c>
      <c r="U101">
        <v>35.729999999999997</v>
      </c>
      <c r="V101">
        <v>0.22500000000000001</v>
      </c>
      <c r="X101" s="10">
        <v>41774</v>
      </c>
      <c r="Y101">
        <v>54.93</v>
      </c>
      <c r="Z101">
        <v>0.5675</v>
      </c>
      <c r="AB101" s="10">
        <v>41774</v>
      </c>
      <c r="AC101">
        <v>43.44</v>
      </c>
      <c r="AD101">
        <v>0.50749999999999995</v>
      </c>
      <c r="AF101" s="10">
        <v>41774</v>
      </c>
      <c r="AG101">
        <v>35.36</v>
      </c>
      <c r="AH101">
        <v>0.35</v>
      </c>
      <c r="AJ101" s="10">
        <v>41773</v>
      </c>
      <c r="AK101">
        <v>40.11</v>
      </c>
      <c r="AL101">
        <v>0.26750000000000002</v>
      </c>
      <c r="AN101" s="10">
        <v>41773</v>
      </c>
      <c r="AO101">
        <v>34.26</v>
      </c>
      <c r="AP101">
        <v>0.36249999999999999</v>
      </c>
      <c r="AR101" s="10">
        <v>41773</v>
      </c>
      <c r="AS101">
        <v>51.9</v>
      </c>
      <c r="AT101">
        <v>0.35</v>
      </c>
      <c r="AV101" s="10">
        <v>41773</v>
      </c>
      <c r="AW101">
        <v>15.81</v>
      </c>
      <c r="AX101">
        <v>0.25</v>
      </c>
    </row>
    <row r="102" spans="4:50">
      <c r="D102" s="10">
        <v>41775</v>
      </c>
      <c r="E102">
        <v>49.36</v>
      </c>
      <c r="F102">
        <v>0.49</v>
      </c>
      <c r="H102" s="10">
        <v>41775</v>
      </c>
      <c r="I102">
        <v>71.349999999999994</v>
      </c>
      <c r="J102">
        <v>0.78</v>
      </c>
      <c r="L102" s="10">
        <v>41775</v>
      </c>
      <c r="M102">
        <v>45.98</v>
      </c>
      <c r="N102">
        <v>0.39</v>
      </c>
      <c r="P102" s="10">
        <v>41775</v>
      </c>
      <c r="Q102">
        <v>25.68</v>
      </c>
      <c r="R102">
        <v>0.23</v>
      </c>
      <c r="T102" s="10">
        <v>41775</v>
      </c>
      <c r="U102">
        <v>35.64</v>
      </c>
      <c r="V102">
        <v>0.22500000000000001</v>
      </c>
      <c r="X102" s="10">
        <v>41775</v>
      </c>
      <c r="Y102">
        <v>55.18</v>
      </c>
      <c r="Z102">
        <v>0.5675</v>
      </c>
      <c r="AB102" s="10">
        <v>41775</v>
      </c>
      <c r="AC102">
        <v>43.51</v>
      </c>
      <c r="AD102">
        <v>0.50749999999999995</v>
      </c>
      <c r="AF102" s="10">
        <v>41775</v>
      </c>
      <c r="AG102">
        <v>35.630000000000003</v>
      </c>
      <c r="AH102">
        <v>0.35</v>
      </c>
      <c r="AJ102" s="10">
        <v>41774</v>
      </c>
      <c r="AK102">
        <v>39.549999999999997</v>
      </c>
      <c r="AL102">
        <v>0.26750000000000002</v>
      </c>
      <c r="AN102" s="10">
        <v>41774</v>
      </c>
      <c r="AO102">
        <v>33.979999999999997</v>
      </c>
      <c r="AP102">
        <v>0.36249999999999999</v>
      </c>
      <c r="AR102" s="10">
        <v>41774</v>
      </c>
      <c r="AS102">
        <v>51.85</v>
      </c>
      <c r="AT102">
        <v>0.35</v>
      </c>
      <c r="AV102" s="10">
        <v>41774</v>
      </c>
      <c r="AW102">
        <v>15.82</v>
      </c>
      <c r="AX102">
        <v>0.25</v>
      </c>
    </row>
    <row r="103" spans="4:50">
      <c r="D103" s="10">
        <v>41778</v>
      </c>
      <c r="E103">
        <v>48.73</v>
      </c>
      <c r="F103">
        <v>0.49</v>
      </c>
      <c r="H103" s="10">
        <v>41778</v>
      </c>
      <c r="I103">
        <v>70.3</v>
      </c>
      <c r="J103">
        <v>0.78</v>
      </c>
      <c r="L103" s="10">
        <v>41778</v>
      </c>
      <c r="M103">
        <v>45.26</v>
      </c>
      <c r="N103">
        <v>0.39</v>
      </c>
      <c r="P103" s="10">
        <v>41778</v>
      </c>
      <c r="Q103">
        <v>25.22</v>
      </c>
      <c r="R103">
        <v>0.23</v>
      </c>
      <c r="T103" s="10">
        <v>41778</v>
      </c>
      <c r="U103">
        <v>35.22</v>
      </c>
      <c r="V103">
        <v>0.22500000000000001</v>
      </c>
      <c r="X103" s="10">
        <v>41778</v>
      </c>
      <c r="Y103">
        <v>54.72</v>
      </c>
      <c r="Z103">
        <v>0.5675</v>
      </c>
      <c r="AB103" s="10">
        <v>41778</v>
      </c>
      <c r="AC103">
        <v>42.82</v>
      </c>
      <c r="AD103">
        <v>0.50749999999999995</v>
      </c>
      <c r="AF103" s="10">
        <v>41778</v>
      </c>
      <c r="AG103">
        <v>34.96</v>
      </c>
      <c r="AH103">
        <v>0.35</v>
      </c>
      <c r="AJ103" s="10">
        <v>41775</v>
      </c>
      <c r="AK103">
        <v>39.5</v>
      </c>
      <c r="AL103">
        <v>0.26750000000000002</v>
      </c>
      <c r="AN103" s="10">
        <v>41775</v>
      </c>
      <c r="AO103">
        <v>33.840000000000003</v>
      </c>
      <c r="AP103">
        <v>0.36249999999999999</v>
      </c>
      <c r="AR103" s="10">
        <v>41775</v>
      </c>
      <c r="AS103">
        <v>51.98</v>
      </c>
      <c r="AT103">
        <v>0.35</v>
      </c>
      <c r="AV103" s="10">
        <v>41775</v>
      </c>
      <c r="AW103">
        <v>15.76</v>
      </c>
      <c r="AX103">
        <v>0.25</v>
      </c>
    </row>
    <row r="104" spans="4:50">
      <c r="D104" s="10">
        <v>41779</v>
      </c>
      <c r="E104">
        <v>48.6</v>
      </c>
      <c r="F104">
        <v>0.49</v>
      </c>
      <c r="H104" s="10">
        <v>41779</v>
      </c>
      <c r="I104">
        <v>70.09</v>
      </c>
      <c r="J104">
        <v>0.78</v>
      </c>
      <c r="L104" s="10">
        <v>41779</v>
      </c>
      <c r="M104">
        <v>45.19</v>
      </c>
      <c r="N104">
        <v>0.39</v>
      </c>
      <c r="P104" s="10">
        <v>41779</v>
      </c>
      <c r="Q104">
        <v>25.13</v>
      </c>
      <c r="R104">
        <v>0.23</v>
      </c>
      <c r="T104" s="10">
        <v>41779</v>
      </c>
      <c r="U104">
        <v>35.26</v>
      </c>
      <c r="V104">
        <v>0.22500000000000001</v>
      </c>
      <c r="X104" s="10">
        <v>41779</v>
      </c>
      <c r="Y104">
        <v>54.52</v>
      </c>
      <c r="Z104">
        <v>0.5675</v>
      </c>
      <c r="AB104" s="10">
        <v>41779</v>
      </c>
      <c r="AC104">
        <v>42.77</v>
      </c>
      <c r="AD104">
        <v>0.50749999999999995</v>
      </c>
      <c r="AF104" s="10">
        <v>41779</v>
      </c>
      <c r="AG104">
        <v>34.950000000000003</v>
      </c>
      <c r="AH104">
        <v>0.35</v>
      </c>
      <c r="AJ104" s="10">
        <v>41779</v>
      </c>
      <c r="AK104">
        <v>39.25</v>
      </c>
      <c r="AL104">
        <v>0.26750000000000002</v>
      </c>
      <c r="AN104" s="10">
        <v>41779</v>
      </c>
      <c r="AO104">
        <v>33.79</v>
      </c>
      <c r="AP104">
        <v>0.36249999999999999</v>
      </c>
      <c r="AR104" s="10">
        <v>41779</v>
      </c>
      <c r="AS104">
        <v>52.1</v>
      </c>
      <c r="AT104">
        <v>0.35</v>
      </c>
      <c r="AV104" s="10">
        <v>41779</v>
      </c>
      <c r="AW104">
        <v>15.69</v>
      </c>
      <c r="AX104">
        <v>0.25</v>
      </c>
    </row>
    <row r="105" spans="4:50">
      <c r="D105" s="10">
        <v>41780</v>
      </c>
      <c r="E105">
        <v>48.63</v>
      </c>
      <c r="F105">
        <v>0.49</v>
      </c>
      <c r="H105" s="10">
        <v>41780</v>
      </c>
      <c r="I105">
        <v>69.930000000000007</v>
      </c>
      <c r="J105">
        <v>0.78</v>
      </c>
      <c r="L105" s="10">
        <v>41780</v>
      </c>
      <c r="M105">
        <v>45.27</v>
      </c>
      <c r="N105">
        <v>0.39</v>
      </c>
      <c r="P105" s="10">
        <v>41780</v>
      </c>
      <c r="Q105">
        <v>25.08</v>
      </c>
      <c r="R105">
        <v>0.23</v>
      </c>
      <c r="T105" s="10">
        <v>41780</v>
      </c>
      <c r="U105">
        <v>35.35</v>
      </c>
      <c r="V105">
        <v>0.22500000000000001</v>
      </c>
      <c r="X105" s="10">
        <v>41780</v>
      </c>
      <c r="Y105">
        <v>54.5</v>
      </c>
      <c r="Z105">
        <v>0.5675</v>
      </c>
      <c r="AB105" s="10">
        <v>41780</v>
      </c>
      <c r="AC105">
        <v>42.84</v>
      </c>
      <c r="AD105">
        <v>0.50749999999999995</v>
      </c>
      <c r="AF105" s="10">
        <v>41780</v>
      </c>
      <c r="AG105">
        <v>35.1</v>
      </c>
      <c r="AH105">
        <v>0.35</v>
      </c>
      <c r="AJ105" s="10">
        <v>41780</v>
      </c>
      <c r="AK105">
        <v>39.57</v>
      </c>
      <c r="AL105">
        <v>0.26750000000000002</v>
      </c>
      <c r="AN105" s="10">
        <v>41780</v>
      </c>
      <c r="AO105">
        <v>33.94</v>
      </c>
      <c r="AP105">
        <v>0.36249999999999999</v>
      </c>
      <c r="AR105" s="10">
        <v>41780</v>
      </c>
      <c r="AS105">
        <v>52.81</v>
      </c>
      <c r="AT105">
        <v>0.35</v>
      </c>
      <c r="AV105" s="10">
        <v>41780</v>
      </c>
      <c r="AW105">
        <v>15.71</v>
      </c>
      <c r="AX105">
        <v>0.25</v>
      </c>
    </row>
    <row r="106" spans="4:50">
      <c r="D106" s="10">
        <v>41781</v>
      </c>
      <c r="E106">
        <v>49.26</v>
      </c>
      <c r="F106">
        <v>0.49</v>
      </c>
      <c r="H106" s="10">
        <v>41781</v>
      </c>
      <c r="I106">
        <v>70.55</v>
      </c>
      <c r="J106">
        <v>0.78</v>
      </c>
      <c r="L106" s="10">
        <v>41781</v>
      </c>
      <c r="M106">
        <v>45.49</v>
      </c>
      <c r="N106">
        <v>0.39</v>
      </c>
      <c r="P106" s="10">
        <v>41781</v>
      </c>
      <c r="Q106">
        <v>25.24</v>
      </c>
      <c r="R106">
        <v>0.23</v>
      </c>
      <c r="T106" s="10">
        <v>41781</v>
      </c>
      <c r="U106">
        <v>36</v>
      </c>
      <c r="V106">
        <v>0.22500000000000001</v>
      </c>
      <c r="X106" s="10">
        <v>41781</v>
      </c>
      <c r="Y106">
        <v>54.94</v>
      </c>
      <c r="Z106">
        <v>0.5675</v>
      </c>
      <c r="AB106" s="10">
        <v>41781</v>
      </c>
      <c r="AC106">
        <v>43.19</v>
      </c>
      <c r="AD106">
        <v>0.50749999999999995</v>
      </c>
      <c r="AF106" s="10">
        <v>41781</v>
      </c>
      <c r="AG106">
        <v>35.49</v>
      </c>
      <c r="AH106">
        <v>0.35</v>
      </c>
      <c r="AJ106" s="10">
        <v>41781</v>
      </c>
      <c r="AK106">
        <v>39.619999999999997</v>
      </c>
      <c r="AL106">
        <v>0.26750000000000002</v>
      </c>
      <c r="AN106" s="10">
        <v>41781</v>
      </c>
      <c r="AO106">
        <v>33.9</v>
      </c>
      <c r="AP106">
        <v>0.36249999999999999</v>
      </c>
      <c r="AR106" s="10">
        <v>41781</v>
      </c>
      <c r="AS106">
        <v>52.49</v>
      </c>
      <c r="AT106">
        <v>0.35</v>
      </c>
      <c r="AV106" s="10">
        <v>41781</v>
      </c>
      <c r="AW106">
        <v>15.79</v>
      </c>
      <c r="AX106">
        <v>0.25</v>
      </c>
    </row>
    <row r="107" spans="4:50">
      <c r="D107" s="10">
        <v>41782</v>
      </c>
      <c r="E107">
        <v>49.55</v>
      </c>
      <c r="F107">
        <v>0.49</v>
      </c>
      <c r="H107" s="10">
        <v>41782</v>
      </c>
      <c r="I107">
        <v>70.28</v>
      </c>
      <c r="J107">
        <v>0.78</v>
      </c>
      <c r="L107" s="10">
        <v>41782</v>
      </c>
      <c r="M107">
        <v>45.23</v>
      </c>
      <c r="N107">
        <v>0.39</v>
      </c>
      <c r="P107" s="10">
        <v>41782</v>
      </c>
      <c r="Q107">
        <v>25.21</v>
      </c>
      <c r="R107">
        <v>0.23</v>
      </c>
      <c r="T107" s="10">
        <v>41782</v>
      </c>
      <c r="U107">
        <v>35.869999999999997</v>
      </c>
      <c r="V107">
        <v>0.22500000000000001</v>
      </c>
      <c r="X107" s="10">
        <v>41782</v>
      </c>
      <c r="Y107">
        <v>54.82</v>
      </c>
      <c r="Z107">
        <v>0.5675</v>
      </c>
      <c r="AB107" s="10">
        <v>41782</v>
      </c>
      <c r="AC107">
        <v>43.08</v>
      </c>
      <c r="AD107">
        <v>0.50749999999999995</v>
      </c>
      <c r="AF107" s="10">
        <v>41782</v>
      </c>
      <c r="AG107">
        <v>35.47</v>
      </c>
      <c r="AH107">
        <v>0.35</v>
      </c>
      <c r="AJ107" s="10">
        <v>41782</v>
      </c>
      <c r="AK107">
        <v>39.5</v>
      </c>
      <c r="AL107">
        <v>0.26750000000000002</v>
      </c>
      <c r="AN107" s="10">
        <v>41782</v>
      </c>
      <c r="AO107">
        <v>34.03</v>
      </c>
      <c r="AP107">
        <v>0.36249999999999999</v>
      </c>
      <c r="AR107" s="10">
        <v>41782</v>
      </c>
      <c r="AS107">
        <v>52.41</v>
      </c>
      <c r="AT107">
        <v>0.35</v>
      </c>
      <c r="AV107" s="10">
        <v>41782</v>
      </c>
      <c r="AW107">
        <v>15.78</v>
      </c>
      <c r="AX107">
        <v>0.25</v>
      </c>
    </row>
    <row r="108" spans="4:50">
      <c r="D108" s="10">
        <v>41786</v>
      </c>
      <c r="E108">
        <v>50.12</v>
      </c>
      <c r="F108">
        <v>0.49</v>
      </c>
      <c r="H108" s="10">
        <v>41786</v>
      </c>
      <c r="I108">
        <v>70.459999999999994</v>
      </c>
      <c r="J108">
        <v>0.78</v>
      </c>
      <c r="L108" s="10">
        <v>41786</v>
      </c>
      <c r="M108">
        <v>45.22</v>
      </c>
      <c r="N108">
        <v>0.39</v>
      </c>
      <c r="P108" s="10">
        <v>41786</v>
      </c>
      <c r="Q108">
        <v>25.36</v>
      </c>
      <c r="R108">
        <v>0.23</v>
      </c>
      <c r="T108" s="10">
        <v>41786</v>
      </c>
      <c r="U108">
        <v>36.17</v>
      </c>
      <c r="V108">
        <v>0.22500000000000001</v>
      </c>
      <c r="X108" s="10">
        <v>41786</v>
      </c>
      <c r="Y108">
        <v>55.01</v>
      </c>
      <c r="Z108">
        <v>0.5675</v>
      </c>
      <c r="AB108" s="10">
        <v>41786</v>
      </c>
      <c r="AC108">
        <v>43.16</v>
      </c>
      <c r="AD108">
        <v>0.50749999999999995</v>
      </c>
      <c r="AF108" s="10">
        <v>41786</v>
      </c>
      <c r="AG108">
        <v>35.549999999999997</v>
      </c>
      <c r="AH108">
        <v>0.35</v>
      </c>
      <c r="AJ108" s="10">
        <v>41785</v>
      </c>
      <c r="AK108">
        <v>39.36</v>
      </c>
      <c r="AL108">
        <v>0.26750000000000002</v>
      </c>
      <c r="AN108" s="10">
        <v>41785</v>
      </c>
      <c r="AO108">
        <v>34.03</v>
      </c>
      <c r="AP108">
        <v>0.36249999999999999</v>
      </c>
      <c r="AR108" s="10">
        <v>41785</v>
      </c>
      <c r="AS108">
        <v>52</v>
      </c>
      <c r="AT108">
        <v>0.35</v>
      </c>
      <c r="AV108" s="10">
        <v>41785</v>
      </c>
      <c r="AW108">
        <v>15.765000000000001</v>
      </c>
      <c r="AX108">
        <v>0.25</v>
      </c>
    </row>
    <row r="109" spans="4:50">
      <c r="D109" s="10">
        <v>41787</v>
      </c>
      <c r="E109">
        <v>49.83</v>
      </c>
      <c r="F109">
        <v>0.49</v>
      </c>
      <c r="H109" s="10">
        <v>41787</v>
      </c>
      <c r="I109">
        <v>70.760000000000005</v>
      </c>
      <c r="J109">
        <v>0.78</v>
      </c>
      <c r="L109" s="10">
        <v>41787</v>
      </c>
      <c r="M109">
        <v>45.13</v>
      </c>
      <c r="N109">
        <v>0.39</v>
      </c>
      <c r="P109" s="10">
        <v>41787</v>
      </c>
      <c r="Q109">
        <v>25.25</v>
      </c>
      <c r="R109">
        <v>0.23</v>
      </c>
      <c r="T109" s="10">
        <v>41787</v>
      </c>
      <c r="U109">
        <v>36.56</v>
      </c>
      <c r="V109">
        <v>0.22500000000000001</v>
      </c>
      <c r="X109" s="10">
        <v>41787</v>
      </c>
      <c r="Y109">
        <v>55.06</v>
      </c>
      <c r="Z109">
        <v>0.5675</v>
      </c>
      <c r="AB109" s="10">
        <v>41787</v>
      </c>
      <c r="AC109">
        <v>43.45</v>
      </c>
      <c r="AD109">
        <v>0.50749999999999995</v>
      </c>
      <c r="AF109" s="10">
        <v>41787</v>
      </c>
      <c r="AG109">
        <v>35.83</v>
      </c>
      <c r="AH109">
        <v>0.35</v>
      </c>
      <c r="AJ109" s="10">
        <v>41786</v>
      </c>
      <c r="AK109">
        <v>39.07</v>
      </c>
      <c r="AL109">
        <v>0.26750000000000002</v>
      </c>
      <c r="AN109" s="10">
        <v>41786</v>
      </c>
      <c r="AO109">
        <v>34.06</v>
      </c>
      <c r="AP109">
        <v>0.36249999999999999</v>
      </c>
      <c r="AR109" s="10">
        <v>41786</v>
      </c>
      <c r="AS109">
        <v>51.93</v>
      </c>
      <c r="AT109">
        <v>0.35</v>
      </c>
      <c r="AV109" s="10">
        <v>41786</v>
      </c>
      <c r="AW109">
        <v>15.8</v>
      </c>
      <c r="AX109">
        <v>0.25</v>
      </c>
    </row>
    <row r="110" spans="4:50">
      <c r="D110" s="10">
        <v>41788</v>
      </c>
      <c r="E110">
        <v>49.51</v>
      </c>
      <c r="F110">
        <v>0.49</v>
      </c>
      <c r="H110" s="10">
        <v>41788</v>
      </c>
      <c r="I110">
        <v>70.930000000000007</v>
      </c>
      <c r="J110">
        <v>0.78</v>
      </c>
      <c r="L110" s="10">
        <v>41788</v>
      </c>
      <c r="M110">
        <v>45.03</v>
      </c>
      <c r="N110">
        <v>0.39</v>
      </c>
      <c r="P110" s="10">
        <v>41788</v>
      </c>
      <c r="Q110">
        <v>25.29</v>
      </c>
      <c r="R110">
        <v>0.23</v>
      </c>
      <c r="T110" s="10">
        <v>41788</v>
      </c>
      <c r="U110">
        <v>36.57</v>
      </c>
      <c r="V110">
        <v>0.22500000000000001</v>
      </c>
      <c r="X110" s="10">
        <v>41788</v>
      </c>
      <c r="Y110">
        <v>54.86</v>
      </c>
      <c r="Z110">
        <v>0.5675</v>
      </c>
      <c r="AB110" s="10">
        <v>41788</v>
      </c>
      <c r="AC110">
        <v>43.54</v>
      </c>
      <c r="AD110">
        <v>0.50749999999999995</v>
      </c>
      <c r="AF110" s="10">
        <v>41788</v>
      </c>
      <c r="AG110">
        <v>35.799999999999997</v>
      </c>
      <c r="AH110">
        <v>0.35</v>
      </c>
      <c r="AJ110" s="10">
        <v>41787</v>
      </c>
      <c r="AK110">
        <v>39.200000000000003</v>
      </c>
      <c r="AL110">
        <v>0.26750000000000002</v>
      </c>
      <c r="AN110" s="10">
        <v>41787</v>
      </c>
      <c r="AO110">
        <v>34.29</v>
      </c>
      <c r="AP110">
        <v>0.36249999999999999</v>
      </c>
      <c r="AR110" s="10">
        <v>41787</v>
      </c>
      <c r="AS110">
        <v>51.85</v>
      </c>
      <c r="AT110">
        <v>0.35</v>
      </c>
      <c r="AV110" s="10">
        <v>41787</v>
      </c>
      <c r="AW110">
        <v>15.71</v>
      </c>
      <c r="AX110">
        <v>0.25</v>
      </c>
    </row>
    <row r="111" spans="4:50">
      <c r="D111" s="10">
        <v>41789</v>
      </c>
      <c r="E111">
        <v>49.67</v>
      </c>
      <c r="F111">
        <v>0.49</v>
      </c>
      <c r="H111" s="10">
        <v>41789</v>
      </c>
      <c r="I111">
        <v>71.08</v>
      </c>
      <c r="J111">
        <v>0.78</v>
      </c>
      <c r="L111" s="10">
        <v>41789</v>
      </c>
      <c r="M111">
        <v>45.4</v>
      </c>
      <c r="N111">
        <v>0.39</v>
      </c>
      <c r="P111" s="10">
        <v>41789</v>
      </c>
      <c r="Q111">
        <v>25.45</v>
      </c>
      <c r="R111">
        <v>0.23</v>
      </c>
      <c r="T111" s="10">
        <v>41789</v>
      </c>
      <c r="U111">
        <v>36.729999999999997</v>
      </c>
      <c r="V111">
        <v>0.22500000000000001</v>
      </c>
      <c r="X111" s="10">
        <v>41789</v>
      </c>
      <c r="Y111">
        <v>55.42</v>
      </c>
      <c r="Z111">
        <v>0.5675</v>
      </c>
      <c r="AB111" s="10">
        <v>41789</v>
      </c>
      <c r="AC111">
        <v>43.78</v>
      </c>
      <c r="AD111">
        <v>0.50749999999999995</v>
      </c>
      <c r="AF111" s="10">
        <v>41789</v>
      </c>
      <c r="AG111">
        <v>36.049999999999997</v>
      </c>
      <c r="AH111">
        <v>0.35</v>
      </c>
      <c r="AJ111" s="10">
        <v>41788</v>
      </c>
      <c r="AK111">
        <v>39.19</v>
      </c>
      <c r="AL111">
        <v>0.26750000000000002</v>
      </c>
      <c r="AN111" s="10">
        <v>41788</v>
      </c>
      <c r="AO111">
        <v>34.11</v>
      </c>
      <c r="AP111">
        <v>0.36249999999999999</v>
      </c>
      <c r="AR111" s="10">
        <v>41788</v>
      </c>
      <c r="AS111">
        <v>51.22</v>
      </c>
      <c r="AT111">
        <v>0.35</v>
      </c>
      <c r="AV111" s="10">
        <v>41788</v>
      </c>
      <c r="AW111">
        <v>15.71</v>
      </c>
      <c r="AX111">
        <v>0.25</v>
      </c>
    </row>
    <row r="112" spans="4:50">
      <c r="D112" s="10">
        <v>41792</v>
      </c>
      <c r="E112">
        <v>49.32</v>
      </c>
      <c r="F112">
        <v>0.49</v>
      </c>
      <c r="H112" s="10">
        <v>41792</v>
      </c>
      <c r="I112">
        <v>70.849999999999994</v>
      </c>
      <c r="J112">
        <v>0.78</v>
      </c>
      <c r="L112" s="10">
        <v>41792</v>
      </c>
      <c r="M112">
        <v>45.34</v>
      </c>
      <c r="N112">
        <v>0.39</v>
      </c>
      <c r="P112" s="10">
        <v>41792</v>
      </c>
      <c r="Q112">
        <v>25.39</v>
      </c>
      <c r="R112">
        <v>0.23</v>
      </c>
      <c r="T112" s="10">
        <v>41792</v>
      </c>
      <c r="U112">
        <v>36.630000000000003</v>
      </c>
      <c r="V112">
        <v>0.22500000000000001</v>
      </c>
      <c r="X112" s="10">
        <v>41792</v>
      </c>
      <c r="Y112">
        <v>55.09</v>
      </c>
      <c r="Z112">
        <v>0.5675</v>
      </c>
      <c r="AB112" s="10">
        <v>41792</v>
      </c>
      <c r="AC112">
        <v>43.67</v>
      </c>
      <c r="AD112">
        <v>0.50749999999999995</v>
      </c>
      <c r="AF112" s="10">
        <v>41792</v>
      </c>
      <c r="AG112">
        <v>36.04</v>
      </c>
      <c r="AH112">
        <v>0.35</v>
      </c>
      <c r="AJ112" s="10">
        <v>41789</v>
      </c>
      <c r="AK112">
        <v>39.25</v>
      </c>
      <c r="AL112">
        <v>0.26750000000000002</v>
      </c>
      <c r="AN112" s="10">
        <v>41789</v>
      </c>
      <c r="AO112">
        <v>34.03</v>
      </c>
      <c r="AP112">
        <v>0.36249999999999999</v>
      </c>
      <c r="AR112" s="10">
        <v>41789</v>
      </c>
      <c r="AS112">
        <v>51.53</v>
      </c>
      <c r="AT112">
        <v>0.35</v>
      </c>
      <c r="AV112" s="10">
        <v>41789</v>
      </c>
      <c r="AW112">
        <v>15.7</v>
      </c>
      <c r="AX112">
        <v>0.25</v>
      </c>
    </row>
    <row r="113" spans="4:50">
      <c r="D113" s="10">
        <v>41793</v>
      </c>
      <c r="E113">
        <v>48.94</v>
      </c>
      <c r="F113">
        <v>0.49</v>
      </c>
      <c r="H113" s="10">
        <v>41793</v>
      </c>
      <c r="I113">
        <v>70.7</v>
      </c>
      <c r="J113">
        <v>0.78</v>
      </c>
      <c r="L113" s="10">
        <v>41793</v>
      </c>
      <c r="M113">
        <v>45.33</v>
      </c>
      <c r="N113">
        <v>0.39</v>
      </c>
      <c r="P113" s="10">
        <v>41793</v>
      </c>
      <c r="Q113">
        <v>25.48</v>
      </c>
      <c r="R113">
        <v>0.23</v>
      </c>
      <c r="T113" s="10">
        <v>41793</v>
      </c>
      <c r="U113">
        <v>36.549999999999997</v>
      </c>
      <c r="V113">
        <v>0.22500000000000001</v>
      </c>
      <c r="X113" s="10">
        <v>41793</v>
      </c>
      <c r="Y113">
        <v>54.99</v>
      </c>
      <c r="Z113">
        <v>0.5675</v>
      </c>
      <c r="AB113" s="10">
        <v>41793</v>
      </c>
      <c r="AC113">
        <v>43.67</v>
      </c>
      <c r="AD113">
        <v>0.50749999999999995</v>
      </c>
      <c r="AF113" s="10">
        <v>41793</v>
      </c>
      <c r="AG113">
        <v>36.22</v>
      </c>
      <c r="AH113">
        <v>0.35</v>
      </c>
      <c r="AJ113" s="10">
        <v>41792</v>
      </c>
      <c r="AK113">
        <v>39.520000000000003</v>
      </c>
      <c r="AL113">
        <v>0.26750000000000002</v>
      </c>
      <c r="AN113" s="10">
        <v>41792</v>
      </c>
      <c r="AO113">
        <v>34.21</v>
      </c>
      <c r="AP113">
        <v>0.36249999999999999</v>
      </c>
      <c r="AR113" s="10">
        <v>41792</v>
      </c>
      <c r="AS113">
        <v>51.82</v>
      </c>
      <c r="AT113">
        <v>0.35</v>
      </c>
      <c r="AV113" s="10">
        <v>41792</v>
      </c>
      <c r="AW113">
        <v>15.65</v>
      </c>
      <c r="AX113">
        <v>0.25</v>
      </c>
    </row>
    <row r="114" spans="4:50">
      <c r="D114" s="10">
        <v>41794</v>
      </c>
      <c r="E114">
        <v>48.89</v>
      </c>
      <c r="F114">
        <v>0.49</v>
      </c>
      <c r="H114" s="10">
        <v>41794</v>
      </c>
      <c r="I114">
        <v>71.010000000000005</v>
      </c>
      <c r="J114">
        <v>0.78</v>
      </c>
      <c r="L114" s="10">
        <v>41794</v>
      </c>
      <c r="M114">
        <v>45.27</v>
      </c>
      <c r="N114">
        <v>0.39</v>
      </c>
      <c r="P114" s="10">
        <v>41794</v>
      </c>
      <c r="Q114">
        <v>25.49</v>
      </c>
      <c r="R114">
        <v>0.23</v>
      </c>
      <c r="T114" s="10">
        <v>41794</v>
      </c>
      <c r="U114">
        <v>36.58</v>
      </c>
      <c r="V114">
        <v>0.22500000000000001</v>
      </c>
      <c r="X114" s="10">
        <v>41794</v>
      </c>
      <c r="Y114">
        <v>54.73</v>
      </c>
      <c r="Z114">
        <v>0.5675</v>
      </c>
      <c r="AB114" s="10">
        <v>41794</v>
      </c>
      <c r="AC114">
        <v>43.73</v>
      </c>
      <c r="AD114">
        <v>0.50749999999999995</v>
      </c>
      <c r="AF114" s="10">
        <v>41794</v>
      </c>
      <c r="AG114">
        <v>36.22</v>
      </c>
      <c r="AH114">
        <v>0.35</v>
      </c>
      <c r="AJ114" s="10">
        <v>41793</v>
      </c>
      <c r="AK114">
        <v>38.89</v>
      </c>
      <c r="AL114">
        <v>0.26750000000000002</v>
      </c>
      <c r="AN114" s="10">
        <v>41793</v>
      </c>
      <c r="AO114">
        <v>34.15</v>
      </c>
      <c r="AP114">
        <v>0.36249999999999999</v>
      </c>
      <c r="AR114" s="10">
        <v>41793</v>
      </c>
      <c r="AS114">
        <v>51.89</v>
      </c>
      <c r="AT114">
        <v>0.35</v>
      </c>
      <c r="AV114" s="10">
        <v>41793</v>
      </c>
      <c r="AW114">
        <v>15.65</v>
      </c>
      <c r="AX114">
        <v>0.25</v>
      </c>
    </row>
    <row r="115" spans="4:50">
      <c r="D115" s="10">
        <v>41795</v>
      </c>
      <c r="E115">
        <v>49.77</v>
      </c>
      <c r="F115">
        <v>0.49</v>
      </c>
      <c r="H115" s="10">
        <v>41795</v>
      </c>
      <c r="I115">
        <v>71.73</v>
      </c>
      <c r="J115">
        <v>0.78</v>
      </c>
      <c r="L115" s="10">
        <v>41795</v>
      </c>
      <c r="M115">
        <v>45.6</v>
      </c>
      <c r="N115">
        <v>0.39</v>
      </c>
      <c r="P115" s="10">
        <v>41795</v>
      </c>
      <c r="Q115">
        <v>25.66</v>
      </c>
      <c r="R115">
        <v>0.23</v>
      </c>
      <c r="T115" s="10">
        <v>41795</v>
      </c>
      <c r="U115">
        <v>36.9</v>
      </c>
      <c r="V115">
        <v>0.22500000000000001</v>
      </c>
      <c r="X115" s="10">
        <v>41795</v>
      </c>
      <c r="Y115">
        <v>55.19</v>
      </c>
      <c r="Z115">
        <v>0.5675</v>
      </c>
      <c r="AB115" s="10">
        <v>41795</v>
      </c>
      <c r="AC115">
        <v>44.12</v>
      </c>
      <c r="AD115">
        <v>0.50749999999999995</v>
      </c>
      <c r="AF115" s="10">
        <v>41795</v>
      </c>
      <c r="AG115">
        <v>36.24</v>
      </c>
      <c r="AH115">
        <v>0.35</v>
      </c>
      <c r="AJ115" s="10">
        <v>41794</v>
      </c>
      <c r="AK115">
        <v>39.08</v>
      </c>
      <c r="AL115">
        <v>0.26750000000000002</v>
      </c>
      <c r="AN115" s="10">
        <v>41794</v>
      </c>
      <c r="AO115">
        <v>33.950000000000003</v>
      </c>
      <c r="AP115">
        <v>0.36249999999999999</v>
      </c>
      <c r="AR115" s="10">
        <v>41794</v>
      </c>
      <c r="AS115">
        <v>51.79</v>
      </c>
      <c r="AT115">
        <v>0.35</v>
      </c>
      <c r="AV115" s="10">
        <v>41794</v>
      </c>
      <c r="AW115">
        <v>15.71</v>
      </c>
      <c r="AX115">
        <v>0.25</v>
      </c>
    </row>
    <row r="116" spans="4:50">
      <c r="D116" s="10">
        <v>41796</v>
      </c>
      <c r="E116">
        <v>49.87</v>
      </c>
      <c r="F116">
        <v>0.49</v>
      </c>
      <c r="H116" s="10">
        <v>41796</v>
      </c>
      <c r="I116">
        <v>71.34</v>
      </c>
      <c r="J116">
        <v>0.78</v>
      </c>
      <c r="L116" s="10">
        <v>41796</v>
      </c>
      <c r="M116">
        <v>45.48</v>
      </c>
      <c r="N116">
        <v>0.39</v>
      </c>
      <c r="P116" s="10">
        <v>41796</v>
      </c>
      <c r="Q116">
        <v>25.54</v>
      </c>
      <c r="R116">
        <v>0.23</v>
      </c>
      <c r="T116" s="10">
        <v>41796</v>
      </c>
      <c r="U116">
        <v>36.93</v>
      </c>
      <c r="V116">
        <v>0.22500000000000001</v>
      </c>
      <c r="X116" s="10">
        <v>41796</v>
      </c>
      <c r="Y116">
        <v>54.96</v>
      </c>
      <c r="Z116">
        <v>0.5675</v>
      </c>
      <c r="AB116" s="10">
        <v>41796</v>
      </c>
      <c r="AC116">
        <v>43.89</v>
      </c>
      <c r="AD116">
        <v>0.50749999999999995</v>
      </c>
      <c r="AF116" s="10">
        <v>41796</v>
      </c>
      <c r="AG116">
        <v>36.03</v>
      </c>
      <c r="AH116">
        <v>0.35</v>
      </c>
      <c r="AJ116" s="10">
        <v>41795</v>
      </c>
      <c r="AK116">
        <v>39.65</v>
      </c>
      <c r="AL116">
        <v>0.26750000000000002</v>
      </c>
      <c r="AN116" s="10">
        <v>41795</v>
      </c>
      <c r="AO116">
        <v>34</v>
      </c>
      <c r="AP116">
        <v>0.36249999999999999</v>
      </c>
      <c r="AR116" s="10">
        <v>41795</v>
      </c>
      <c r="AS116">
        <v>51.63</v>
      </c>
      <c r="AT116">
        <v>0.35</v>
      </c>
      <c r="AV116" s="10">
        <v>41795</v>
      </c>
      <c r="AW116">
        <v>15.7</v>
      </c>
      <c r="AX116">
        <v>0.25</v>
      </c>
    </row>
    <row r="117" spans="4:50">
      <c r="D117" s="10">
        <v>41799</v>
      </c>
      <c r="E117">
        <v>49.52</v>
      </c>
      <c r="F117">
        <v>0.49</v>
      </c>
      <c r="H117" s="10">
        <v>41799</v>
      </c>
      <c r="I117">
        <v>70.86</v>
      </c>
      <c r="J117">
        <v>0.78</v>
      </c>
      <c r="L117" s="10">
        <v>41799</v>
      </c>
      <c r="M117">
        <v>45.17</v>
      </c>
      <c r="N117">
        <v>0.39</v>
      </c>
      <c r="P117" s="10">
        <v>41799</v>
      </c>
      <c r="Q117">
        <v>25.55</v>
      </c>
      <c r="R117">
        <v>0.23</v>
      </c>
      <c r="T117" s="10">
        <v>41799</v>
      </c>
      <c r="U117">
        <v>36.74</v>
      </c>
      <c r="V117">
        <v>0.22500000000000001</v>
      </c>
      <c r="X117" s="10">
        <v>41799</v>
      </c>
      <c r="Y117">
        <v>54.53</v>
      </c>
      <c r="Z117">
        <v>0.5675</v>
      </c>
      <c r="AB117" s="10">
        <v>41799</v>
      </c>
      <c r="AC117">
        <v>43.64</v>
      </c>
      <c r="AD117">
        <v>0.50749999999999995</v>
      </c>
      <c r="AF117" s="10">
        <v>41799</v>
      </c>
      <c r="AG117">
        <v>36.090000000000003</v>
      </c>
      <c r="AH117">
        <v>0.35</v>
      </c>
      <c r="AJ117" s="10">
        <v>41796</v>
      </c>
      <c r="AK117">
        <v>39.119999999999997</v>
      </c>
      <c r="AL117">
        <v>0.26750000000000002</v>
      </c>
      <c r="AN117" s="10">
        <v>41796</v>
      </c>
      <c r="AO117">
        <v>33.64</v>
      </c>
      <c r="AP117">
        <v>0.36249999999999999</v>
      </c>
      <c r="AR117" s="10">
        <v>41796</v>
      </c>
      <c r="AS117">
        <v>51.23</v>
      </c>
      <c r="AT117">
        <v>0.35</v>
      </c>
      <c r="AV117" s="10">
        <v>41796</v>
      </c>
      <c r="AW117">
        <v>15.72</v>
      </c>
      <c r="AX117">
        <v>0.25</v>
      </c>
    </row>
    <row r="118" spans="4:50">
      <c r="D118" s="10">
        <v>41800</v>
      </c>
      <c r="E118">
        <v>49.44</v>
      </c>
      <c r="F118">
        <v>0.49</v>
      </c>
      <c r="H118" s="10">
        <v>41800</v>
      </c>
      <c r="I118">
        <v>70.510000000000005</v>
      </c>
      <c r="J118">
        <v>0.78</v>
      </c>
      <c r="L118" s="10">
        <v>41800</v>
      </c>
      <c r="M118">
        <v>45.16</v>
      </c>
      <c r="N118">
        <v>0.39</v>
      </c>
      <c r="P118" s="10">
        <v>41800</v>
      </c>
      <c r="Q118">
        <v>25.41</v>
      </c>
      <c r="R118">
        <v>0.23</v>
      </c>
      <c r="T118" s="10">
        <v>41800</v>
      </c>
      <c r="U118">
        <v>36.54</v>
      </c>
      <c r="V118">
        <v>0.22500000000000001</v>
      </c>
      <c r="X118" s="10">
        <v>41800</v>
      </c>
      <c r="Y118">
        <v>54.39</v>
      </c>
      <c r="Z118">
        <v>0.5675</v>
      </c>
      <c r="AB118" s="10">
        <v>41800</v>
      </c>
      <c r="AC118">
        <v>43.61</v>
      </c>
      <c r="AD118">
        <v>0.50749999999999995</v>
      </c>
      <c r="AF118" s="10">
        <v>41800</v>
      </c>
      <c r="AG118">
        <v>35.96</v>
      </c>
      <c r="AH118">
        <v>0.35</v>
      </c>
      <c r="AJ118" s="10">
        <v>41799</v>
      </c>
      <c r="AK118">
        <v>39.229999999999997</v>
      </c>
      <c r="AL118">
        <v>0.26750000000000002</v>
      </c>
      <c r="AN118" s="10">
        <v>41799</v>
      </c>
      <c r="AO118">
        <v>33.65</v>
      </c>
      <c r="AP118">
        <v>0.36249999999999999</v>
      </c>
      <c r="AR118" s="10">
        <v>41799</v>
      </c>
      <c r="AS118">
        <v>50.83</v>
      </c>
      <c r="AT118">
        <v>0.35</v>
      </c>
      <c r="AV118" s="10">
        <v>41799</v>
      </c>
      <c r="AW118">
        <v>15.78</v>
      </c>
      <c r="AX118">
        <v>0.25</v>
      </c>
    </row>
    <row r="119" spans="4:50">
      <c r="D119" s="10">
        <v>41801</v>
      </c>
      <c r="E119">
        <v>48.58</v>
      </c>
      <c r="F119">
        <v>0.49</v>
      </c>
      <c r="H119" s="10">
        <v>41801</v>
      </c>
      <c r="I119">
        <v>69.63</v>
      </c>
      <c r="J119">
        <v>0.78</v>
      </c>
      <c r="L119" s="10">
        <v>41801</v>
      </c>
      <c r="M119">
        <v>44.66</v>
      </c>
      <c r="N119">
        <v>0.39</v>
      </c>
      <c r="P119" s="10">
        <v>41801</v>
      </c>
      <c r="Q119">
        <v>25.02</v>
      </c>
      <c r="R119">
        <v>0.23</v>
      </c>
      <c r="T119" s="10">
        <v>41801</v>
      </c>
      <c r="U119">
        <v>36.24</v>
      </c>
      <c r="V119">
        <v>0.22500000000000001</v>
      </c>
      <c r="X119" s="10">
        <v>41801</v>
      </c>
      <c r="Y119">
        <v>53.84</v>
      </c>
      <c r="Z119">
        <v>0.5675</v>
      </c>
      <c r="AB119" s="10">
        <v>41801</v>
      </c>
      <c r="AC119">
        <v>43.09</v>
      </c>
      <c r="AD119">
        <v>0.50749999999999995</v>
      </c>
      <c r="AF119" s="10">
        <v>41801</v>
      </c>
      <c r="AG119">
        <v>35.6</v>
      </c>
      <c r="AH119">
        <v>0.35</v>
      </c>
      <c r="AJ119" s="10">
        <v>41800</v>
      </c>
      <c r="AK119">
        <v>39</v>
      </c>
      <c r="AL119">
        <v>0.26750000000000002</v>
      </c>
      <c r="AN119" s="10">
        <v>41800</v>
      </c>
      <c r="AO119">
        <v>33.72</v>
      </c>
      <c r="AP119">
        <v>0.36249999999999999</v>
      </c>
      <c r="AR119" s="10">
        <v>41800</v>
      </c>
      <c r="AS119">
        <v>50.65</v>
      </c>
      <c r="AT119">
        <v>0.35</v>
      </c>
      <c r="AV119" s="10">
        <v>41800</v>
      </c>
      <c r="AW119">
        <v>15.74</v>
      </c>
      <c r="AX119">
        <v>0.25</v>
      </c>
    </row>
    <row r="120" spans="4:50">
      <c r="D120" s="10">
        <v>41802</v>
      </c>
      <c r="E120">
        <v>48.25</v>
      </c>
      <c r="F120">
        <v>0.49</v>
      </c>
      <c r="H120" s="10">
        <v>41802</v>
      </c>
      <c r="I120">
        <v>70.58</v>
      </c>
      <c r="J120">
        <v>0.78</v>
      </c>
      <c r="L120" s="10">
        <v>41802</v>
      </c>
      <c r="M120">
        <v>45.07</v>
      </c>
      <c r="N120">
        <v>0.39</v>
      </c>
      <c r="P120" s="10">
        <v>41802</v>
      </c>
      <c r="Q120">
        <v>25.05</v>
      </c>
      <c r="R120">
        <v>0.23</v>
      </c>
      <c r="T120" s="10">
        <v>41802</v>
      </c>
      <c r="U120">
        <v>36.270000000000003</v>
      </c>
      <c r="V120">
        <v>0.22500000000000001</v>
      </c>
      <c r="X120" s="10">
        <v>41802</v>
      </c>
      <c r="Y120">
        <v>54.05</v>
      </c>
      <c r="Z120">
        <v>0.5675</v>
      </c>
      <c r="AB120" s="10">
        <v>41802</v>
      </c>
      <c r="AC120">
        <v>43.48</v>
      </c>
      <c r="AD120">
        <v>0.50749999999999995</v>
      </c>
      <c r="AF120" s="10">
        <v>41802</v>
      </c>
      <c r="AG120">
        <v>35.69</v>
      </c>
      <c r="AH120">
        <v>0.35</v>
      </c>
      <c r="AJ120" s="10">
        <v>41801</v>
      </c>
      <c r="AK120">
        <v>39.520000000000003</v>
      </c>
      <c r="AL120">
        <v>0.26750000000000002</v>
      </c>
      <c r="AN120" s="10">
        <v>41801</v>
      </c>
      <c r="AO120">
        <v>33.78</v>
      </c>
      <c r="AP120">
        <v>0.36249999999999999</v>
      </c>
      <c r="AR120" s="10">
        <v>41801</v>
      </c>
      <c r="AS120">
        <v>50.55</v>
      </c>
      <c r="AT120">
        <v>0.35</v>
      </c>
      <c r="AV120" s="10">
        <v>41801</v>
      </c>
      <c r="AW120">
        <v>15.78</v>
      </c>
      <c r="AX120">
        <v>0.25</v>
      </c>
    </row>
    <row r="121" spans="4:50">
      <c r="D121" s="10">
        <v>41803</v>
      </c>
      <c r="E121">
        <v>47.9</v>
      </c>
      <c r="F121">
        <v>0.49</v>
      </c>
      <c r="H121" s="10">
        <v>41803</v>
      </c>
      <c r="I121">
        <v>70.83</v>
      </c>
      <c r="J121">
        <v>0.78</v>
      </c>
      <c r="L121" s="10">
        <v>41803</v>
      </c>
      <c r="M121">
        <v>45.36</v>
      </c>
      <c r="N121">
        <v>0.39</v>
      </c>
      <c r="P121" s="10">
        <v>41803</v>
      </c>
      <c r="Q121">
        <v>25.16</v>
      </c>
      <c r="R121">
        <v>0.23</v>
      </c>
      <c r="T121" s="10">
        <v>41803</v>
      </c>
      <c r="U121">
        <v>36.31</v>
      </c>
      <c r="V121">
        <v>0.22500000000000001</v>
      </c>
      <c r="X121" s="10">
        <v>41803</v>
      </c>
      <c r="Y121">
        <v>54.22</v>
      </c>
      <c r="Z121">
        <v>0.5675</v>
      </c>
      <c r="AB121" s="10">
        <v>41803</v>
      </c>
      <c r="AC121">
        <v>43.53</v>
      </c>
      <c r="AD121">
        <v>0.50749999999999995</v>
      </c>
      <c r="AF121" s="10">
        <v>41803</v>
      </c>
      <c r="AG121">
        <v>35.86</v>
      </c>
      <c r="AH121">
        <v>0.35</v>
      </c>
      <c r="AJ121" s="10">
        <v>41802</v>
      </c>
      <c r="AK121">
        <v>39.58</v>
      </c>
      <c r="AL121">
        <v>0.26750000000000002</v>
      </c>
      <c r="AN121" s="10">
        <v>41802</v>
      </c>
      <c r="AO121">
        <v>33.99</v>
      </c>
      <c r="AP121">
        <v>0.36249999999999999</v>
      </c>
      <c r="AR121" s="10">
        <v>41802</v>
      </c>
      <c r="AS121">
        <v>50.77</v>
      </c>
      <c r="AT121">
        <v>0.35</v>
      </c>
      <c r="AV121" s="10">
        <v>41802</v>
      </c>
      <c r="AW121">
        <v>15.8</v>
      </c>
      <c r="AX121">
        <v>0.25</v>
      </c>
    </row>
    <row r="122" spans="4:50">
      <c r="D122" s="10">
        <v>41806</v>
      </c>
      <c r="E122">
        <v>48.2</v>
      </c>
      <c r="F122">
        <v>0.49</v>
      </c>
      <c r="H122" s="10">
        <v>41806</v>
      </c>
      <c r="I122">
        <v>71.12</v>
      </c>
      <c r="J122">
        <v>0.78</v>
      </c>
      <c r="L122" s="10">
        <v>41806</v>
      </c>
      <c r="M122">
        <v>45.76</v>
      </c>
      <c r="N122">
        <v>0.39</v>
      </c>
      <c r="P122" s="10">
        <v>41806</v>
      </c>
      <c r="Q122">
        <v>25.46</v>
      </c>
      <c r="R122">
        <v>0.23</v>
      </c>
      <c r="T122" s="10">
        <v>41806</v>
      </c>
      <c r="U122">
        <v>36.799999999999997</v>
      </c>
      <c r="V122">
        <v>0.22500000000000001</v>
      </c>
      <c r="X122" s="10">
        <v>41806</v>
      </c>
      <c r="Y122">
        <v>54.72</v>
      </c>
      <c r="Z122">
        <v>0.5675</v>
      </c>
      <c r="AB122" s="10">
        <v>41806</v>
      </c>
      <c r="AC122">
        <v>43.7</v>
      </c>
      <c r="AD122">
        <v>0.50749999999999995</v>
      </c>
      <c r="AF122" s="10">
        <v>41806</v>
      </c>
      <c r="AG122">
        <v>36.26</v>
      </c>
      <c r="AH122">
        <v>0.35</v>
      </c>
      <c r="AJ122" s="10">
        <v>41803</v>
      </c>
      <c r="AK122">
        <v>39.5</v>
      </c>
      <c r="AL122">
        <v>0.26750000000000002</v>
      </c>
      <c r="AN122" s="10">
        <v>41803</v>
      </c>
      <c r="AO122">
        <v>33.79</v>
      </c>
      <c r="AP122">
        <v>0.36249999999999999</v>
      </c>
      <c r="AR122" s="10">
        <v>41803</v>
      </c>
      <c r="AS122">
        <v>51.06</v>
      </c>
      <c r="AT122">
        <v>0.35</v>
      </c>
      <c r="AV122" s="10">
        <v>41803</v>
      </c>
      <c r="AW122">
        <v>15.81</v>
      </c>
      <c r="AX122">
        <v>0.25</v>
      </c>
    </row>
    <row r="123" spans="4:50">
      <c r="D123" s="10">
        <v>41807</v>
      </c>
      <c r="E123">
        <v>48.02</v>
      </c>
      <c r="F123">
        <v>0.49</v>
      </c>
      <c r="H123" s="10">
        <v>41807</v>
      </c>
      <c r="I123">
        <v>70.709999999999994</v>
      </c>
      <c r="J123">
        <v>0.78</v>
      </c>
      <c r="L123" s="10">
        <v>41807</v>
      </c>
      <c r="M123">
        <v>45.58</v>
      </c>
      <c r="N123">
        <v>0.39</v>
      </c>
      <c r="P123" s="10">
        <v>41807</v>
      </c>
      <c r="Q123">
        <v>25.42</v>
      </c>
      <c r="R123">
        <v>0.23</v>
      </c>
      <c r="T123" s="10">
        <v>41807</v>
      </c>
      <c r="U123">
        <v>36.58</v>
      </c>
      <c r="V123">
        <v>0.22500000000000001</v>
      </c>
      <c r="X123" s="10">
        <v>41807</v>
      </c>
      <c r="Y123">
        <v>54.46</v>
      </c>
      <c r="Z123">
        <v>0.5675</v>
      </c>
      <c r="AB123" s="10">
        <v>41807</v>
      </c>
      <c r="AC123">
        <v>43.43</v>
      </c>
      <c r="AD123">
        <v>0.50749999999999995</v>
      </c>
      <c r="AF123" s="10">
        <v>41807</v>
      </c>
      <c r="AG123">
        <v>36.43</v>
      </c>
      <c r="AH123">
        <v>0.35</v>
      </c>
      <c r="AJ123" s="10">
        <v>41806</v>
      </c>
      <c r="AK123">
        <v>39.54</v>
      </c>
      <c r="AL123">
        <v>0.26750000000000002</v>
      </c>
      <c r="AN123" s="10">
        <v>41806</v>
      </c>
      <c r="AO123">
        <v>33.880000000000003</v>
      </c>
      <c r="AP123">
        <v>0.36249999999999999</v>
      </c>
      <c r="AR123" s="10">
        <v>41806</v>
      </c>
      <c r="AS123">
        <v>51.51</v>
      </c>
      <c r="AT123">
        <v>0.35</v>
      </c>
      <c r="AV123" s="10">
        <v>41806</v>
      </c>
      <c r="AW123">
        <v>15.92</v>
      </c>
      <c r="AX123">
        <v>0.25</v>
      </c>
    </row>
    <row r="124" spans="4:50">
      <c r="D124" s="10">
        <v>41808</v>
      </c>
      <c r="E124">
        <v>48.82</v>
      </c>
      <c r="F124">
        <v>0.49</v>
      </c>
      <c r="H124" s="10">
        <v>41808</v>
      </c>
      <c r="I124">
        <v>72.41</v>
      </c>
      <c r="J124">
        <v>0.78</v>
      </c>
      <c r="L124" s="10">
        <v>41808</v>
      </c>
      <c r="M124">
        <v>46.8</v>
      </c>
      <c r="N124">
        <v>0.39</v>
      </c>
      <c r="P124" s="10">
        <v>41808</v>
      </c>
      <c r="Q124">
        <v>25.9</v>
      </c>
      <c r="R124">
        <v>0.23</v>
      </c>
      <c r="T124" s="10">
        <v>41808</v>
      </c>
      <c r="U124">
        <v>37.049999999999997</v>
      </c>
      <c r="V124">
        <v>0.22500000000000001</v>
      </c>
      <c r="X124" s="10">
        <v>41808</v>
      </c>
      <c r="Y124">
        <v>55.8</v>
      </c>
      <c r="Z124">
        <v>0.5675</v>
      </c>
      <c r="AB124" s="10">
        <v>41808</v>
      </c>
      <c r="AC124">
        <v>44.53</v>
      </c>
      <c r="AD124">
        <v>0.50749999999999995</v>
      </c>
      <c r="AF124" s="10">
        <v>41808</v>
      </c>
      <c r="AG124">
        <v>36.92</v>
      </c>
      <c r="AH124">
        <v>0.35</v>
      </c>
      <c r="AJ124" s="10">
        <v>41807</v>
      </c>
      <c r="AK124">
        <v>39.869999999999997</v>
      </c>
      <c r="AL124">
        <v>0.26750000000000002</v>
      </c>
      <c r="AN124" s="10">
        <v>41807</v>
      </c>
      <c r="AO124">
        <v>34.08</v>
      </c>
      <c r="AP124">
        <v>0.36249999999999999</v>
      </c>
      <c r="AR124" s="10">
        <v>41807</v>
      </c>
      <c r="AS124">
        <v>51.96</v>
      </c>
      <c r="AT124">
        <v>0.35</v>
      </c>
      <c r="AV124" s="10">
        <v>41807</v>
      </c>
      <c r="AW124">
        <v>15.99</v>
      </c>
      <c r="AX124">
        <v>0.25</v>
      </c>
    </row>
    <row r="125" spans="4:50">
      <c r="D125" s="10">
        <v>41809</v>
      </c>
      <c r="E125">
        <v>49.43</v>
      </c>
      <c r="F125">
        <v>0.49</v>
      </c>
      <c r="H125" s="10">
        <v>41809</v>
      </c>
      <c r="I125">
        <v>73.23</v>
      </c>
      <c r="J125">
        <v>0.78</v>
      </c>
      <c r="L125" s="10">
        <v>41809</v>
      </c>
      <c r="M125">
        <v>46.79</v>
      </c>
      <c r="N125">
        <v>0.39</v>
      </c>
      <c r="P125" s="10">
        <v>41809</v>
      </c>
      <c r="Q125">
        <v>26.13</v>
      </c>
      <c r="R125">
        <v>0.23</v>
      </c>
      <c r="T125" s="10">
        <v>41809</v>
      </c>
      <c r="U125">
        <v>37.49</v>
      </c>
      <c r="V125">
        <v>0.22500000000000001</v>
      </c>
      <c r="X125" s="10">
        <v>41809</v>
      </c>
      <c r="Y125">
        <v>56.56</v>
      </c>
      <c r="Z125">
        <v>0.5675</v>
      </c>
      <c r="AB125" s="10">
        <v>41809</v>
      </c>
      <c r="AC125">
        <v>44.72</v>
      </c>
      <c r="AD125">
        <v>0.50749999999999995</v>
      </c>
      <c r="AF125" s="10">
        <v>41809</v>
      </c>
      <c r="AG125">
        <v>37.22</v>
      </c>
      <c r="AH125">
        <v>0.35</v>
      </c>
      <c r="AJ125" s="10">
        <v>41808</v>
      </c>
      <c r="AK125">
        <v>39.85</v>
      </c>
      <c r="AL125">
        <v>0.26750000000000002</v>
      </c>
      <c r="AN125" s="10">
        <v>41808</v>
      </c>
      <c r="AO125">
        <v>34.15</v>
      </c>
      <c r="AP125">
        <v>0.36249999999999999</v>
      </c>
      <c r="AR125" s="10">
        <v>41808</v>
      </c>
      <c r="AS125">
        <v>51.38</v>
      </c>
      <c r="AT125">
        <v>0.35</v>
      </c>
      <c r="AV125" s="10">
        <v>41808</v>
      </c>
      <c r="AW125">
        <v>16.03</v>
      </c>
      <c r="AX125">
        <v>0.25</v>
      </c>
    </row>
    <row r="126" spans="4:50">
      <c r="D126" s="10">
        <v>41810</v>
      </c>
      <c r="E126">
        <v>49.37</v>
      </c>
      <c r="F126">
        <v>0.49</v>
      </c>
      <c r="H126" s="10">
        <v>41810</v>
      </c>
      <c r="I126">
        <v>72.319999999999993</v>
      </c>
      <c r="J126">
        <v>0.78</v>
      </c>
      <c r="L126" s="10">
        <v>41810</v>
      </c>
      <c r="M126">
        <v>46.45</v>
      </c>
      <c r="N126">
        <v>0.39</v>
      </c>
      <c r="P126" s="10">
        <v>41810</v>
      </c>
      <c r="Q126">
        <v>26.08</v>
      </c>
      <c r="R126">
        <v>0.23</v>
      </c>
      <c r="T126" s="10">
        <v>41810</v>
      </c>
      <c r="U126">
        <v>37.42</v>
      </c>
      <c r="V126">
        <v>0.22500000000000001</v>
      </c>
      <c r="X126" s="10">
        <v>41810</v>
      </c>
      <c r="Y126">
        <v>56.15</v>
      </c>
      <c r="Z126">
        <v>0.5675</v>
      </c>
      <c r="AB126" s="10">
        <v>41810</v>
      </c>
      <c r="AC126">
        <v>44.25</v>
      </c>
      <c r="AD126">
        <v>0.50749999999999995</v>
      </c>
      <c r="AF126" s="10">
        <v>41810</v>
      </c>
      <c r="AG126">
        <v>37.22</v>
      </c>
      <c r="AH126">
        <v>0.35</v>
      </c>
      <c r="AJ126" s="10">
        <v>41809</v>
      </c>
      <c r="AK126">
        <v>39.54</v>
      </c>
      <c r="AL126">
        <v>0.26750000000000002</v>
      </c>
      <c r="AN126" s="10">
        <v>41809</v>
      </c>
      <c r="AO126">
        <v>34.1</v>
      </c>
      <c r="AP126">
        <v>0.36249999999999999</v>
      </c>
      <c r="AR126" s="10">
        <v>41809</v>
      </c>
      <c r="AS126">
        <v>50.82</v>
      </c>
      <c r="AT126">
        <v>0.35</v>
      </c>
      <c r="AV126" s="10">
        <v>41809</v>
      </c>
      <c r="AW126">
        <v>16.04</v>
      </c>
      <c r="AX126">
        <v>0.25</v>
      </c>
    </row>
    <row r="127" spans="4:50">
      <c r="D127" s="10">
        <v>41813</v>
      </c>
      <c r="E127">
        <v>49.48</v>
      </c>
      <c r="F127">
        <v>0.49</v>
      </c>
      <c r="H127" s="10">
        <v>41813</v>
      </c>
      <c r="I127">
        <v>72.349999999999994</v>
      </c>
      <c r="J127">
        <v>0.78</v>
      </c>
      <c r="L127" s="10">
        <v>41813</v>
      </c>
      <c r="M127">
        <v>46.27</v>
      </c>
      <c r="N127">
        <v>0.39</v>
      </c>
      <c r="P127" s="10">
        <v>41813</v>
      </c>
      <c r="Q127">
        <v>25.95</v>
      </c>
      <c r="R127">
        <v>0.23</v>
      </c>
      <c r="T127" s="10">
        <v>41813</v>
      </c>
      <c r="U127">
        <v>37.56</v>
      </c>
      <c r="V127">
        <v>0.22500000000000001</v>
      </c>
      <c r="X127" s="10">
        <v>41813</v>
      </c>
      <c r="Y127">
        <v>56.48</v>
      </c>
      <c r="Z127">
        <v>0.5675</v>
      </c>
      <c r="AB127" s="10">
        <v>41813</v>
      </c>
      <c r="AC127">
        <v>44.22</v>
      </c>
      <c r="AD127">
        <v>0.50749999999999995</v>
      </c>
      <c r="AF127" s="10">
        <v>41813</v>
      </c>
      <c r="AG127">
        <v>37.14</v>
      </c>
      <c r="AH127">
        <v>0.35</v>
      </c>
      <c r="AJ127" s="10">
        <v>41810</v>
      </c>
      <c r="AK127">
        <v>39.5</v>
      </c>
      <c r="AL127">
        <v>0.26750000000000002</v>
      </c>
      <c r="AN127" s="10">
        <v>41810</v>
      </c>
      <c r="AO127">
        <v>34</v>
      </c>
      <c r="AP127">
        <v>0.36249999999999999</v>
      </c>
      <c r="AR127" s="10">
        <v>41810</v>
      </c>
      <c r="AS127">
        <v>51.09</v>
      </c>
      <c r="AT127">
        <v>0.35</v>
      </c>
      <c r="AV127" s="10">
        <v>41810</v>
      </c>
      <c r="AW127">
        <v>15.94</v>
      </c>
      <c r="AX127">
        <v>0.25</v>
      </c>
    </row>
    <row r="128" spans="4:50">
      <c r="D128" s="10">
        <v>41814</v>
      </c>
      <c r="E128">
        <v>49.89</v>
      </c>
      <c r="F128">
        <v>0.49</v>
      </c>
      <c r="H128" s="10">
        <v>41814</v>
      </c>
      <c r="I128">
        <v>72.36</v>
      </c>
      <c r="J128">
        <v>0.78</v>
      </c>
      <c r="L128" s="10">
        <v>41814</v>
      </c>
      <c r="M128">
        <v>46.53</v>
      </c>
      <c r="N128">
        <v>0.39</v>
      </c>
      <c r="P128" s="10">
        <v>41814</v>
      </c>
      <c r="Q128">
        <v>26.14</v>
      </c>
      <c r="R128">
        <v>0.23</v>
      </c>
      <c r="T128" s="10">
        <v>41814</v>
      </c>
      <c r="U128">
        <v>37.83</v>
      </c>
      <c r="V128">
        <v>0.22500000000000001</v>
      </c>
      <c r="X128" s="10">
        <v>41814</v>
      </c>
      <c r="Y128">
        <v>56.69</v>
      </c>
      <c r="Z128">
        <v>0.5675</v>
      </c>
      <c r="AB128" s="10">
        <v>41814</v>
      </c>
      <c r="AC128">
        <v>44.19</v>
      </c>
      <c r="AD128">
        <v>0.50749999999999995</v>
      </c>
      <c r="AF128" s="10">
        <v>41814</v>
      </c>
      <c r="AG128">
        <v>37.369999999999997</v>
      </c>
      <c r="AH128">
        <v>0.35</v>
      </c>
      <c r="AJ128" s="10">
        <v>41813</v>
      </c>
      <c r="AK128">
        <v>39.549999999999997</v>
      </c>
      <c r="AL128">
        <v>0.26750000000000002</v>
      </c>
      <c r="AN128" s="10">
        <v>41813</v>
      </c>
      <c r="AO128">
        <v>34.14</v>
      </c>
      <c r="AP128">
        <v>0.36249999999999999</v>
      </c>
      <c r="AR128" s="10">
        <v>41813</v>
      </c>
      <c r="AS128">
        <v>50.57</v>
      </c>
      <c r="AT128">
        <v>0.35</v>
      </c>
      <c r="AV128" s="10">
        <v>41813</v>
      </c>
      <c r="AW128">
        <v>15.96</v>
      </c>
      <c r="AX128">
        <v>0.25</v>
      </c>
    </row>
    <row r="129" spans="4:50">
      <c r="D129" s="10">
        <v>41815</v>
      </c>
      <c r="E129">
        <v>50.09</v>
      </c>
      <c r="F129">
        <v>0.49</v>
      </c>
      <c r="H129" s="10">
        <v>41815</v>
      </c>
      <c r="I129">
        <v>73.040000000000006</v>
      </c>
      <c r="J129">
        <v>0.78</v>
      </c>
      <c r="L129" s="10">
        <v>41815</v>
      </c>
      <c r="M129">
        <v>46.62</v>
      </c>
      <c r="N129">
        <v>0.39</v>
      </c>
      <c r="P129" s="10">
        <v>41815</v>
      </c>
      <c r="Q129">
        <v>26.57</v>
      </c>
      <c r="R129">
        <v>0.23</v>
      </c>
      <c r="T129" s="10">
        <v>41815</v>
      </c>
      <c r="U129">
        <v>38.01</v>
      </c>
      <c r="V129">
        <v>0.22500000000000001</v>
      </c>
      <c r="X129" s="10">
        <v>41815</v>
      </c>
      <c r="Y129">
        <v>56.45</v>
      </c>
      <c r="Z129">
        <v>0.5675</v>
      </c>
      <c r="AB129" s="10">
        <v>41815</v>
      </c>
      <c r="AC129">
        <v>44.67</v>
      </c>
      <c r="AD129">
        <v>0.50749999999999995</v>
      </c>
      <c r="AF129" s="10">
        <v>41815</v>
      </c>
      <c r="AG129">
        <v>37.590000000000003</v>
      </c>
      <c r="AH129">
        <v>0.35</v>
      </c>
      <c r="AJ129" s="10">
        <v>41814</v>
      </c>
      <c r="AK129">
        <v>39.54</v>
      </c>
      <c r="AL129">
        <v>0.26750000000000002</v>
      </c>
      <c r="AN129" s="10">
        <v>41814</v>
      </c>
      <c r="AO129">
        <v>33.92</v>
      </c>
      <c r="AP129">
        <v>0.36249999999999999</v>
      </c>
      <c r="AR129" s="10">
        <v>41814</v>
      </c>
      <c r="AS129">
        <v>50.63</v>
      </c>
      <c r="AT129">
        <v>0.35</v>
      </c>
      <c r="AV129" s="10">
        <v>41814</v>
      </c>
      <c r="AW129">
        <v>15.98</v>
      </c>
      <c r="AX129">
        <v>0.25</v>
      </c>
    </row>
    <row r="130" spans="4:50">
      <c r="D130" s="10">
        <v>41816</v>
      </c>
      <c r="E130">
        <v>50.3</v>
      </c>
      <c r="F130">
        <v>0.49</v>
      </c>
      <c r="H130" s="10">
        <v>41816</v>
      </c>
      <c r="I130">
        <v>73.17</v>
      </c>
      <c r="J130">
        <v>0.78</v>
      </c>
      <c r="L130" s="10">
        <v>41816</v>
      </c>
      <c r="M130">
        <v>46.77</v>
      </c>
      <c r="N130">
        <v>0.39</v>
      </c>
      <c r="P130" s="10">
        <v>41816</v>
      </c>
      <c r="Q130">
        <v>26.69</v>
      </c>
      <c r="R130">
        <v>0.23</v>
      </c>
      <c r="T130" s="10">
        <v>41816</v>
      </c>
      <c r="U130">
        <v>38.36</v>
      </c>
      <c r="V130">
        <v>0.22500000000000001</v>
      </c>
      <c r="X130" s="10">
        <v>41816</v>
      </c>
      <c r="Y130">
        <v>56.31</v>
      </c>
      <c r="Z130">
        <v>0.5675</v>
      </c>
      <c r="AB130" s="10">
        <v>41816</v>
      </c>
      <c r="AC130">
        <v>44.81</v>
      </c>
      <c r="AD130">
        <v>0.50749999999999995</v>
      </c>
      <c r="AF130" s="10">
        <v>41816</v>
      </c>
      <c r="AG130">
        <v>37.75</v>
      </c>
      <c r="AH130">
        <v>0.35</v>
      </c>
      <c r="AJ130" s="10">
        <v>41815</v>
      </c>
      <c r="AK130">
        <v>39.450000000000003</v>
      </c>
      <c r="AL130">
        <v>0.26750000000000002</v>
      </c>
      <c r="AN130" s="10">
        <v>41815</v>
      </c>
      <c r="AO130">
        <v>33.92</v>
      </c>
      <c r="AP130">
        <v>0.36249999999999999</v>
      </c>
      <c r="AR130" s="10">
        <v>41815</v>
      </c>
      <c r="AS130">
        <v>50.63</v>
      </c>
      <c r="AT130">
        <v>0.35</v>
      </c>
      <c r="AV130" s="10">
        <v>41815</v>
      </c>
      <c r="AW130">
        <v>15.97</v>
      </c>
      <c r="AX130">
        <v>0.25</v>
      </c>
    </row>
    <row r="131" spans="4:50">
      <c r="D131" s="10">
        <v>41817</v>
      </c>
      <c r="E131">
        <v>50.96</v>
      </c>
      <c r="F131">
        <v>0.49</v>
      </c>
      <c r="H131" s="10">
        <v>41817</v>
      </c>
      <c r="I131">
        <v>73.7</v>
      </c>
      <c r="J131">
        <v>0.78</v>
      </c>
      <c r="L131" s="10">
        <v>41817</v>
      </c>
      <c r="M131">
        <v>46.86</v>
      </c>
      <c r="N131">
        <v>0.39</v>
      </c>
      <c r="P131" s="10">
        <v>41817</v>
      </c>
      <c r="Q131">
        <v>26.9</v>
      </c>
      <c r="R131">
        <v>0.23</v>
      </c>
      <c r="T131" s="10">
        <v>41817</v>
      </c>
      <c r="U131">
        <v>38.67</v>
      </c>
      <c r="V131">
        <v>0.22500000000000001</v>
      </c>
      <c r="X131" s="10">
        <v>41817</v>
      </c>
      <c r="Y131">
        <v>56.48</v>
      </c>
      <c r="Z131">
        <v>0.5675</v>
      </c>
      <c r="AB131" s="10">
        <v>41817</v>
      </c>
      <c r="AC131">
        <v>45.06</v>
      </c>
      <c r="AD131">
        <v>0.50749999999999995</v>
      </c>
      <c r="AF131" s="10">
        <v>41817</v>
      </c>
      <c r="AG131">
        <v>37.9</v>
      </c>
      <c r="AH131">
        <v>0.35</v>
      </c>
      <c r="AJ131" s="10">
        <v>41816</v>
      </c>
      <c r="AK131">
        <v>39.68</v>
      </c>
      <c r="AL131">
        <v>0.26750000000000002</v>
      </c>
      <c r="AN131" s="10">
        <v>41816</v>
      </c>
      <c r="AO131">
        <v>34.01</v>
      </c>
      <c r="AP131">
        <v>0.36249999999999999</v>
      </c>
      <c r="AR131" s="10">
        <v>41816</v>
      </c>
      <c r="AS131">
        <v>50.49</v>
      </c>
      <c r="AT131">
        <v>0.35</v>
      </c>
      <c r="AV131" s="10">
        <v>41816</v>
      </c>
      <c r="AW131">
        <v>15.79</v>
      </c>
      <c r="AX131">
        <v>0.25</v>
      </c>
    </row>
    <row r="132" spans="4:50">
      <c r="D132" s="10">
        <v>41820</v>
      </c>
      <c r="E132">
        <v>51.35</v>
      </c>
      <c r="F132">
        <v>0.49</v>
      </c>
      <c r="H132" s="10">
        <v>41820</v>
      </c>
      <c r="I132">
        <v>74.19</v>
      </c>
      <c r="J132">
        <v>0.78</v>
      </c>
      <c r="L132" s="10">
        <v>41820</v>
      </c>
      <c r="M132">
        <v>47.27</v>
      </c>
      <c r="N132">
        <v>0.39</v>
      </c>
      <c r="P132" s="10">
        <v>41820</v>
      </c>
      <c r="Q132">
        <v>26.87</v>
      </c>
      <c r="R132">
        <v>0.23</v>
      </c>
      <c r="T132" s="10">
        <v>41820</v>
      </c>
      <c r="U132">
        <v>39.08</v>
      </c>
      <c r="V132">
        <v>0.22500000000000001</v>
      </c>
      <c r="X132" s="10">
        <v>41820</v>
      </c>
      <c r="Y132">
        <v>57.84</v>
      </c>
      <c r="Z132">
        <v>0.5675</v>
      </c>
      <c r="AB132" s="10">
        <v>41820</v>
      </c>
      <c r="AC132">
        <v>45.38</v>
      </c>
      <c r="AD132">
        <v>0.52500000000000002</v>
      </c>
      <c r="AF132" s="10">
        <v>41820</v>
      </c>
      <c r="AG132">
        <v>38.19</v>
      </c>
      <c r="AH132">
        <v>0.35</v>
      </c>
      <c r="AJ132" s="10">
        <v>41817</v>
      </c>
      <c r="AK132">
        <v>39.869999999999997</v>
      </c>
      <c r="AL132">
        <v>0.26750000000000002</v>
      </c>
      <c r="AN132" s="10">
        <v>41817</v>
      </c>
      <c r="AO132">
        <v>34</v>
      </c>
      <c r="AP132">
        <v>0.36249999999999999</v>
      </c>
      <c r="AR132" s="10">
        <v>41817</v>
      </c>
      <c r="AS132">
        <v>50.6</v>
      </c>
      <c r="AT132">
        <v>0.35</v>
      </c>
      <c r="AV132" s="10">
        <v>41817</v>
      </c>
      <c r="AW132">
        <v>15.77</v>
      </c>
      <c r="AX132">
        <v>0.25</v>
      </c>
    </row>
    <row r="133" spans="4:50">
      <c r="D133" s="10">
        <v>41821</v>
      </c>
      <c r="E133">
        <v>51.31</v>
      </c>
      <c r="F133">
        <v>0.49</v>
      </c>
      <c r="H133" s="10">
        <v>41821</v>
      </c>
      <c r="I133">
        <v>73.63</v>
      </c>
      <c r="J133">
        <v>0.78</v>
      </c>
      <c r="L133" s="10">
        <v>41821</v>
      </c>
      <c r="M133">
        <v>46.68</v>
      </c>
      <c r="N133">
        <v>0.39</v>
      </c>
      <c r="P133" s="10">
        <v>41821</v>
      </c>
      <c r="Q133">
        <v>26.8</v>
      </c>
      <c r="R133">
        <v>0.23</v>
      </c>
      <c r="T133" s="10">
        <v>41821</v>
      </c>
      <c r="U133">
        <v>39.08</v>
      </c>
      <c r="V133">
        <v>0.22500000000000001</v>
      </c>
      <c r="X133" s="10">
        <v>41821</v>
      </c>
      <c r="Y133">
        <v>57.76</v>
      </c>
      <c r="Z133">
        <v>0.5675</v>
      </c>
      <c r="AB133" s="10">
        <v>41821</v>
      </c>
      <c r="AC133">
        <v>45.08</v>
      </c>
      <c r="AD133">
        <v>0.52500000000000002</v>
      </c>
      <c r="AF133" s="10">
        <v>41821</v>
      </c>
      <c r="AG133">
        <v>37.96</v>
      </c>
      <c r="AH133">
        <v>0.35</v>
      </c>
      <c r="AJ133" s="10">
        <v>41820</v>
      </c>
      <c r="AK133">
        <v>40</v>
      </c>
      <c r="AL133">
        <v>0.26750000000000002</v>
      </c>
      <c r="AN133" s="10">
        <v>41820</v>
      </c>
      <c r="AO133">
        <v>34.14</v>
      </c>
      <c r="AP133">
        <v>0.36249999999999999</v>
      </c>
      <c r="AR133" s="10">
        <v>41820</v>
      </c>
      <c r="AS133">
        <v>50.63</v>
      </c>
      <c r="AT133">
        <v>0.35</v>
      </c>
      <c r="AV133" s="10">
        <v>41820</v>
      </c>
      <c r="AW133">
        <v>15.8</v>
      </c>
      <c r="AX133">
        <v>0.25</v>
      </c>
    </row>
    <row r="134" spans="4:50">
      <c r="D134" s="10">
        <v>41822</v>
      </c>
      <c r="E134">
        <v>50.59</v>
      </c>
      <c r="F134">
        <v>0.49</v>
      </c>
      <c r="H134" s="10">
        <v>41822</v>
      </c>
      <c r="I134">
        <v>72.22</v>
      </c>
      <c r="J134">
        <v>0.78</v>
      </c>
      <c r="L134" s="10">
        <v>41822</v>
      </c>
      <c r="M134">
        <v>46.14</v>
      </c>
      <c r="N134">
        <v>0.39</v>
      </c>
      <c r="P134" s="10">
        <v>41822</v>
      </c>
      <c r="Q134">
        <v>26.36</v>
      </c>
      <c r="R134">
        <v>0.23</v>
      </c>
      <c r="T134" s="10">
        <v>41822</v>
      </c>
      <c r="U134">
        <v>38.31</v>
      </c>
      <c r="V134">
        <v>0.22500000000000001</v>
      </c>
      <c r="X134" s="10">
        <v>41822</v>
      </c>
      <c r="Y134">
        <v>56.94</v>
      </c>
      <c r="Z134">
        <v>0.5675</v>
      </c>
      <c r="AB134" s="10">
        <v>41822</v>
      </c>
      <c r="AC134">
        <v>44.26</v>
      </c>
      <c r="AD134">
        <v>0.52500000000000002</v>
      </c>
      <c r="AF134" s="10">
        <v>41822</v>
      </c>
      <c r="AG134">
        <v>37.26</v>
      </c>
      <c r="AH134">
        <v>0.35</v>
      </c>
      <c r="AJ134" s="10">
        <v>41822</v>
      </c>
      <c r="AK134">
        <v>39.86</v>
      </c>
      <c r="AL134">
        <v>0.26750000000000002</v>
      </c>
      <c r="AN134" s="10">
        <v>41822</v>
      </c>
      <c r="AO134">
        <v>34.01</v>
      </c>
      <c r="AP134">
        <v>0.36249999999999999</v>
      </c>
      <c r="AR134" s="10">
        <v>41822</v>
      </c>
      <c r="AS134">
        <v>50.91</v>
      </c>
      <c r="AT134">
        <v>0.35</v>
      </c>
      <c r="AV134" s="10">
        <v>41822</v>
      </c>
      <c r="AW134">
        <v>15.79</v>
      </c>
      <c r="AX134">
        <v>0.25</v>
      </c>
    </row>
    <row r="135" spans="4:50">
      <c r="D135" s="10">
        <v>41823</v>
      </c>
      <c r="E135">
        <v>50.3</v>
      </c>
      <c r="F135">
        <v>0.49</v>
      </c>
      <c r="H135" s="10">
        <v>41823</v>
      </c>
      <c r="I135">
        <v>71.39</v>
      </c>
      <c r="J135">
        <v>0.78</v>
      </c>
      <c r="L135" s="10">
        <v>41823</v>
      </c>
      <c r="M135">
        <v>45.68</v>
      </c>
      <c r="N135">
        <v>0.39</v>
      </c>
      <c r="P135" s="10">
        <v>41823</v>
      </c>
      <c r="Q135">
        <v>26.24</v>
      </c>
      <c r="R135">
        <v>0.23</v>
      </c>
      <c r="T135" s="10">
        <v>41823</v>
      </c>
      <c r="U135">
        <v>38.06</v>
      </c>
      <c r="V135">
        <v>0.22500000000000001</v>
      </c>
      <c r="X135" s="10">
        <v>41823</v>
      </c>
      <c r="Y135">
        <v>56.44</v>
      </c>
      <c r="Z135">
        <v>0.5675</v>
      </c>
      <c r="AB135" s="10">
        <v>41823</v>
      </c>
      <c r="AC135">
        <v>44.01</v>
      </c>
      <c r="AD135">
        <v>0.52500000000000002</v>
      </c>
      <c r="AF135" s="10">
        <v>41823</v>
      </c>
      <c r="AG135">
        <v>36.93</v>
      </c>
      <c r="AH135">
        <v>0.35</v>
      </c>
      <c r="AJ135" s="10">
        <v>41823</v>
      </c>
      <c r="AK135">
        <v>39.64</v>
      </c>
      <c r="AL135">
        <v>0.26750000000000002</v>
      </c>
      <c r="AN135" s="10">
        <v>41823</v>
      </c>
      <c r="AO135">
        <v>33.770000000000003</v>
      </c>
      <c r="AP135">
        <v>0.36249999999999999</v>
      </c>
      <c r="AR135" s="10">
        <v>41823</v>
      </c>
      <c r="AS135">
        <v>50.65</v>
      </c>
      <c r="AT135">
        <v>0.35</v>
      </c>
      <c r="AV135" s="10">
        <v>41823</v>
      </c>
      <c r="AW135">
        <v>15.76</v>
      </c>
      <c r="AX135">
        <v>0.25</v>
      </c>
    </row>
    <row r="136" spans="4:50">
      <c r="D136" s="10">
        <v>41827</v>
      </c>
      <c r="E136">
        <v>50.15</v>
      </c>
      <c r="F136">
        <v>0.49</v>
      </c>
      <c r="H136" s="10">
        <v>41827</v>
      </c>
      <c r="I136">
        <v>71.58</v>
      </c>
      <c r="J136">
        <v>0.78</v>
      </c>
      <c r="L136" s="10">
        <v>41827</v>
      </c>
      <c r="M136">
        <v>45.73</v>
      </c>
      <c r="N136">
        <v>0.39</v>
      </c>
      <c r="P136" s="10">
        <v>41827</v>
      </c>
      <c r="Q136">
        <v>26.39</v>
      </c>
      <c r="R136">
        <v>0.23</v>
      </c>
      <c r="T136" s="10">
        <v>41827</v>
      </c>
      <c r="U136">
        <v>37.99</v>
      </c>
      <c r="V136">
        <v>0.22500000000000001</v>
      </c>
      <c r="X136" s="10">
        <v>41827</v>
      </c>
      <c r="Y136">
        <v>56.39</v>
      </c>
      <c r="Z136">
        <v>0.5675</v>
      </c>
      <c r="AB136" s="10">
        <v>41827</v>
      </c>
      <c r="AC136">
        <v>44.21</v>
      </c>
      <c r="AD136">
        <v>0.52500000000000002</v>
      </c>
      <c r="AF136" s="10">
        <v>41827</v>
      </c>
      <c r="AG136">
        <v>37.08</v>
      </c>
      <c r="AH136">
        <v>0.35</v>
      </c>
      <c r="AJ136" s="10">
        <v>41824</v>
      </c>
      <c r="AK136">
        <v>39.67</v>
      </c>
      <c r="AL136">
        <v>0.26750000000000002</v>
      </c>
      <c r="AN136" s="10">
        <v>41824</v>
      </c>
      <c r="AO136">
        <v>33.799999999999997</v>
      </c>
      <c r="AP136">
        <v>0.36249999999999999</v>
      </c>
      <c r="AR136" s="10">
        <v>41824</v>
      </c>
      <c r="AS136">
        <v>50.59</v>
      </c>
      <c r="AT136">
        <v>0.35</v>
      </c>
      <c r="AV136" s="10">
        <v>41824</v>
      </c>
      <c r="AW136">
        <v>15.81</v>
      </c>
      <c r="AX136">
        <v>0.25</v>
      </c>
    </row>
    <row r="137" spans="4:50">
      <c r="D137" s="10">
        <v>41828</v>
      </c>
      <c r="E137">
        <v>50.45</v>
      </c>
      <c r="F137">
        <v>0.49</v>
      </c>
      <c r="H137" s="10">
        <v>41828</v>
      </c>
      <c r="I137">
        <v>72.319999999999993</v>
      </c>
      <c r="J137">
        <v>0.78</v>
      </c>
      <c r="L137" s="10">
        <v>41828</v>
      </c>
      <c r="M137">
        <v>45.97</v>
      </c>
      <c r="N137">
        <v>0.39</v>
      </c>
      <c r="P137" s="10">
        <v>41828</v>
      </c>
      <c r="Q137">
        <v>26.4</v>
      </c>
      <c r="R137">
        <v>0.23</v>
      </c>
      <c r="T137" s="10">
        <v>41828</v>
      </c>
      <c r="U137">
        <v>37.65</v>
      </c>
      <c r="V137">
        <v>0.22500000000000001</v>
      </c>
      <c r="X137" s="10">
        <v>41828</v>
      </c>
      <c r="Y137">
        <v>56.98</v>
      </c>
      <c r="Z137">
        <v>0.5675</v>
      </c>
      <c r="AB137" s="10">
        <v>41828</v>
      </c>
      <c r="AC137">
        <v>44.54</v>
      </c>
      <c r="AD137">
        <v>0.52500000000000002</v>
      </c>
      <c r="AF137" s="10">
        <v>41828</v>
      </c>
      <c r="AG137">
        <v>37.200000000000003</v>
      </c>
      <c r="AH137">
        <v>0.35</v>
      </c>
      <c r="AJ137" s="10">
        <v>41827</v>
      </c>
      <c r="AK137">
        <v>39.56</v>
      </c>
      <c r="AL137">
        <v>0.26750000000000002</v>
      </c>
      <c r="AN137" s="10">
        <v>41827</v>
      </c>
      <c r="AO137">
        <v>33.89</v>
      </c>
      <c r="AP137">
        <v>0.36249999999999999</v>
      </c>
      <c r="AR137" s="10">
        <v>41827</v>
      </c>
      <c r="AS137">
        <v>50.49</v>
      </c>
      <c r="AT137">
        <v>0.35</v>
      </c>
      <c r="AV137" s="10">
        <v>41827</v>
      </c>
      <c r="AW137">
        <v>15.81</v>
      </c>
      <c r="AX137">
        <v>0.25</v>
      </c>
    </row>
    <row r="138" spans="4:50">
      <c r="D138" s="10">
        <v>41829</v>
      </c>
      <c r="E138">
        <v>50.18</v>
      </c>
      <c r="F138">
        <v>0.49</v>
      </c>
      <c r="H138" s="10">
        <v>41829</v>
      </c>
      <c r="I138">
        <v>72.11</v>
      </c>
      <c r="J138">
        <v>0.78</v>
      </c>
      <c r="L138" s="10">
        <v>41829</v>
      </c>
      <c r="M138">
        <v>45.81</v>
      </c>
      <c r="N138">
        <v>0.39</v>
      </c>
      <c r="P138" s="10">
        <v>41829</v>
      </c>
      <c r="Q138">
        <v>26.28</v>
      </c>
      <c r="R138">
        <v>0.23</v>
      </c>
      <c r="T138" s="10">
        <v>41829</v>
      </c>
      <c r="U138">
        <v>37.46</v>
      </c>
      <c r="V138">
        <v>0.22500000000000001</v>
      </c>
      <c r="X138" s="10">
        <v>41829</v>
      </c>
      <c r="Y138">
        <v>56.51</v>
      </c>
      <c r="Z138">
        <v>0.5675</v>
      </c>
      <c r="AB138" s="10">
        <v>41829</v>
      </c>
      <c r="AC138">
        <v>44.46</v>
      </c>
      <c r="AD138">
        <v>0.52500000000000002</v>
      </c>
      <c r="AF138" s="10">
        <v>41829</v>
      </c>
      <c r="AG138">
        <v>37.01</v>
      </c>
      <c r="AH138">
        <v>0.35</v>
      </c>
      <c r="AJ138" s="10">
        <v>41828</v>
      </c>
      <c r="AK138">
        <v>39.090000000000003</v>
      </c>
      <c r="AL138">
        <v>0.26750000000000002</v>
      </c>
      <c r="AN138" s="10">
        <v>41828</v>
      </c>
      <c r="AO138">
        <v>33.909999999999997</v>
      </c>
      <c r="AP138">
        <v>0.36249999999999999</v>
      </c>
      <c r="AR138" s="10">
        <v>41828</v>
      </c>
      <c r="AS138">
        <v>50.42</v>
      </c>
      <c r="AT138">
        <v>0.35</v>
      </c>
      <c r="AV138" s="10">
        <v>41828</v>
      </c>
      <c r="AW138">
        <v>15.82</v>
      </c>
      <c r="AX138">
        <v>0.25</v>
      </c>
    </row>
    <row r="139" spans="4:50">
      <c r="D139" s="10">
        <v>41830</v>
      </c>
      <c r="E139">
        <v>50.06</v>
      </c>
      <c r="F139">
        <v>0.49</v>
      </c>
      <c r="H139" s="10">
        <v>41830</v>
      </c>
      <c r="I139">
        <v>72.39</v>
      </c>
      <c r="J139">
        <v>0.78</v>
      </c>
      <c r="L139" s="10">
        <v>41830</v>
      </c>
      <c r="M139">
        <v>46.04</v>
      </c>
      <c r="N139">
        <v>0.39</v>
      </c>
      <c r="P139" s="10">
        <v>41830</v>
      </c>
      <c r="Q139">
        <v>26.67</v>
      </c>
      <c r="R139">
        <v>0.23</v>
      </c>
      <c r="T139" s="10">
        <v>41830</v>
      </c>
      <c r="U139">
        <v>37.67</v>
      </c>
      <c r="V139">
        <v>0.22500000000000001</v>
      </c>
      <c r="X139" s="10">
        <v>41830</v>
      </c>
      <c r="Y139">
        <v>56.94</v>
      </c>
      <c r="Z139">
        <v>0.5675</v>
      </c>
      <c r="AB139" s="10">
        <v>41830</v>
      </c>
      <c r="AC139">
        <v>44.64</v>
      </c>
      <c r="AD139">
        <v>0.52500000000000002</v>
      </c>
      <c r="AF139" s="10">
        <v>41830</v>
      </c>
      <c r="AG139">
        <v>37.380000000000003</v>
      </c>
      <c r="AH139">
        <v>0.35</v>
      </c>
      <c r="AJ139" s="10">
        <v>41829</v>
      </c>
      <c r="AK139">
        <v>39.61</v>
      </c>
      <c r="AL139">
        <v>0.26750000000000002</v>
      </c>
      <c r="AN139" s="10">
        <v>41829</v>
      </c>
      <c r="AO139">
        <v>34.36</v>
      </c>
      <c r="AP139">
        <v>0.36249999999999999</v>
      </c>
      <c r="AR139" s="10">
        <v>41829</v>
      </c>
      <c r="AS139">
        <v>50.81</v>
      </c>
      <c r="AT139">
        <v>0.35</v>
      </c>
      <c r="AV139" s="10">
        <v>41829</v>
      </c>
      <c r="AW139">
        <v>15.8</v>
      </c>
      <c r="AX139">
        <v>0.25</v>
      </c>
    </row>
    <row r="140" spans="4:50">
      <c r="D140" s="10">
        <v>41831</v>
      </c>
      <c r="E140">
        <v>49.38</v>
      </c>
      <c r="F140">
        <v>0.49</v>
      </c>
      <c r="H140" s="10">
        <v>41831</v>
      </c>
      <c r="I140">
        <v>72.16</v>
      </c>
      <c r="J140">
        <v>0.78</v>
      </c>
      <c r="L140" s="10">
        <v>41831</v>
      </c>
      <c r="M140">
        <v>45.73</v>
      </c>
      <c r="N140">
        <v>0.39</v>
      </c>
      <c r="P140" s="10">
        <v>41831</v>
      </c>
      <c r="Q140">
        <v>26.41</v>
      </c>
      <c r="R140">
        <v>0.23</v>
      </c>
      <c r="T140" s="10">
        <v>41831</v>
      </c>
      <c r="U140">
        <v>37.42</v>
      </c>
      <c r="V140">
        <v>0.22500000000000001</v>
      </c>
      <c r="X140" s="10">
        <v>41831</v>
      </c>
      <c r="Y140">
        <v>56.78</v>
      </c>
      <c r="Z140">
        <v>0.5675</v>
      </c>
      <c r="AB140" s="10">
        <v>41831</v>
      </c>
      <c r="AC140">
        <v>44.53</v>
      </c>
      <c r="AD140">
        <v>0.52500000000000002</v>
      </c>
      <c r="AF140" s="10">
        <v>41831</v>
      </c>
      <c r="AG140">
        <v>37.090000000000003</v>
      </c>
      <c r="AH140">
        <v>0.35</v>
      </c>
      <c r="AJ140" s="10">
        <v>41830</v>
      </c>
      <c r="AK140">
        <v>39.43</v>
      </c>
      <c r="AL140">
        <v>0.26750000000000002</v>
      </c>
      <c r="AN140" s="10">
        <v>41830</v>
      </c>
      <c r="AO140">
        <v>34.409999999999997</v>
      </c>
      <c r="AP140">
        <v>0.36249999999999999</v>
      </c>
      <c r="AR140" s="10">
        <v>41830</v>
      </c>
      <c r="AS140">
        <v>50.72</v>
      </c>
      <c r="AT140">
        <v>0.35</v>
      </c>
      <c r="AV140" s="10">
        <v>41830</v>
      </c>
      <c r="AW140">
        <v>15.76</v>
      </c>
      <c r="AX140">
        <v>0.25</v>
      </c>
    </row>
    <row r="141" spans="4:50">
      <c r="D141" s="10">
        <v>41834</v>
      </c>
      <c r="E141">
        <v>48.69</v>
      </c>
      <c r="F141">
        <v>0.49</v>
      </c>
      <c r="H141" s="10">
        <v>41834</v>
      </c>
      <c r="I141">
        <v>71.540000000000006</v>
      </c>
      <c r="J141">
        <v>0.78</v>
      </c>
      <c r="L141" s="10">
        <v>41834</v>
      </c>
      <c r="M141">
        <v>45.17</v>
      </c>
      <c r="N141">
        <v>0.39</v>
      </c>
      <c r="P141" s="10">
        <v>41834</v>
      </c>
      <c r="Q141">
        <v>26.08</v>
      </c>
      <c r="R141">
        <v>0.23</v>
      </c>
      <c r="T141" s="10">
        <v>41834</v>
      </c>
      <c r="U141">
        <v>37.31</v>
      </c>
      <c r="V141">
        <v>0.22500000000000001</v>
      </c>
      <c r="X141" s="10">
        <v>41834</v>
      </c>
      <c r="Y141">
        <v>56</v>
      </c>
      <c r="Z141">
        <v>0.5675</v>
      </c>
      <c r="AB141" s="10">
        <v>41834</v>
      </c>
      <c r="AC141">
        <v>44.18</v>
      </c>
      <c r="AD141">
        <v>0.52500000000000002</v>
      </c>
      <c r="AF141" s="10">
        <v>41834</v>
      </c>
      <c r="AG141">
        <v>36.619999999999997</v>
      </c>
      <c r="AH141">
        <v>0.35</v>
      </c>
      <c r="AJ141" s="10">
        <v>41831</v>
      </c>
      <c r="AK141">
        <v>39.549999999999997</v>
      </c>
      <c r="AL141">
        <v>0.26750000000000002</v>
      </c>
      <c r="AN141" s="10">
        <v>41831</v>
      </c>
      <c r="AO141">
        <v>34.380000000000003</v>
      </c>
      <c r="AP141">
        <v>0.36249999999999999</v>
      </c>
      <c r="AR141" s="10">
        <v>41831</v>
      </c>
      <c r="AS141">
        <v>50.54</v>
      </c>
      <c r="AT141">
        <v>0.35</v>
      </c>
      <c r="AV141" s="10">
        <v>41831</v>
      </c>
      <c r="AW141">
        <v>15.77</v>
      </c>
      <c r="AX141">
        <v>0.25</v>
      </c>
    </row>
    <row r="142" spans="4:50">
      <c r="D142" s="10">
        <v>41835</v>
      </c>
      <c r="E142">
        <v>48.93</v>
      </c>
      <c r="F142">
        <v>0.49</v>
      </c>
      <c r="H142" s="10">
        <v>41835</v>
      </c>
      <c r="I142">
        <v>72.03</v>
      </c>
      <c r="J142">
        <v>0.78</v>
      </c>
      <c r="L142" s="10">
        <v>41835</v>
      </c>
      <c r="M142">
        <v>45.4</v>
      </c>
      <c r="N142">
        <v>0.39</v>
      </c>
      <c r="P142" s="10">
        <v>41835</v>
      </c>
      <c r="Q142">
        <v>26.17</v>
      </c>
      <c r="R142">
        <v>0.23</v>
      </c>
      <c r="T142" s="10">
        <v>41835</v>
      </c>
      <c r="U142">
        <v>37.47</v>
      </c>
      <c r="V142">
        <v>0.22500000000000001</v>
      </c>
      <c r="X142" s="10">
        <v>41835</v>
      </c>
      <c r="Y142">
        <v>56</v>
      </c>
      <c r="Z142">
        <v>0.5675</v>
      </c>
      <c r="AB142" s="10">
        <v>41835</v>
      </c>
      <c r="AC142">
        <v>44.47</v>
      </c>
      <c r="AD142">
        <v>0.52500000000000002</v>
      </c>
      <c r="AF142" s="10">
        <v>41835</v>
      </c>
      <c r="AG142">
        <v>36.79</v>
      </c>
      <c r="AH142">
        <v>0.35</v>
      </c>
      <c r="AJ142" s="10">
        <v>41834</v>
      </c>
      <c r="AK142">
        <v>39.549999999999997</v>
      </c>
      <c r="AL142">
        <v>0.26750000000000002</v>
      </c>
      <c r="AN142" s="10">
        <v>41834</v>
      </c>
      <c r="AO142">
        <v>34.39</v>
      </c>
      <c r="AP142">
        <v>0.36249999999999999</v>
      </c>
      <c r="AR142" s="10">
        <v>41834</v>
      </c>
      <c r="AS142">
        <v>50.965000000000003</v>
      </c>
      <c r="AT142">
        <v>0.35</v>
      </c>
      <c r="AV142" s="10">
        <v>41834</v>
      </c>
      <c r="AW142">
        <v>15.75</v>
      </c>
      <c r="AX142">
        <v>0.25</v>
      </c>
    </row>
    <row r="143" spans="4:50">
      <c r="D143" s="10">
        <v>41836</v>
      </c>
      <c r="E143">
        <v>48.95</v>
      </c>
      <c r="F143">
        <v>0.49</v>
      </c>
      <c r="H143" s="10">
        <v>41836</v>
      </c>
      <c r="I143">
        <v>72.42</v>
      </c>
      <c r="J143">
        <v>0.78</v>
      </c>
      <c r="L143" s="10">
        <v>41836</v>
      </c>
      <c r="M143">
        <v>45.47</v>
      </c>
      <c r="N143">
        <v>0.39</v>
      </c>
      <c r="P143" s="10">
        <v>41836</v>
      </c>
      <c r="Q143">
        <v>26.07</v>
      </c>
      <c r="R143">
        <v>0.23</v>
      </c>
      <c r="T143" s="10">
        <v>41836</v>
      </c>
      <c r="U143">
        <v>37.369999999999997</v>
      </c>
      <c r="V143">
        <v>0.22500000000000001</v>
      </c>
      <c r="X143" s="10">
        <v>41836</v>
      </c>
      <c r="Y143">
        <v>55.74</v>
      </c>
      <c r="Z143">
        <v>0.5675</v>
      </c>
      <c r="AB143" s="10">
        <v>41836</v>
      </c>
      <c r="AC143">
        <v>44.77</v>
      </c>
      <c r="AD143">
        <v>0.52500000000000002</v>
      </c>
      <c r="AF143" s="10">
        <v>41836</v>
      </c>
      <c r="AG143">
        <v>36.770000000000003</v>
      </c>
      <c r="AH143">
        <v>0.35</v>
      </c>
      <c r="AJ143" s="10">
        <v>41835</v>
      </c>
      <c r="AK143">
        <v>39.42</v>
      </c>
      <c r="AL143">
        <v>0.26750000000000002</v>
      </c>
      <c r="AN143" s="10">
        <v>41835</v>
      </c>
      <c r="AO143">
        <v>34.35</v>
      </c>
      <c r="AP143">
        <v>0.36249999999999999</v>
      </c>
      <c r="AR143" s="10">
        <v>41835</v>
      </c>
      <c r="AS143">
        <v>51.12</v>
      </c>
      <c r="AT143">
        <v>0.35</v>
      </c>
      <c r="AV143" s="10">
        <v>41835</v>
      </c>
      <c r="AW143">
        <v>15.79</v>
      </c>
      <c r="AX143">
        <v>0.25</v>
      </c>
    </row>
    <row r="144" spans="4:50">
      <c r="D144" s="10">
        <v>41837</v>
      </c>
      <c r="E144">
        <v>48.36</v>
      </c>
      <c r="F144">
        <v>0.49</v>
      </c>
      <c r="H144" s="10">
        <v>41837</v>
      </c>
      <c r="I144">
        <v>72.36</v>
      </c>
      <c r="J144">
        <v>0.78</v>
      </c>
      <c r="L144" s="10">
        <v>41837</v>
      </c>
      <c r="M144">
        <v>45.05</v>
      </c>
      <c r="N144">
        <v>0.39</v>
      </c>
      <c r="P144" s="10">
        <v>41837</v>
      </c>
      <c r="Q144">
        <v>25.74</v>
      </c>
      <c r="R144">
        <v>0.23</v>
      </c>
      <c r="T144" s="10">
        <v>41837</v>
      </c>
      <c r="U144">
        <v>37.15</v>
      </c>
      <c r="V144">
        <v>0.22500000000000001</v>
      </c>
      <c r="X144" s="10">
        <v>41837</v>
      </c>
      <c r="Y144">
        <v>55.59</v>
      </c>
      <c r="Z144">
        <v>0.5675</v>
      </c>
      <c r="AB144" s="10">
        <v>41837</v>
      </c>
      <c r="AC144">
        <v>44.55</v>
      </c>
      <c r="AD144">
        <v>0.52500000000000002</v>
      </c>
      <c r="AF144" s="10">
        <v>41837</v>
      </c>
      <c r="AG144">
        <v>36.4</v>
      </c>
      <c r="AH144">
        <v>0.35</v>
      </c>
      <c r="AJ144" s="10">
        <v>41836</v>
      </c>
      <c r="AK144">
        <v>39.950000000000003</v>
      </c>
      <c r="AL144">
        <v>0.26750000000000002</v>
      </c>
      <c r="AN144" s="10">
        <v>41836</v>
      </c>
      <c r="AO144">
        <v>34.64</v>
      </c>
      <c r="AP144">
        <v>0.36249999999999999</v>
      </c>
      <c r="AR144" s="10">
        <v>41836</v>
      </c>
      <c r="AS144">
        <v>51.7</v>
      </c>
      <c r="AT144">
        <v>0.35</v>
      </c>
      <c r="AV144" s="10">
        <v>41836</v>
      </c>
      <c r="AW144">
        <v>15.84</v>
      </c>
      <c r="AX144">
        <v>0.25</v>
      </c>
    </row>
    <row r="145" spans="4:50">
      <c r="D145" s="10">
        <v>41838</v>
      </c>
      <c r="E145">
        <v>48.85</v>
      </c>
      <c r="F145">
        <v>0.49</v>
      </c>
      <c r="H145" s="10">
        <v>41838</v>
      </c>
      <c r="I145">
        <v>73.11</v>
      </c>
      <c r="J145">
        <v>0.78</v>
      </c>
      <c r="L145" s="10">
        <v>41838</v>
      </c>
      <c r="M145">
        <v>45.54</v>
      </c>
      <c r="N145">
        <v>0.39</v>
      </c>
      <c r="P145" s="10">
        <v>41838</v>
      </c>
      <c r="Q145">
        <v>26.1</v>
      </c>
      <c r="R145">
        <v>0.23</v>
      </c>
      <c r="T145" s="10">
        <v>41838</v>
      </c>
      <c r="U145">
        <v>37.729999999999997</v>
      </c>
      <c r="V145">
        <v>0.22500000000000001</v>
      </c>
      <c r="X145" s="10">
        <v>41838</v>
      </c>
      <c r="Y145">
        <v>56.82</v>
      </c>
      <c r="Z145">
        <v>0.5675</v>
      </c>
      <c r="AB145" s="10">
        <v>41838</v>
      </c>
      <c r="AC145">
        <v>44.89</v>
      </c>
      <c r="AD145">
        <v>0.52500000000000002</v>
      </c>
      <c r="AF145" s="10">
        <v>41838</v>
      </c>
      <c r="AG145">
        <v>36.82</v>
      </c>
      <c r="AH145">
        <v>0.35</v>
      </c>
      <c r="AJ145" s="10">
        <v>41837</v>
      </c>
      <c r="AK145">
        <v>39.78</v>
      </c>
      <c r="AL145">
        <v>0.26750000000000002</v>
      </c>
      <c r="AN145" s="10">
        <v>41837</v>
      </c>
      <c r="AO145">
        <v>34.53</v>
      </c>
      <c r="AP145">
        <v>0.36249999999999999</v>
      </c>
      <c r="AR145" s="10">
        <v>41837</v>
      </c>
      <c r="AS145">
        <v>52.27</v>
      </c>
      <c r="AT145">
        <v>0.35</v>
      </c>
      <c r="AV145" s="10">
        <v>41837</v>
      </c>
      <c r="AW145">
        <v>15.78</v>
      </c>
      <c r="AX145">
        <v>0.25</v>
      </c>
    </row>
    <row r="146" spans="4:50">
      <c r="D146" s="10">
        <v>41841</v>
      </c>
      <c r="E146">
        <v>48.8</v>
      </c>
      <c r="F146">
        <v>0.49</v>
      </c>
      <c r="H146" s="10">
        <v>41841</v>
      </c>
      <c r="I146">
        <v>73.36</v>
      </c>
      <c r="J146">
        <v>0.78</v>
      </c>
      <c r="L146" s="10">
        <v>41841</v>
      </c>
      <c r="M146">
        <v>45.45</v>
      </c>
      <c r="N146">
        <v>0.39</v>
      </c>
      <c r="P146" s="10">
        <v>41841</v>
      </c>
      <c r="Q146">
        <v>25.98</v>
      </c>
      <c r="R146">
        <v>0.23</v>
      </c>
      <c r="T146" s="10">
        <v>41841</v>
      </c>
      <c r="U146">
        <v>37.64</v>
      </c>
      <c r="V146">
        <v>0.22500000000000001</v>
      </c>
      <c r="X146" s="10">
        <v>41841</v>
      </c>
      <c r="Y146">
        <v>56.98</v>
      </c>
      <c r="Z146">
        <v>0.5675</v>
      </c>
      <c r="AB146" s="10">
        <v>41841</v>
      </c>
      <c r="AC146">
        <v>44.91</v>
      </c>
      <c r="AD146">
        <v>0.52500000000000002</v>
      </c>
      <c r="AF146" s="10">
        <v>41841</v>
      </c>
      <c r="AG146">
        <v>36.67</v>
      </c>
      <c r="AH146">
        <v>0.35</v>
      </c>
      <c r="AJ146" s="10">
        <v>41838</v>
      </c>
      <c r="AK146">
        <v>40.07</v>
      </c>
      <c r="AL146">
        <v>0.26750000000000002</v>
      </c>
      <c r="AN146" s="10">
        <v>41838</v>
      </c>
      <c r="AO146">
        <v>34.67</v>
      </c>
      <c r="AP146">
        <v>0.36249999999999999</v>
      </c>
      <c r="AR146" s="10">
        <v>41838</v>
      </c>
      <c r="AS146">
        <v>52.5</v>
      </c>
      <c r="AT146">
        <v>0.35</v>
      </c>
      <c r="AV146" s="10">
        <v>41838</v>
      </c>
      <c r="AW146">
        <v>15.76</v>
      </c>
      <c r="AX146">
        <v>0.25</v>
      </c>
    </row>
    <row r="147" spans="4:50">
      <c r="D147" s="10">
        <v>41842</v>
      </c>
      <c r="E147">
        <v>48.83</v>
      </c>
      <c r="F147">
        <v>0.49</v>
      </c>
      <c r="H147" s="10">
        <v>41842</v>
      </c>
      <c r="I147">
        <v>73.290000000000006</v>
      </c>
      <c r="J147">
        <v>0.78</v>
      </c>
      <c r="L147" s="10">
        <v>41842</v>
      </c>
      <c r="M147">
        <v>45.55</v>
      </c>
      <c r="N147">
        <v>0.39</v>
      </c>
      <c r="P147" s="10">
        <v>41842</v>
      </c>
      <c r="Q147">
        <v>25.93</v>
      </c>
      <c r="R147">
        <v>0.23</v>
      </c>
      <c r="T147" s="10">
        <v>41842</v>
      </c>
      <c r="U147">
        <v>37.65</v>
      </c>
      <c r="V147">
        <v>0.22500000000000001</v>
      </c>
      <c r="X147" s="10">
        <v>41842</v>
      </c>
      <c r="Y147">
        <v>57.01</v>
      </c>
      <c r="Z147">
        <v>0.5675</v>
      </c>
      <c r="AB147" s="10">
        <v>41842</v>
      </c>
      <c r="AC147">
        <v>44.91</v>
      </c>
      <c r="AD147">
        <v>0.52500000000000002</v>
      </c>
      <c r="AF147" s="10">
        <v>41842</v>
      </c>
      <c r="AG147">
        <v>36.86</v>
      </c>
      <c r="AH147">
        <v>0.35</v>
      </c>
      <c r="AJ147" s="10">
        <v>41841</v>
      </c>
      <c r="AK147">
        <v>39.479999999999997</v>
      </c>
      <c r="AL147">
        <v>0.26750000000000002</v>
      </c>
      <c r="AN147" s="10">
        <v>41841</v>
      </c>
      <c r="AO147">
        <v>34.51</v>
      </c>
      <c r="AP147">
        <v>0.36249999999999999</v>
      </c>
      <c r="AR147" s="10">
        <v>41841</v>
      </c>
      <c r="AS147">
        <v>52.66</v>
      </c>
      <c r="AT147">
        <v>0.35</v>
      </c>
      <c r="AV147" s="10">
        <v>41841</v>
      </c>
      <c r="AW147">
        <v>15.8</v>
      </c>
      <c r="AX147">
        <v>0.25</v>
      </c>
    </row>
    <row r="148" spans="4:50">
      <c r="D148" s="10">
        <v>41843</v>
      </c>
      <c r="E148">
        <v>48.53</v>
      </c>
      <c r="F148">
        <v>0.49</v>
      </c>
      <c r="H148" s="10">
        <v>41843</v>
      </c>
      <c r="I148">
        <v>73.400000000000006</v>
      </c>
      <c r="J148">
        <v>0.78</v>
      </c>
      <c r="L148" s="10">
        <v>41843</v>
      </c>
      <c r="M148">
        <v>45.36</v>
      </c>
      <c r="N148">
        <v>0.39</v>
      </c>
      <c r="P148" s="10">
        <v>41843</v>
      </c>
      <c r="Q148">
        <v>25.82</v>
      </c>
      <c r="R148">
        <v>0.23</v>
      </c>
      <c r="T148" s="10">
        <v>41843</v>
      </c>
      <c r="U148">
        <v>37.51</v>
      </c>
      <c r="V148">
        <v>0.22500000000000001</v>
      </c>
      <c r="X148" s="10">
        <v>41843</v>
      </c>
      <c r="Y148">
        <v>56.85</v>
      </c>
      <c r="Z148">
        <v>0.5675</v>
      </c>
      <c r="AB148" s="10">
        <v>41843</v>
      </c>
      <c r="AC148">
        <v>44.81</v>
      </c>
      <c r="AD148">
        <v>0.52500000000000002</v>
      </c>
      <c r="AF148" s="10">
        <v>41843</v>
      </c>
      <c r="AG148">
        <v>36.89</v>
      </c>
      <c r="AH148">
        <v>0.35</v>
      </c>
      <c r="AJ148" s="10">
        <v>41842</v>
      </c>
      <c r="AK148">
        <v>39.6</v>
      </c>
      <c r="AL148">
        <v>0.26750000000000002</v>
      </c>
      <c r="AN148" s="10">
        <v>41842</v>
      </c>
      <c r="AO148">
        <v>34.630000000000003</v>
      </c>
      <c r="AP148">
        <v>0.36249999999999999</v>
      </c>
      <c r="AR148" s="10">
        <v>41842</v>
      </c>
      <c r="AS148">
        <v>53.32</v>
      </c>
      <c r="AT148">
        <v>0.35</v>
      </c>
      <c r="AV148" s="10">
        <v>41842</v>
      </c>
      <c r="AW148">
        <v>15.83</v>
      </c>
      <c r="AX148">
        <v>0.25</v>
      </c>
    </row>
    <row r="149" spans="4:50">
      <c r="D149" s="10">
        <v>41844</v>
      </c>
      <c r="E149">
        <v>48.33</v>
      </c>
      <c r="F149">
        <v>0.49</v>
      </c>
      <c r="H149" s="10">
        <v>41844</v>
      </c>
      <c r="I149">
        <v>74.03</v>
      </c>
      <c r="J149">
        <v>0.78</v>
      </c>
      <c r="L149" s="10">
        <v>41844</v>
      </c>
      <c r="M149">
        <v>45.49</v>
      </c>
      <c r="N149">
        <v>0.39</v>
      </c>
      <c r="P149" s="10">
        <v>41844</v>
      </c>
      <c r="Q149">
        <v>25.83</v>
      </c>
      <c r="R149">
        <v>0.23</v>
      </c>
      <c r="T149" s="10">
        <v>41844</v>
      </c>
      <c r="U149">
        <v>37.42</v>
      </c>
      <c r="V149">
        <v>0.22500000000000001</v>
      </c>
      <c r="X149" s="10">
        <v>41844</v>
      </c>
      <c r="Y149">
        <v>56.82</v>
      </c>
      <c r="Z149">
        <v>0.5675</v>
      </c>
      <c r="AB149" s="10">
        <v>41844</v>
      </c>
      <c r="AC149">
        <v>44.78</v>
      </c>
      <c r="AD149">
        <v>0.52500000000000002</v>
      </c>
      <c r="AF149" s="10">
        <v>41844</v>
      </c>
      <c r="AG149">
        <v>37.06</v>
      </c>
      <c r="AH149">
        <v>0.35</v>
      </c>
      <c r="AJ149" s="10">
        <v>41843</v>
      </c>
      <c r="AK149">
        <v>39.880000000000003</v>
      </c>
      <c r="AL149">
        <v>0.26750000000000002</v>
      </c>
      <c r="AN149" s="10">
        <v>41843</v>
      </c>
      <c r="AO149">
        <v>34.74</v>
      </c>
      <c r="AP149">
        <v>0.36249999999999999</v>
      </c>
      <c r="AR149" s="10">
        <v>41843</v>
      </c>
      <c r="AS149">
        <v>54.34</v>
      </c>
      <c r="AT149">
        <v>0.35</v>
      </c>
      <c r="AV149" s="10">
        <v>41843</v>
      </c>
      <c r="AW149">
        <v>15.84</v>
      </c>
      <c r="AX149">
        <v>0.25</v>
      </c>
    </row>
    <row r="150" spans="4:50">
      <c r="D150" s="10">
        <v>41845</v>
      </c>
      <c r="E150">
        <v>47.93</v>
      </c>
      <c r="F150">
        <v>0.49</v>
      </c>
      <c r="H150" s="10">
        <v>41845</v>
      </c>
      <c r="I150">
        <v>73.209999999999994</v>
      </c>
      <c r="J150">
        <v>0.78</v>
      </c>
      <c r="L150" s="10">
        <v>41845</v>
      </c>
      <c r="M150">
        <v>45.34</v>
      </c>
      <c r="N150">
        <v>0.39</v>
      </c>
      <c r="P150" s="10">
        <v>41845</v>
      </c>
      <c r="Q150">
        <v>25.45</v>
      </c>
      <c r="R150">
        <v>0.23</v>
      </c>
      <c r="T150" s="10">
        <v>41845</v>
      </c>
      <c r="U150">
        <v>36.97</v>
      </c>
      <c r="V150">
        <v>0.22500000000000001</v>
      </c>
      <c r="X150" s="10">
        <v>41845</v>
      </c>
      <c r="Y150">
        <v>56.29</v>
      </c>
      <c r="Z150">
        <v>0.5675</v>
      </c>
      <c r="AB150" s="10">
        <v>41845</v>
      </c>
      <c r="AC150">
        <v>44.74</v>
      </c>
      <c r="AD150">
        <v>0.52500000000000002</v>
      </c>
      <c r="AF150" s="10">
        <v>41845</v>
      </c>
      <c r="AG150">
        <v>36.840000000000003</v>
      </c>
      <c r="AH150">
        <v>0.35</v>
      </c>
      <c r="AJ150" s="10">
        <v>41844</v>
      </c>
      <c r="AK150">
        <v>40</v>
      </c>
      <c r="AL150">
        <v>0.26750000000000002</v>
      </c>
      <c r="AN150" s="10">
        <v>41844</v>
      </c>
      <c r="AO150">
        <v>34.85</v>
      </c>
      <c r="AP150">
        <v>0.36249999999999999</v>
      </c>
      <c r="AR150" s="10">
        <v>41844</v>
      </c>
      <c r="AS150">
        <v>55.04</v>
      </c>
      <c r="AT150">
        <v>0.35</v>
      </c>
      <c r="AV150" s="10">
        <v>41844</v>
      </c>
      <c r="AW150">
        <v>15.85</v>
      </c>
      <c r="AX150">
        <v>0.25</v>
      </c>
    </row>
    <row r="151" spans="4:50">
      <c r="D151" s="10">
        <v>41848</v>
      </c>
      <c r="E151">
        <v>48.59</v>
      </c>
      <c r="F151">
        <v>0.49</v>
      </c>
      <c r="H151" s="10">
        <v>41848</v>
      </c>
      <c r="I151">
        <v>74.39</v>
      </c>
      <c r="J151">
        <v>0.78</v>
      </c>
      <c r="L151" s="10">
        <v>41848</v>
      </c>
      <c r="M151">
        <v>46.1</v>
      </c>
      <c r="N151">
        <v>0.39</v>
      </c>
      <c r="P151" s="10">
        <v>41848</v>
      </c>
      <c r="Q151">
        <v>25.73</v>
      </c>
      <c r="R151">
        <v>0.23</v>
      </c>
      <c r="T151" s="10">
        <v>41848</v>
      </c>
      <c r="U151">
        <v>37.51</v>
      </c>
      <c r="V151">
        <v>0.22500000000000001</v>
      </c>
      <c r="X151" s="10">
        <v>41848</v>
      </c>
      <c r="Y151">
        <v>57.1</v>
      </c>
      <c r="Z151">
        <v>0.5675</v>
      </c>
      <c r="AB151" s="10">
        <v>41848</v>
      </c>
      <c r="AC151">
        <v>45.36</v>
      </c>
      <c r="AD151">
        <v>0.52500000000000002</v>
      </c>
      <c r="AF151" s="10">
        <v>41848</v>
      </c>
      <c r="AG151">
        <v>37.42</v>
      </c>
      <c r="AH151">
        <v>0.35</v>
      </c>
      <c r="AJ151" s="10">
        <v>41845</v>
      </c>
      <c r="AK151">
        <v>40.159999999999997</v>
      </c>
      <c r="AL151">
        <v>0.26750000000000002</v>
      </c>
      <c r="AN151" s="10">
        <v>41845</v>
      </c>
      <c r="AO151">
        <v>34.64</v>
      </c>
      <c r="AP151">
        <v>0.36249999999999999</v>
      </c>
      <c r="AR151" s="10">
        <v>41845</v>
      </c>
      <c r="AS151">
        <v>55.14</v>
      </c>
      <c r="AT151">
        <v>0.35</v>
      </c>
      <c r="AV151" s="10">
        <v>41845</v>
      </c>
      <c r="AW151">
        <v>15.86</v>
      </c>
      <c r="AX151">
        <v>0.25</v>
      </c>
    </row>
    <row r="152" spans="4:50">
      <c r="D152" s="10">
        <v>41849</v>
      </c>
      <c r="E152">
        <v>48.19</v>
      </c>
      <c r="F152">
        <v>0.49</v>
      </c>
      <c r="H152" s="10">
        <v>41849</v>
      </c>
      <c r="I152">
        <v>73.98</v>
      </c>
      <c r="J152">
        <v>0.78</v>
      </c>
      <c r="L152" s="10">
        <v>41849</v>
      </c>
      <c r="M152">
        <v>45.67</v>
      </c>
      <c r="N152">
        <v>0.39</v>
      </c>
      <c r="P152" s="10">
        <v>41849</v>
      </c>
      <c r="Q152">
        <v>25.63</v>
      </c>
      <c r="R152">
        <v>0.23</v>
      </c>
      <c r="T152" s="10">
        <v>41849</v>
      </c>
      <c r="U152">
        <v>37.369999999999997</v>
      </c>
      <c r="V152">
        <v>0.22500000000000001</v>
      </c>
      <c r="X152" s="10">
        <v>41849</v>
      </c>
      <c r="Y152">
        <v>56.43</v>
      </c>
      <c r="Z152">
        <v>0.5675</v>
      </c>
      <c r="AB152" s="10">
        <v>41849</v>
      </c>
      <c r="AC152">
        <v>44.86</v>
      </c>
      <c r="AD152">
        <v>0.52500000000000002</v>
      </c>
      <c r="AF152" s="10">
        <v>41849</v>
      </c>
      <c r="AG152">
        <v>37.14</v>
      </c>
      <c r="AH152">
        <v>0.35</v>
      </c>
      <c r="AJ152" s="10">
        <v>41848</v>
      </c>
      <c r="AK152">
        <v>40.229999999999997</v>
      </c>
      <c r="AL152">
        <v>0.26750000000000002</v>
      </c>
      <c r="AN152" s="10">
        <v>41848</v>
      </c>
      <c r="AO152">
        <v>34.729999999999997</v>
      </c>
      <c r="AP152">
        <v>0.36249999999999999</v>
      </c>
      <c r="AR152" s="10">
        <v>41848</v>
      </c>
      <c r="AS152">
        <v>55.17</v>
      </c>
      <c r="AT152">
        <v>0.35</v>
      </c>
      <c r="AV152" s="10">
        <v>41848</v>
      </c>
      <c r="AW152">
        <v>15.9</v>
      </c>
      <c r="AX152">
        <v>0.25</v>
      </c>
    </row>
    <row r="153" spans="4:50">
      <c r="D153" s="10">
        <v>41850</v>
      </c>
      <c r="E153">
        <v>47.67</v>
      </c>
      <c r="F153">
        <v>0.49</v>
      </c>
      <c r="H153" s="10">
        <v>41850</v>
      </c>
      <c r="I153">
        <v>73.05</v>
      </c>
      <c r="J153">
        <v>0.78</v>
      </c>
      <c r="L153" s="10">
        <v>41850</v>
      </c>
      <c r="M153">
        <v>44.93</v>
      </c>
      <c r="N153">
        <v>0.39</v>
      </c>
      <c r="P153" s="10">
        <v>41850</v>
      </c>
      <c r="Q153">
        <v>25.21</v>
      </c>
      <c r="R153">
        <v>0.23</v>
      </c>
      <c r="T153" s="10">
        <v>41850</v>
      </c>
      <c r="U153">
        <v>36.85</v>
      </c>
      <c r="V153">
        <v>0.22500000000000001</v>
      </c>
      <c r="X153" s="10">
        <v>41850</v>
      </c>
      <c r="Y153">
        <v>54.85</v>
      </c>
      <c r="Z153">
        <v>0.5675</v>
      </c>
      <c r="AB153" s="10">
        <v>41850</v>
      </c>
      <c r="AC153">
        <v>44.38</v>
      </c>
      <c r="AD153">
        <v>0.52500000000000002</v>
      </c>
      <c r="AF153" s="10">
        <v>41850</v>
      </c>
      <c r="AG153">
        <v>36.61</v>
      </c>
      <c r="AH153">
        <v>0.35</v>
      </c>
      <c r="AJ153" s="10">
        <v>41849</v>
      </c>
      <c r="AK153">
        <v>40.6</v>
      </c>
      <c r="AL153">
        <v>0.26750000000000002</v>
      </c>
      <c r="AN153" s="10">
        <v>41849</v>
      </c>
      <c r="AO153">
        <v>34.409999999999997</v>
      </c>
      <c r="AP153">
        <v>0.36249999999999999</v>
      </c>
      <c r="AR153" s="10">
        <v>41849</v>
      </c>
      <c r="AS153">
        <v>55.03</v>
      </c>
      <c r="AT153">
        <v>0.35</v>
      </c>
      <c r="AV153" s="10">
        <v>41849</v>
      </c>
      <c r="AW153">
        <v>15.94</v>
      </c>
      <c r="AX153">
        <v>0.25</v>
      </c>
    </row>
    <row r="154" spans="4:50">
      <c r="D154" s="10">
        <v>41851</v>
      </c>
      <c r="E154">
        <v>46.92</v>
      </c>
      <c r="F154">
        <v>0.49</v>
      </c>
      <c r="H154" s="10">
        <v>41851</v>
      </c>
      <c r="I154">
        <v>72.13</v>
      </c>
      <c r="J154">
        <v>0.78</v>
      </c>
      <c r="L154" s="10">
        <v>41851</v>
      </c>
      <c r="M154">
        <v>43.9</v>
      </c>
      <c r="N154">
        <v>0.39</v>
      </c>
      <c r="P154" s="10">
        <v>41851</v>
      </c>
      <c r="Q154">
        <v>24.79</v>
      </c>
      <c r="R154">
        <v>0.23</v>
      </c>
      <c r="T154" s="10">
        <v>41851</v>
      </c>
      <c r="U154">
        <v>35.950000000000003</v>
      </c>
      <c r="V154">
        <v>0.22500000000000001</v>
      </c>
      <c r="X154" s="10">
        <v>41851</v>
      </c>
      <c r="Y154">
        <v>53.49</v>
      </c>
      <c r="Z154">
        <v>0.5675</v>
      </c>
      <c r="AB154" s="10">
        <v>41851</v>
      </c>
      <c r="AC154">
        <v>43.29</v>
      </c>
      <c r="AD154">
        <v>0.52500000000000002</v>
      </c>
      <c r="AF154" s="10">
        <v>41851</v>
      </c>
      <c r="AG154">
        <v>36.04</v>
      </c>
      <c r="AH154">
        <v>0.35</v>
      </c>
      <c r="AJ154" s="10">
        <v>41850</v>
      </c>
      <c r="AK154">
        <v>40.07</v>
      </c>
      <c r="AL154">
        <v>0.26750000000000002</v>
      </c>
      <c r="AN154" s="10">
        <v>41850</v>
      </c>
      <c r="AO154">
        <v>34.08</v>
      </c>
      <c r="AP154">
        <v>0.36249999999999999</v>
      </c>
      <c r="AR154" s="10">
        <v>41850</v>
      </c>
      <c r="AS154">
        <v>54.81</v>
      </c>
      <c r="AT154">
        <v>0.35</v>
      </c>
      <c r="AV154" s="10">
        <v>41850</v>
      </c>
      <c r="AW154">
        <v>15.83</v>
      </c>
      <c r="AX154">
        <v>0.25</v>
      </c>
    </row>
    <row r="155" spans="4:50">
      <c r="D155" s="10">
        <v>41852</v>
      </c>
      <c r="E155">
        <v>47.87</v>
      </c>
      <c r="F155">
        <v>0.49</v>
      </c>
      <c r="H155" s="10">
        <v>41852</v>
      </c>
      <c r="I155">
        <v>72.94</v>
      </c>
      <c r="J155">
        <v>0.78</v>
      </c>
      <c r="L155" s="10">
        <v>41852</v>
      </c>
      <c r="M155">
        <v>43.79</v>
      </c>
      <c r="N155">
        <v>0.39</v>
      </c>
      <c r="P155" s="10">
        <v>41852</v>
      </c>
      <c r="Q155">
        <v>24.76</v>
      </c>
      <c r="R155">
        <v>0.23</v>
      </c>
      <c r="T155" s="10">
        <v>41852</v>
      </c>
      <c r="U155">
        <v>36.07</v>
      </c>
      <c r="V155">
        <v>0.22500000000000001</v>
      </c>
      <c r="X155" s="10">
        <v>41852</v>
      </c>
      <c r="Y155">
        <v>53.97</v>
      </c>
      <c r="Z155">
        <v>0.5675</v>
      </c>
      <c r="AB155" s="10">
        <v>41852</v>
      </c>
      <c r="AC155">
        <v>43.32</v>
      </c>
      <c r="AD155">
        <v>0.52500000000000002</v>
      </c>
      <c r="AF155" s="10">
        <v>41852</v>
      </c>
      <c r="AG155">
        <v>36.229999999999997</v>
      </c>
      <c r="AH155">
        <v>0.35</v>
      </c>
      <c r="AJ155" s="10">
        <v>41851</v>
      </c>
      <c r="AK155">
        <v>39.17</v>
      </c>
      <c r="AL155">
        <v>0.26750000000000002</v>
      </c>
      <c r="AN155" s="10">
        <v>41851</v>
      </c>
      <c r="AO155">
        <v>33.71</v>
      </c>
      <c r="AP155">
        <v>0.36249999999999999</v>
      </c>
      <c r="AR155" s="10">
        <v>41851</v>
      </c>
      <c r="AS155">
        <v>53.45</v>
      </c>
      <c r="AT155">
        <v>0.35</v>
      </c>
      <c r="AV155" s="10">
        <v>41851</v>
      </c>
      <c r="AW155">
        <v>15.81</v>
      </c>
      <c r="AX155">
        <v>0.25</v>
      </c>
    </row>
    <row r="156" spans="4:50">
      <c r="D156" s="10">
        <v>41855</v>
      </c>
      <c r="E156">
        <v>47.19</v>
      </c>
      <c r="F156">
        <v>0.49</v>
      </c>
      <c r="H156" s="10">
        <v>41855</v>
      </c>
      <c r="I156">
        <v>72.2</v>
      </c>
      <c r="J156">
        <v>0.78</v>
      </c>
      <c r="L156" s="10">
        <v>41855</v>
      </c>
      <c r="M156">
        <v>43.19</v>
      </c>
      <c r="N156">
        <v>0.39</v>
      </c>
      <c r="P156" s="10">
        <v>41855</v>
      </c>
      <c r="Q156">
        <v>24.61</v>
      </c>
      <c r="R156">
        <v>0.23</v>
      </c>
      <c r="T156" s="10">
        <v>41855</v>
      </c>
      <c r="U156">
        <v>36.07</v>
      </c>
      <c r="V156">
        <v>0.22500000000000001</v>
      </c>
      <c r="X156" s="10">
        <v>41855</v>
      </c>
      <c r="Y156">
        <v>53.37</v>
      </c>
      <c r="Z156">
        <v>0.5675</v>
      </c>
      <c r="AB156" s="10">
        <v>41855</v>
      </c>
      <c r="AC156">
        <v>43.1</v>
      </c>
      <c r="AD156">
        <v>0.52500000000000002</v>
      </c>
      <c r="AF156" s="10">
        <v>41855</v>
      </c>
      <c r="AG156">
        <v>35.85</v>
      </c>
      <c r="AH156">
        <v>0.35</v>
      </c>
      <c r="AJ156" s="10">
        <v>41852</v>
      </c>
      <c r="AK156">
        <v>38.93</v>
      </c>
      <c r="AL156">
        <v>0.26750000000000002</v>
      </c>
      <c r="AN156" s="10">
        <v>41852</v>
      </c>
      <c r="AO156">
        <v>33.520000000000003</v>
      </c>
      <c r="AP156">
        <v>0.36249999999999999</v>
      </c>
      <c r="AR156" s="10">
        <v>41852</v>
      </c>
      <c r="AS156">
        <v>53.9</v>
      </c>
      <c r="AT156">
        <v>0.35</v>
      </c>
      <c r="AV156" s="10">
        <v>41852</v>
      </c>
      <c r="AW156">
        <v>15.81</v>
      </c>
      <c r="AX156">
        <v>0.25</v>
      </c>
    </row>
    <row r="157" spans="4:50">
      <c r="D157" s="10">
        <v>41856</v>
      </c>
      <c r="E157">
        <v>47.57</v>
      </c>
      <c r="F157">
        <v>0.49</v>
      </c>
      <c r="H157" s="10">
        <v>41856</v>
      </c>
      <c r="I157">
        <v>70.98</v>
      </c>
      <c r="J157">
        <v>0.78</v>
      </c>
      <c r="L157" s="10">
        <v>41856</v>
      </c>
      <c r="M157">
        <v>42.64</v>
      </c>
      <c r="N157">
        <v>0.39</v>
      </c>
      <c r="P157" s="10">
        <v>41856</v>
      </c>
      <c r="Q157">
        <v>24.48</v>
      </c>
      <c r="R157">
        <v>0.23</v>
      </c>
      <c r="T157" s="10">
        <v>41856</v>
      </c>
      <c r="U157">
        <v>35.65</v>
      </c>
      <c r="V157">
        <v>0.22500000000000001</v>
      </c>
      <c r="X157" s="10">
        <v>41856</v>
      </c>
      <c r="Y157">
        <v>52.86</v>
      </c>
      <c r="Z157">
        <v>0.5675</v>
      </c>
      <c r="AB157" s="10">
        <v>41856</v>
      </c>
      <c r="AC157">
        <v>42.6</v>
      </c>
      <c r="AD157">
        <v>0.52500000000000002</v>
      </c>
      <c r="AF157" s="10">
        <v>41856</v>
      </c>
      <c r="AG157">
        <v>35.82</v>
      </c>
      <c r="AH157">
        <v>0.35</v>
      </c>
      <c r="AJ157" s="10">
        <v>41856</v>
      </c>
      <c r="AK157">
        <v>38.93</v>
      </c>
      <c r="AL157">
        <v>0.26750000000000002</v>
      </c>
      <c r="AN157" s="10">
        <v>41856</v>
      </c>
      <c r="AO157">
        <v>33.78</v>
      </c>
      <c r="AP157">
        <v>0.36249999999999999</v>
      </c>
      <c r="AR157" s="10">
        <v>41856</v>
      </c>
      <c r="AS157">
        <v>53.62</v>
      </c>
      <c r="AT157">
        <v>0.35</v>
      </c>
      <c r="AV157" s="10">
        <v>41856</v>
      </c>
      <c r="AW157">
        <v>15.95</v>
      </c>
      <c r="AX157">
        <v>0.25</v>
      </c>
    </row>
    <row r="158" spans="4:50">
      <c r="D158" s="10">
        <v>41857</v>
      </c>
      <c r="E158">
        <v>47.4</v>
      </c>
      <c r="F158">
        <v>0.49</v>
      </c>
      <c r="H158" s="10">
        <v>41857</v>
      </c>
      <c r="I158">
        <v>69.84</v>
      </c>
      <c r="J158">
        <v>0.78</v>
      </c>
      <c r="L158" s="10">
        <v>41857</v>
      </c>
      <c r="M158">
        <v>42.04</v>
      </c>
      <c r="N158">
        <v>0.39</v>
      </c>
      <c r="P158" s="10">
        <v>41857</v>
      </c>
      <c r="Q158">
        <v>24.28</v>
      </c>
      <c r="R158">
        <v>0.23</v>
      </c>
      <c r="T158" s="10">
        <v>41857</v>
      </c>
      <c r="U158">
        <v>35.130000000000003</v>
      </c>
      <c r="V158">
        <v>0.22500000000000001</v>
      </c>
      <c r="X158" s="10">
        <v>41857</v>
      </c>
      <c r="Y158">
        <v>52.17</v>
      </c>
      <c r="Z158">
        <v>0.5675</v>
      </c>
      <c r="AB158" s="10">
        <v>41857</v>
      </c>
      <c r="AC158">
        <v>42.17</v>
      </c>
      <c r="AD158">
        <v>0.52500000000000002</v>
      </c>
      <c r="AF158" s="10">
        <v>41857</v>
      </c>
      <c r="AG158">
        <v>35.28</v>
      </c>
      <c r="AH158">
        <v>0.35</v>
      </c>
      <c r="AJ158" s="10">
        <v>41857</v>
      </c>
      <c r="AK158">
        <v>38.56</v>
      </c>
      <c r="AL158">
        <v>0.26750000000000002</v>
      </c>
      <c r="AN158" s="10">
        <v>41857</v>
      </c>
      <c r="AO158">
        <v>33.78</v>
      </c>
      <c r="AP158">
        <v>0.36249999999999999</v>
      </c>
      <c r="AR158" s="10">
        <v>41857</v>
      </c>
      <c r="AS158">
        <v>53.46</v>
      </c>
      <c r="AT158">
        <v>0.35</v>
      </c>
      <c r="AV158" s="10">
        <v>41857</v>
      </c>
      <c r="AW158">
        <v>15.9</v>
      </c>
      <c r="AX158">
        <v>0.25</v>
      </c>
    </row>
    <row r="159" spans="4:50">
      <c r="D159" s="10">
        <v>41858</v>
      </c>
      <c r="E159">
        <v>47.49</v>
      </c>
      <c r="F159">
        <v>0.49</v>
      </c>
      <c r="H159" s="10">
        <v>41858</v>
      </c>
      <c r="I159">
        <v>70.599999999999994</v>
      </c>
      <c r="J159">
        <v>0.78</v>
      </c>
      <c r="L159" s="10">
        <v>41858</v>
      </c>
      <c r="M159">
        <v>42.46</v>
      </c>
      <c r="N159">
        <v>0.39</v>
      </c>
      <c r="P159" s="10">
        <v>41858</v>
      </c>
      <c r="Q159">
        <v>24.58</v>
      </c>
      <c r="R159">
        <v>0.23</v>
      </c>
      <c r="T159" s="10">
        <v>41858</v>
      </c>
      <c r="U159">
        <v>34.99</v>
      </c>
      <c r="V159">
        <v>0.22500000000000001</v>
      </c>
      <c r="X159" s="10">
        <v>41858</v>
      </c>
      <c r="Y159">
        <v>52.57</v>
      </c>
      <c r="Z159">
        <v>0.5675</v>
      </c>
      <c r="AB159" s="10">
        <v>41858</v>
      </c>
      <c r="AC159">
        <v>42.62</v>
      </c>
      <c r="AD159">
        <v>0.52500000000000002</v>
      </c>
      <c r="AF159" s="10">
        <v>41858</v>
      </c>
      <c r="AG159">
        <v>35.51</v>
      </c>
      <c r="AH159">
        <v>0.35</v>
      </c>
      <c r="AJ159" s="10">
        <v>41858</v>
      </c>
      <c r="AK159">
        <v>38.630000000000003</v>
      </c>
      <c r="AL159">
        <v>0.26750000000000002</v>
      </c>
      <c r="AN159" s="10">
        <v>41858</v>
      </c>
      <c r="AO159">
        <v>33.770000000000003</v>
      </c>
      <c r="AP159">
        <v>0.36249999999999999</v>
      </c>
      <c r="AR159" s="10">
        <v>41858</v>
      </c>
      <c r="AS159">
        <v>53.215000000000003</v>
      </c>
      <c r="AT159">
        <v>0.35</v>
      </c>
      <c r="AV159" s="10">
        <v>41858</v>
      </c>
      <c r="AW159">
        <v>15.87</v>
      </c>
      <c r="AX159">
        <v>0.25</v>
      </c>
    </row>
    <row r="160" spans="4:50">
      <c r="D160" s="10">
        <v>41859</v>
      </c>
      <c r="E160">
        <v>47.94</v>
      </c>
      <c r="F160">
        <v>0.49</v>
      </c>
      <c r="H160" s="10">
        <v>41859</v>
      </c>
      <c r="I160">
        <v>71.75</v>
      </c>
      <c r="J160">
        <v>0.78</v>
      </c>
      <c r="L160" s="10">
        <v>41859</v>
      </c>
      <c r="M160">
        <v>43.48</v>
      </c>
      <c r="N160">
        <v>0.39</v>
      </c>
      <c r="P160" s="10">
        <v>41859</v>
      </c>
      <c r="Q160">
        <v>24.94</v>
      </c>
      <c r="R160">
        <v>0.23</v>
      </c>
      <c r="T160" s="10">
        <v>41859</v>
      </c>
      <c r="U160">
        <v>35.299999999999997</v>
      </c>
      <c r="V160">
        <v>0.22500000000000001</v>
      </c>
      <c r="X160" s="10">
        <v>41859</v>
      </c>
      <c r="Y160">
        <v>53.65</v>
      </c>
      <c r="Z160">
        <v>0.5675</v>
      </c>
      <c r="AB160" s="10">
        <v>41859</v>
      </c>
      <c r="AC160">
        <v>43.53</v>
      </c>
      <c r="AD160">
        <v>0.52500000000000002</v>
      </c>
      <c r="AF160" s="10">
        <v>41859</v>
      </c>
      <c r="AG160">
        <v>36.11</v>
      </c>
      <c r="AH160">
        <v>0.35</v>
      </c>
      <c r="AJ160" s="10">
        <v>41859</v>
      </c>
      <c r="AK160">
        <v>38.53</v>
      </c>
      <c r="AL160">
        <v>0.26750000000000002</v>
      </c>
      <c r="AN160" s="10">
        <v>41859</v>
      </c>
      <c r="AO160">
        <v>33.61</v>
      </c>
      <c r="AP160">
        <v>0.36249999999999999</v>
      </c>
      <c r="AR160" s="10">
        <v>41859</v>
      </c>
      <c r="AS160">
        <v>53.47</v>
      </c>
      <c r="AT160">
        <v>0.35</v>
      </c>
      <c r="AV160" s="10">
        <v>41859</v>
      </c>
      <c r="AW160">
        <v>15.87</v>
      </c>
      <c r="AX160">
        <v>0.25</v>
      </c>
    </row>
    <row r="161" spans="4:50">
      <c r="D161" s="10">
        <v>41862</v>
      </c>
      <c r="E161">
        <v>47.81</v>
      </c>
      <c r="F161">
        <v>0.49</v>
      </c>
      <c r="H161" s="10">
        <v>41862</v>
      </c>
      <c r="I161">
        <v>71.58</v>
      </c>
      <c r="J161">
        <v>0.78</v>
      </c>
      <c r="L161" s="10">
        <v>41862</v>
      </c>
      <c r="M161">
        <v>43.28</v>
      </c>
      <c r="N161">
        <v>0.39</v>
      </c>
      <c r="P161" s="10">
        <v>41862</v>
      </c>
      <c r="Q161">
        <v>24.59</v>
      </c>
      <c r="R161">
        <v>0.23</v>
      </c>
      <c r="T161" s="10">
        <v>41862</v>
      </c>
      <c r="U161">
        <v>35.479999999999997</v>
      </c>
      <c r="V161">
        <v>0.22500000000000001</v>
      </c>
      <c r="X161" s="10">
        <v>41862</v>
      </c>
      <c r="Y161">
        <v>53.37</v>
      </c>
      <c r="Z161">
        <v>0.5675</v>
      </c>
      <c r="AB161" s="10">
        <v>41862</v>
      </c>
      <c r="AC161">
        <v>43.06</v>
      </c>
      <c r="AD161">
        <v>0.52500000000000002</v>
      </c>
      <c r="AF161" s="10">
        <v>41862</v>
      </c>
      <c r="AG161">
        <v>35.92</v>
      </c>
      <c r="AH161">
        <v>0.35</v>
      </c>
      <c r="AJ161" s="10">
        <v>41862</v>
      </c>
      <c r="AK161">
        <v>38.630000000000003</v>
      </c>
      <c r="AL161">
        <v>0.26750000000000002</v>
      </c>
      <c r="AN161" s="10">
        <v>41862</v>
      </c>
      <c r="AO161">
        <v>33.61</v>
      </c>
      <c r="AP161">
        <v>0.36249999999999999</v>
      </c>
      <c r="AR161" s="10">
        <v>41862</v>
      </c>
      <c r="AS161">
        <v>53.52</v>
      </c>
      <c r="AT161">
        <v>0.35</v>
      </c>
      <c r="AV161" s="10">
        <v>41862</v>
      </c>
      <c r="AW161">
        <v>15.92</v>
      </c>
      <c r="AX161">
        <v>0.25</v>
      </c>
    </row>
    <row r="162" spans="4:50">
      <c r="D162" s="10">
        <v>41863</v>
      </c>
      <c r="E162">
        <v>47.74</v>
      </c>
      <c r="F162">
        <v>0.49</v>
      </c>
      <c r="H162" s="10">
        <v>41863</v>
      </c>
      <c r="I162">
        <v>71.38</v>
      </c>
      <c r="J162">
        <v>0.78</v>
      </c>
      <c r="L162" s="10">
        <v>41863</v>
      </c>
      <c r="M162">
        <v>43.27</v>
      </c>
      <c r="N162">
        <v>0.39</v>
      </c>
      <c r="P162" s="10">
        <v>41863</v>
      </c>
      <c r="Q162">
        <v>24.71</v>
      </c>
      <c r="R162">
        <v>0.23</v>
      </c>
      <c r="T162" s="10">
        <v>41863</v>
      </c>
      <c r="U162">
        <v>35.53</v>
      </c>
      <c r="V162">
        <v>0.22500000000000001</v>
      </c>
      <c r="X162" s="10">
        <v>41863</v>
      </c>
      <c r="Y162">
        <v>53.29</v>
      </c>
      <c r="Z162">
        <v>0.5675</v>
      </c>
      <c r="AB162" s="10">
        <v>41863</v>
      </c>
      <c r="AC162">
        <v>43.22</v>
      </c>
      <c r="AD162">
        <v>0.52500000000000002</v>
      </c>
      <c r="AF162" s="10">
        <v>41863</v>
      </c>
      <c r="AG162">
        <v>35.9</v>
      </c>
      <c r="AH162">
        <v>0.35</v>
      </c>
      <c r="AJ162" s="10">
        <v>41863</v>
      </c>
      <c r="AK162">
        <v>38.799999999999997</v>
      </c>
      <c r="AL162">
        <v>0.26750000000000002</v>
      </c>
      <c r="AN162" s="10">
        <v>41863</v>
      </c>
      <c r="AO162">
        <v>33.799999999999997</v>
      </c>
      <c r="AP162">
        <v>0.36249999999999999</v>
      </c>
      <c r="AR162" s="10">
        <v>41863</v>
      </c>
      <c r="AS162">
        <v>53.1</v>
      </c>
      <c r="AT162">
        <v>0.35</v>
      </c>
      <c r="AV162" s="10">
        <v>41863</v>
      </c>
      <c r="AW162">
        <v>15.92</v>
      </c>
      <c r="AX162">
        <v>0.25</v>
      </c>
    </row>
    <row r="163" spans="4:50">
      <c r="D163" s="10">
        <v>41864</v>
      </c>
      <c r="E163">
        <v>47.52</v>
      </c>
      <c r="F163">
        <v>0.49</v>
      </c>
      <c r="H163" s="10">
        <v>41864</v>
      </c>
      <c r="I163">
        <v>70.930000000000007</v>
      </c>
      <c r="J163">
        <v>0.78</v>
      </c>
      <c r="L163" s="10">
        <v>41864</v>
      </c>
      <c r="M163">
        <v>43.45</v>
      </c>
      <c r="N163">
        <v>0.39</v>
      </c>
      <c r="P163" s="10">
        <v>41864</v>
      </c>
      <c r="Q163">
        <v>24.87</v>
      </c>
      <c r="R163">
        <v>0.23</v>
      </c>
      <c r="T163" s="10">
        <v>41864</v>
      </c>
      <c r="U163">
        <v>35.81</v>
      </c>
      <c r="V163">
        <v>0.22500000000000001</v>
      </c>
      <c r="X163" s="10">
        <v>41864</v>
      </c>
      <c r="Y163">
        <v>53.41</v>
      </c>
      <c r="Z163">
        <v>0.5675</v>
      </c>
      <c r="AB163" s="10">
        <v>41864</v>
      </c>
      <c r="AC163">
        <v>43.07</v>
      </c>
      <c r="AD163">
        <v>0.52500000000000002</v>
      </c>
      <c r="AF163" s="10">
        <v>41864</v>
      </c>
      <c r="AG163">
        <v>36.21</v>
      </c>
      <c r="AH163">
        <v>0.35</v>
      </c>
      <c r="AJ163" s="10">
        <v>41864</v>
      </c>
      <c r="AK163">
        <v>38.799999999999997</v>
      </c>
      <c r="AL163">
        <v>0.26750000000000002</v>
      </c>
      <c r="AN163" s="10">
        <v>41864</v>
      </c>
      <c r="AO163">
        <v>34.03</v>
      </c>
      <c r="AP163">
        <v>0.36249999999999999</v>
      </c>
      <c r="AR163" s="10">
        <v>41864</v>
      </c>
      <c r="AS163">
        <v>53.5</v>
      </c>
      <c r="AT163">
        <v>0.35</v>
      </c>
      <c r="AV163" s="10">
        <v>41864</v>
      </c>
      <c r="AW163">
        <v>15.9</v>
      </c>
      <c r="AX163">
        <v>0.25</v>
      </c>
    </row>
    <row r="164" spans="4:50">
      <c r="D164" s="10">
        <v>41865</v>
      </c>
      <c r="E164">
        <v>47.39</v>
      </c>
      <c r="F164">
        <v>0.49</v>
      </c>
      <c r="H164" s="10">
        <v>41865</v>
      </c>
      <c r="I164">
        <v>72.08</v>
      </c>
      <c r="J164">
        <v>0.78</v>
      </c>
      <c r="L164" s="10">
        <v>41865</v>
      </c>
      <c r="M164">
        <v>44.03</v>
      </c>
      <c r="N164">
        <v>0.39</v>
      </c>
      <c r="P164" s="10">
        <v>41865</v>
      </c>
      <c r="Q164">
        <v>25.06</v>
      </c>
      <c r="R164">
        <v>0.23</v>
      </c>
      <c r="T164" s="10">
        <v>41865</v>
      </c>
      <c r="U164">
        <v>35.81</v>
      </c>
      <c r="V164">
        <v>0.22500000000000001</v>
      </c>
      <c r="X164" s="10">
        <v>41865</v>
      </c>
      <c r="Y164">
        <v>54.35</v>
      </c>
      <c r="Z164">
        <v>0.5675</v>
      </c>
      <c r="AB164" s="10">
        <v>41865</v>
      </c>
      <c r="AC164">
        <v>43.43</v>
      </c>
      <c r="AD164">
        <v>0.52500000000000002</v>
      </c>
      <c r="AF164" s="10">
        <v>41865</v>
      </c>
      <c r="AG164">
        <v>36.450000000000003</v>
      </c>
      <c r="AH164">
        <v>0.35</v>
      </c>
      <c r="AJ164" s="10">
        <v>41865</v>
      </c>
      <c r="AK164">
        <v>38.82</v>
      </c>
      <c r="AL164">
        <v>0.26750000000000002</v>
      </c>
      <c r="AN164" s="10">
        <v>41865</v>
      </c>
      <c r="AO164">
        <v>34.200000000000003</v>
      </c>
      <c r="AP164">
        <v>0.36249999999999999</v>
      </c>
      <c r="AR164" s="10">
        <v>41865</v>
      </c>
      <c r="AS164">
        <v>53.6</v>
      </c>
      <c r="AT164">
        <v>0.35</v>
      </c>
      <c r="AV164" s="10">
        <v>41865</v>
      </c>
      <c r="AW164">
        <v>15.97</v>
      </c>
      <c r="AX164">
        <v>0.25</v>
      </c>
    </row>
    <row r="165" spans="4:50">
      <c r="D165" s="10">
        <v>41866</v>
      </c>
      <c r="E165">
        <v>47.52</v>
      </c>
      <c r="F165">
        <v>0.49</v>
      </c>
      <c r="H165" s="10">
        <v>41866</v>
      </c>
      <c r="I165">
        <v>72.09</v>
      </c>
      <c r="J165">
        <v>0.78</v>
      </c>
      <c r="L165" s="10">
        <v>41866</v>
      </c>
      <c r="M165">
        <v>44.17</v>
      </c>
      <c r="N165">
        <v>0.39</v>
      </c>
      <c r="P165" s="10">
        <v>41866</v>
      </c>
      <c r="Q165">
        <v>25.18</v>
      </c>
      <c r="R165">
        <v>0.23</v>
      </c>
      <c r="T165" s="10">
        <v>41866</v>
      </c>
      <c r="U165">
        <v>36.08</v>
      </c>
      <c r="V165">
        <v>0.22500000000000001</v>
      </c>
      <c r="X165" s="10">
        <v>41866</v>
      </c>
      <c r="Y165">
        <v>54.52</v>
      </c>
      <c r="Z165">
        <v>0.5675</v>
      </c>
      <c r="AB165" s="10">
        <v>41866</v>
      </c>
      <c r="AC165">
        <v>43.42</v>
      </c>
      <c r="AD165">
        <v>0.52500000000000002</v>
      </c>
      <c r="AF165" s="10">
        <v>41866</v>
      </c>
      <c r="AG165">
        <v>36.65</v>
      </c>
      <c r="AH165">
        <v>0.35</v>
      </c>
      <c r="AJ165" s="10">
        <v>41866</v>
      </c>
      <c r="AK165">
        <v>39.020000000000003</v>
      </c>
      <c r="AL165">
        <v>0.26750000000000002</v>
      </c>
      <c r="AN165" s="10">
        <v>41866</v>
      </c>
      <c r="AO165">
        <v>34.61</v>
      </c>
      <c r="AP165">
        <v>0.36249999999999999</v>
      </c>
      <c r="AR165" s="10">
        <v>41866</v>
      </c>
      <c r="AS165">
        <v>53.81</v>
      </c>
      <c r="AT165">
        <v>0.35</v>
      </c>
      <c r="AV165" s="10">
        <v>41866</v>
      </c>
      <c r="AW165">
        <v>15.97</v>
      </c>
      <c r="AX165">
        <v>0.25</v>
      </c>
    </row>
    <row r="166" spans="4:50">
      <c r="D166" s="10">
        <v>41869</v>
      </c>
      <c r="E166">
        <v>47.6</v>
      </c>
      <c r="F166">
        <v>0.49</v>
      </c>
      <c r="H166" s="10">
        <v>41869</v>
      </c>
      <c r="I166">
        <v>72.09</v>
      </c>
      <c r="J166">
        <v>0.78</v>
      </c>
      <c r="L166" s="10">
        <v>41869</v>
      </c>
      <c r="M166">
        <v>44.18</v>
      </c>
      <c r="N166">
        <v>0.39</v>
      </c>
      <c r="P166" s="10">
        <v>41869</v>
      </c>
      <c r="Q166">
        <v>25.27</v>
      </c>
      <c r="R166">
        <v>0.23</v>
      </c>
      <c r="T166" s="10">
        <v>41869</v>
      </c>
      <c r="U166">
        <v>35.909999999999997</v>
      </c>
      <c r="V166">
        <v>0.22500000000000001</v>
      </c>
      <c r="X166" s="10">
        <v>41869</v>
      </c>
      <c r="Y166">
        <v>54.32</v>
      </c>
      <c r="Z166">
        <v>0.5675</v>
      </c>
      <c r="AB166" s="10">
        <v>41869</v>
      </c>
      <c r="AC166">
        <v>43.38</v>
      </c>
      <c r="AD166">
        <v>0.52500000000000002</v>
      </c>
      <c r="AF166" s="10">
        <v>41869</v>
      </c>
      <c r="AG166">
        <v>36.54</v>
      </c>
      <c r="AH166">
        <v>0.35</v>
      </c>
      <c r="AJ166" s="10">
        <v>41869</v>
      </c>
      <c r="AK166">
        <v>39.21</v>
      </c>
      <c r="AL166">
        <v>0.26750000000000002</v>
      </c>
      <c r="AN166" s="10">
        <v>41869</v>
      </c>
      <c r="AO166">
        <v>34.659999999999997</v>
      </c>
      <c r="AP166">
        <v>0.36249999999999999</v>
      </c>
      <c r="AR166" s="10">
        <v>41869</v>
      </c>
      <c r="AS166">
        <v>53.8</v>
      </c>
      <c r="AT166">
        <v>0.35</v>
      </c>
      <c r="AV166" s="10">
        <v>41869</v>
      </c>
      <c r="AW166">
        <v>15.94</v>
      </c>
      <c r="AX166">
        <v>0.25</v>
      </c>
    </row>
    <row r="167" spans="4:50">
      <c r="D167" s="10">
        <v>41870</v>
      </c>
      <c r="E167">
        <v>48.25</v>
      </c>
      <c r="F167">
        <v>0.49</v>
      </c>
      <c r="H167" s="10">
        <v>41870</v>
      </c>
      <c r="I167">
        <v>72.88</v>
      </c>
      <c r="J167">
        <v>0.78</v>
      </c>
      <c r="L167" s="10">
        <v>41870</v>
      </c>
      <c r="M167">
        <v>44.74</v>
      </c>
      <c r="N167">
        <v>0.39</v>
      </c>
      <c r="P167" s="10">
        <v>41870</v>
      </c>
      <c r="Q167">
        <v>25.54</v>
      </c>
      <c r="R167">
        <v>0.23</v>
      </c>
      <c r="T167" s="10">
        <v>41870</v>
      </c>
      <c r="U167">
        <v>36.46</v>
      </c>
      <c r="V167">
        <v>0.22500000000000001</v>
      </c>
      <c r="X167" s="10">
        <v>41870</v>
      </c>
      <c r="Y167">
        <v>54.96</v>
      </c>
      <c r="Z167">
        <v>0.5675</v>
      </c>
      <c r="AB167" s="10">
        <v>41870</v>
      </c>
      <c r="AC167">
        <v>43.8</v>
      </c>
      <c r="AD167">
        <v>0.52500000000000002</v>
      </c>
      <c r="AF167" s="10">
        <v>41870</v>
      </c>
      <c r="AG167">
        <v>36.94</v>
      </c>
      <c r="AH167">
        <v>0.35</v>
      </c>
      <c r="AJ167" s="10">
        <v>41870</v>
      </c>
      <c r="AK167">
        <v>39.340000000000003</v>
      </c>
      <c r="AL167">
        <v>0.26750000000000002</v>
      </c>
      <c r="AN167" s="10">
        <v>41870</v>
      </c>
      <c r="AO167">
        <v>34.86</v>
      </c>
      <c r="AP167">
        <v>0.36249999999999999</v>
      </c>
      <c r="AR167" s="10">
        <v>41870</v>
      </c>
      <c r="AS167">
        <v>54.43</v>
      </c>
      <c r="AT167">
        <v>0.35</v>
      </c>
      <c r="AV167" s="10">
        <v>41870</v>
      </c>
      <c r="AW167">
        <v>15.98</v>
      </c>
      <c r="AX167">
        <v>0.25</v>
      </c>
    </row>
    <row r="168" spans="4:50">
      <c r="D168" s="10">
        <v>41871</v>
      </c>
      <c r="E168">
        <v>48.02</v>
      </c>
      <c r="F168">
        <v>0.49</v>
      </c>
      <c r="H168" s="10">
        <v>41871</v>
      </c>
      <c r="I168">
        <v>72.760000000000005</v>
      </c>
      <c r="J168">
        <v>0.78</v>
      </c>
      <c r="L168" s="10">
        <v>41871</v>
      </c>
      <c r="M168">
        <v>45.09</v>
      </c>
      <c r="N168">
        <v>0.39</v>
      </c>
      <c r="P168" s="10">
        <v>41871</v>
      </c>
      <c r="Q168">
        <v>25.73</v>
      </c>
      <c r="R168">
        <v>0.23</v>
      </c>
      <c r="T168" s="10">
        <v>41871</v>
      </c>
      <c r="U168">
        <v>36.72</v>
      </c>
      <c r="V168">
        <v>0.22500000000000001</v>
      </c>
      <c r="X168" s="10">
        <v>41871</v>
      </c>
      <c r="Y168">
        <v>55.07</v>
      </c>
      <c r="Z168">
        <v>0.5675</v>
      </c>
      <c r="AB168" s="10">
        <v>41871</v>
      </c>
      <c r="AC168">
        <v>43.81</v>
      </c>
      <c r="AD168">
        <v>0.52500000000000002</v>
      </c>
      <c r="AF168" s="10">
        <v>41871</v>
      </c>
      <c r="AG168">
        <v>36.979999999999997</v>
      </c>
      <c r="AH168">
        <v>0.35</v>
      </c>
      <c r="AJ168" s="10">
        <v>41871</v>
      </c>
      <c r="AK168">
        <v>39.43</v>
      </c>
      <c r="AL168">
        <v>0.26750000000000002</v>
      </c>
      <c r="AN168" s="10">
        <v>41871</v>
      </c>
      <c r="AO168">
        <v>34.81</v>
      </c>
      <c r="AP168">
        <v>0.36249999999999999</v>
      </c>
      <c r="AR168" s="10">
        <v>41871</v>
      </c>
      <c r="AS168">
        <v>55.24</v>
      </c>
      <c r="AT168">
        <v>0.35</v>
      </c>
      <c r="AV168" s="10">
        <v>41871</v>
      </c>
      <c r="AW168">
        <v>15.94</v>
      </c>
      <c r="AX168">
        <v>0.25</v>
      </c>
    </row>
    <row r="169" spans="4:50">
      <c r="D169" s="10">
        <v>41872</v>
      </c>
      <c r="E169">
        <v>48.14</v>
      </c>
      <c r="F169">
        <v>0.49</v>
      </c>
      <c r="H169" s="10">
        <v>41872</v>
      </c>
      <c r="I169">
        <v>73.040000000000006</v>
      </c>
      <c r="J169">
        <v>0.78</v>
      </c>
      <c r="L169" s="10">
        <v>41872</v>
      </c>
      <c r="M169">
        <v>45.18</v>
      </c>
      <c r="N169">
        <v>0.39</v>
      </c>
      <c r="P169" s="10">
        <v>41872</v>
      </c>
      <c r="Q169">
        <v>25.72</v>
      </c>
      <c r="R169">
        <v>0.23</v>
      </c>
      <c r="T169" s="10">
        <v>41872</v>
      </c>
      <c r="U169">
        <v>36.75</v>
      </c>
      <c r="V169">
        <v>0.22500000000000001</v>
      </c>
      <c r="X169" s="10">
        <v>41872</v>
      </c>
      <c r="Y169">
        <v>55.42</v>
      </c>
      <c r="Z169">
        <v>0.5675</v>
      </c>
      <c r="AB169" s="10">
        <v>41872</v>
      </c>
      <c r="AC169">
        <v>43.89</v>
      </c>
      <c r="AD169">
        <v>0.52500000000000002</v>
      </c>
      <c r="AF169" s="10">
        <v>41872</v>
      </c>
      <c r="AG169">
        <v>36.770000000000003</v>
      </c>
      <c r="AH169">
        <v>0.35</v>
      </c>
      <c r="AJ169" s="10">
        <v>41872</v>
      </c>
      <c r="AK169">
        <v>39.35</v>
      </c>
      <c r="AL169">
        <v>0.26750000000000002</v>
      </c>
      <c r="AN169" s="10">
        <v>41872</v>
      </c>
      <c r="AO169">
        <v>34.590000000000003</v>
      </c>
      <c r="AP169">
        <v>0.36249999999999999</v>
      </c>
      <c r="AR169" s="10">
        <v>41872</v>
      </c>
      <c r="AS169">
        <v>54.95</v>
      </c>
      <c r="AT169">
        <v>0.35</v>
      </c>
      <c r="AV169" s="10">
        <v>41872</v>
      </c>
      <c r="AW169">
        <v>16</v>
      </c>
      <c r="AX169">
        <v>0.25</v>
      </c>
    </row>
    <row r="170" spans="4:50">
      <c r="D170" s="10">
        <v>41873</v>
      </c>
      <c r="E170">
        <v>48.3</v>
      </c>
      <c r="F170">
        <v>0.49</v>
      </c>
      <c r="H170" s="10">
        <v>41873</v>
      </c>
      <c r="I170">
        <v>72.87</v>
      </c>
      <c r="J170">
        <v>0.78</v>
      </c>
      <c r="L170" s="10">
        <v>41873</v>
      </c>
      <c r="M170">
        <v>45.16</v>
      </c>
      <c r="N170">
        <v>0.39</v>
      </c>
      <c r="P170" s="10">
        <v>41873</v>
      </c>
      <c r="Q170">
        <v>25.66</v>
      </c>
      <c r="R170">
        <v>0.23</v>
      </c>
      <c r="T170" s="10">
        <v>41873</v>
      </c>
      <c r="U170">
        <v>36.72</v>
      </c>
      <c r="V170">
        <v>0.22500000000000001</v>
      </c>
      <c r="X170" s="10">
        <v>41873</v>
      </c>
      <c r="Y170">
        <v>55.76</v>
      </c>
      <c r="Z170">
        <v>0.5675</v>
      </c>
      <c r="AB170" s="10">
        <v>41873</v>
      </c>
      <c r="AC170">
        <v>43.68</v>
      </c>
      <c r="AD170">
        <v>0.52500000000000002</v>
      </c>
      <c r="AF170" s="10">
        <v>41873</v>
      </c>
      <c r="AG170">
        <v>36.57</v>
      </c>
      <c r="AH170">
        <v>0.35</v>
      </c>
      <c r="AJ170" s="10">
        <v>41873</v>
      </c>
      <c r="AK170">
        <v>39.33</v>
      </c>
      <c r="AL170">
        <v>0.26750000000000002</v>
      </c>
      <c r="AN170" s="10">
        <v>41873</v>
      </c>
      <c r="AO170">
        <v>34.51</v>
      </c>
      <c r="AP170">
        <v>0.36249999999999999</v>
      </c>
      <c r="AR170" s="10">
        <v>41873</v>
      </c>
      <c r="AS170">
        <v>54.54</v>
      </c>
      <c r="AT170">
        <v>0.35</v>
      </c>
      <c r="AV170" s="10">
        <v>41873</v>
      </c>
      <c r="AW170">
        <v>16.13</v>
      </c>
      <c r="AX170">
        <v>0.25</v>
      </c>
    </row>
    <row r="171" spans="4:50">
      <c r="D171" s="10">
        <v>41876</v>
      </c>
      <c r="E171">
        <v>48.38</v>
      </c>
      <c r="F171">
        <v>0.49</v>
      </c>
      <c r="H171" s="10">
        <v>41876</v>
      </c>
      <c r="I171">
        <v>72.98</v>
      </c>
      <c r="J171">
        <v>0.78</v>
      </c>
      <c r="L171" s="10">
        <v>41876</v>
      </c>
      <c r="M171">
        <v>45.35</v>
      </c>
      <c r="N171">
        <v>0.39</v>
      </c>
      <c r="P171" s="10">
        <v>41876</v>
      </c>
      <c r="Q171">
        <v>25.68</v>
      </c>
      <c r="R171">
        <v>0.23</v>
      </c>
      <c r="T171" s="10">
        <v>41876</v>
      </c>
      <c r="U171">
        <v>36.880000000000003</v>
      </c>
      <c r="V171">
        <v>0.22500000000000001</v>
      </c>
      <c r="X171" s="10">
        <v>41876</v>
      </c>
      <c r="Y171">
        <v>56.4</v>
      </c>
      <c r="Z171">
        <v>0.5675</v>
      </c>
      <c r="AB171" s="10">
        <v>41876</v>
      </c>
      <c r="AC171">
        <v>43.9</v>
      </c>
      <c r="AD171">
        <v>0.52500000000000002</v>
      </c>
      <c r="AF171" s="10">
        <v>41876</v>
      </c>
      <c r="AG171">
        <v>36.64</v>
      </c>
      <c r="AH171">
        <v>0.35</v>
      </c>
      <c r="AJ171" s="10">
        <v>41876</v>
      </c>
      <c r="AK171">
        <v>39.119999999999997</v>
      </c>
      <c r="AL171">
        <v>0.26750000000000002</v>
      </c>
      <c r="AN171" s="10">
        <v>41876</v>
      </c>
      <c r="AO171">
        <v>34.380000000000003</v>
      </c>
      <c r="AP171">
        <v>0.36249999999999999</v>
      </c>
      <c r="AR171" s="10">
        <v>41876</v>
      </c>
      <c r="AS171">
        <v>54.83</v>
      </c>
      <c r="AT171">
        <v>0.35</v>
      </c>
      <c r="AV171" s="10">
        <v>41876</v>
      </c>
      <c r="AW171">
        <v>16.079999999999998</v>
      </c>
      <c r="AX171">
        <v>0.25</v>
      </c>
    </row>
    <row r="172" spans="4:50">
      <c r="D172" s="10">
        <v>41877</v>
      </c>
      <c r="E172">
        <v>48.05</v>
      </c>
      <c r="F172">
        <v>0.49</v>
      </c>
      <c r="H172" s="10">
        <v>41877</v>
      </c>
      <c r="I172">
        <v>72.319999999999993</v>
      </c>
      <c r="J172">
        <v>0.78</v>
      </c>
      <c r="L172" s="10">
        <v>41877</v>
      </c>
      <c r="M172">
        <v>44.95</v>
      </c>
      <c r="N172">
        <v>0.39</v>
      </c>
      <c r="P172" s="10">
        <v>41877</v>
      </c>
      <c r="Q172">
        <v>25.13</v>
      </c>
      <c r="R172">
        <v>0.23</v>
      </c>
      <c r="T172" s="10">
        <v>41877</v>
      </c>
      <c r="U172">
        <v>36.56</v>
      </c>
      <c r="V172">
        <v>0.22500000000000001</v>
      </c>
      <c r="X172" s="10">
        <v>41877</v>
      </c>
      <c r="Y172">
        <v>55.56</v>
      </c>
      <c r="Z172">
        <v>0.5675</v>
      </c>
      <c r="AB172" s="10">
        <v>41877</v>
      </c>
      <c r="AC172">
        <v>43.54</v>
      </c>
      <c r="AD172">
        <v>0.52500000000000002</v>
      </c>
      <c r="AF172" s="10">
        <v>41877</v>
      </c>
      <c r="AG172">
        <v>36.18</v>
      </c>
      <c r="AH172">
        <v>0.35</v>
      </c>
      <c r="AJ172" s="10">
        <v>41877</v>
      </c>
      <c r="AK172">
        <v>39.08</v>
      </c>
      <c r="AL172">
        <v>0.26750000000000002</v>
      </c>
      <c r="AN172" s="10">
        <v>41877</v>
      </c>
      <c r="AO172">
        <v>34.22</v>
      </c>
      <c r="AP172">
        <v>0.36249999999999999</v>
      </c>
      <c r="AR172" s="10">
        <v>41877</v>
      </c>
      <c r="AS172">
        <v>54.4</v>
      </c>
      <c r="AT172">
        <v>0.35</v>
      </c>
      <c r="AV172" s="10">
        <v>41877</v>
      </c>
      <c r="AW172">
        <v>16.09</v>
      </c>
      <c r="AX172">
        <v>0.25</v>
      </c>
    </row>
    <row r="173" spans="4:50">
      <c r="D173" s="10">
        <v>41878</v>
      </c>
      <c r="E173">
        <v>48.38</v>
      </c>
      <c r="F173">
        <v>0.49</v>
      </c>
      <c r="H173" s="10">
        <v>41878</v>
      </c>
      <c r="I173">
        <v>72.930000000000007</v>
      </c>
      <c r="J173">
        <v>0.78</v>
      </c>
      <c r="L173" s="10">
        <v>41878</v>
      </c>
      <c r="M173">
        <v>45.34</v>
      </c>
      <c r="N173">
        <v>0.39</v>
      </c>
      <c r="P173" s="10">
        <v>41878</v>
      </c>
      <c r="Q173">
        <v>25.25</v>
      </c>
      <c r="R173">
        <v>0.23</v>
      </c>
      <c r="T173" s="10">
        <v>41878</v>
      </c>
      <c r="U173">
        <v>37.020000000000003</v>
      </c>
      <c r="V173">
        <v>0.22500000000000001</v>
      </c>
      <c r="X173" s="10">
        <v>41878</v>
      </c>
      <c r="Y173">
        <v>56.62</v>
      </c>
      <c r="Z173">
        <v>0.5675</v>
      </c>
      <c r="AB173" s="10">
        <v>41878</v>
      </c>
      <c r="AC173">
        <v>43.83</v>
      </c>
      <c r="AD173">
        <v>0.52500000000000002</v>
      </c>
      <c r="AF173" s="10">
        <v>41878</v>
      </c>
      <c r="AG173">
        <v>36.549999999999997</v>
      </c>
      <c r="AH173">
        <v>0.35</v>
      </c>
      <c r="AJ173" s="10">
        <v>41878</v>
      </c>
      <c r="AK173">
        <v>39.06</v>
      </c>
      <c r="AL173">
        <v>0.26750000000000002</v>
      </c>
      <c r="AN173" s="10">
        <v>41878</v>
      </c>
      <c r="AO173">
        <v>34.29</v>
      </c>
      <c r="AP173">
        <v>0.36249999999999999</v>
      </c>
      <c r="AR173" s="10">
        <v>41878</v>
      </c>
      <c r="AS173">
        <v>54.7</v>
      </c>
      <c r="AT173">
        <v>0.35</v>
      </c>
      <c r="AV173" s="10">
        <v>41878</v>
      </c>
      <c r="AW173">
        <v>16.12</v>
      </c>
      <c r="AX173">
        <v>0.25</v>
      </c>
    </row>
    <row r="174" spans="4:50">
      <c r="D174" s="10">
        <v>41879</v>
      </c>
      <c r="E174">
        <v>48.61</v>
      </c>
      <c r="F174">
        <v>0.49</v>
      </c>
      <c r="H174" s="10">
        <v>41879</v>
      </c>
      <c r="I174">
        <v>73.31</v>
      </c>
      <c r="J174">
        <v>0.78</v>
      </c>
      <c r="L174" s="10">
        <v>41879</v>
      </c>
      <c r="M174">
        <v>45.58</v>
      </c>
      <c r="N174">
        <v>0.39</v>
      </c>
      <c r="P174" s="10">
        <v>41879</v>
      </c>
      <c r="Q174">
        <v>25.55</v>
      </c>
      <c r="R174">
        <v>0.23</v>
      </c>
      <c r="T174" s="10">
        <v>41879</v>
      </c>
      <c r="U174">
        <v>37.21</v>
      </c>
      <c r="V174">
        <v>0.22500000000000001</v>
      </c>
      <c r="X174" s="10">
        <v>41879</v>
      </c>
      <c r="Y174">
        <v>56.58</v>
      </c>
      <c r="Z174">
        <v>0.5675</v>
      </c>
      <c r="AB174" s="10">
        <v>41879</v>
      </c>
      <c r="AC174">
        <v>44.23</v>
      </c>
      <c r="AD174">
        <v>0.52500000000000002</v>
      </c>
      <c r="AF174" s="10">
        <v>41879</v>
      </c>
      <c r="AG174">
        <v>36.76</v>
      </c>
      <c r="AH174">
        <v>0.35</v>
      </c>
      <c r="AJ174" s="10">
        <v>41879</v>
      </c>
      <c r="AK174">
        <v>39.229999999999997</v>
      </c>
      <c r="AL174">
        <v>0.26750000000000002</v>
      </c>
      <c r="AN174" s="10">
        <v>41879</v>
      </c>
      <c r="AO174">
        <v>34.58</v>
      </c>
      <c r="AP174">
        <v>0.36249999999999999</v>
      </c>
      <c r="AR174" s="10">
        <v>41879</v>
      </c>
      <c r="AS174">
        <v>54.48</v>
      </c>
      <c r="AT174">
        <v>0.35</v>
      </c>
      <c r="AV174" s="10">
        <v>41879</v>
      </c>
      <c r="AW174">
        <v>16.010000000000002</v>
      </c>
      <c r="AX174">
        <v>0.25</v>
      </c>
    </row>
    <row r="175" spans="4:50">
      <c r="D175" s="10">
        <v>41880</v>
      </c>
      <c r="E175">
        <v>48.67</v>
      </c>
      <c r="F175">
        <v>0.49</v>
      </c>
      <c r="H175" s="10">
        <v>41880</v>
      </c>
      <c r="I175">
        <v>73.989999999999995</v>
      </c>
      <c r="J175">
        <v>0.78</v>
      </c>
      <c r="L175" s="10">
        <v>41880</v>
      </c>
      <c r="M175">
        <v>45.89</v>
      </c>
      <c r="N175">
        <v>0.39</v>
      </c>
      <c r="P175" s="10">
        <v>41880</v>
      </c>
      <c r="Q175">
        <v>25.67</v>
      </c>
      <c r="R175">
        <v>0.23</v>
      </c>
      <c r="T175" s="10">
        <v>41880</v>
      </c>
      <c r="U175">
        <v>37.520000000000003</v>
      </c>
      <c r="V175">
        <v>0.22500000000000001</v>
      </c>
      <c r="X175" s="10">
        <v>41880</v>
      </c>
      <c r="Y175">
        <v>56.95</v>
      </c>
      <c r="Z175">
        <v>0.5675</v>
      </c>
      <c r="AB175" s="10">
        <v>41880</v>
      </c>
      <c r="AC175">
        <v>44.4</v>
      </c>
      <c r="AD175">
        <v>0.52500000000000002</v>
      </c>
      <c r="AF175" s="10">
        <v>41880</v>
      </c>
      <c r="AG175">
        <v>36.93</v>
      </c>
      <c r="AH175">
        <v>0.35</v>
      </c>
      <c r="AJ175" s="10">
        <v>41880</v>
      </c>
      <c r="AK175">
        <v>39.14</v>
      </c>
      <c r="AL175">
        <v>0.26750000000000002</v>
      </c>
      <c r="AN175" s="10">
        <v>41880</v>
      </c>
      <c r="AO175">
        <v>34.380000000000003</v>
      </c>
      <c r="AP175">
        <v>0.36249999999999999</v>
      </c>
      <c r="AR175" s="10">
        <v>41880</v>
      </c>
      <c r="AS175">
        <v>54.23</v>
      </c>
      <c r="AT175">
        <v>0.35</v>
      </c>
      <c r="AV175" s="10">
        <v>41880</v>
      </c>
      <c r="AW175">
        <v>16.100000000000001</v>
      </c>
      <c r="AX175">
        <v>0.25</v>
      </c>
    </row>
    <row r="176" spans="4:50">
      <c r="D176" s="10">
        <v>41884</v>
      </c>
      <c r="E176">
        <v>48.34</v>
      </c>
      <c r="F176">
        <v>0.49</v>
      </c>
      <c r="H176" s="10">
        <v>41884</v>
      </c>
      <c r="I176">
        <v>73.45</v>
      </c>
      <c r="J176">
        <v>0.78</v>
      </c>
      <c r="L176" s="10">
        <v>41884</v>
      </c>
      <c r="M176">
        <v>45.44</v>
      </c>
      <c r="N176">
        <v>0.39</v>
      </c>
      <c r="P176" s="10">
        <v>41884</v>
      </c>
      <c r="Q176">
        <v>25.51</v>
      </c>
      <c r="R176">
        <v>0.23</v>
      </c>
      <c r="T176" s="10">
        <v>41884</v>
      </c>
      <c r="U176">
        <v>37.03</v>
      </c>
      <c r="V176">
        <v>0.22500000000000001</v>
      </c>
      <c r="X176" s="10">
        <v>41884</v>
      </c>
      <c r="Y176">
        <v>56.15</v>
      </c>
      <c r="Z176">
        <v>0.5675</v>
      </c>
      <c r="AB176" s="10">
        <v>41884</v>
      </c>
      <c r="AC176">
        <v>43.8</v>
      </c>
      <c r="AD176">
        <v>0.52500000000000002</v>
      </c>
      <c r="AF176" s="10">
        <v>41884</v>
      </c>
      <c r="AG176">
        <v>36.630000000000003</v>
      </c>
      <c r="AH176">
        <v>0.35</v>
      </c>
      <c r="AJ176" s="10">
        <v>41884</v>
      </c>
      <c r="AK176">
        <v>39.299999999999997</v>
      </c>
      <c r="AL176">
        <v>0.26750000000000002</v>
      </c>
      <c r="AN176" s="10">
        <v>41884</v>
      </c>
      <c r="AO176">
        <v>33.85</v>
      </c>
      <c r="AP176">
        <v>0.36249999999999999</v>
      </c>
      <c r="AR176" s="10">
        <v>41884</v>
      </c>
      <c r="AS176">
        <v>54.95</v>
      </c>
      <c r="AT176">
        <v>0.35</v>
      </c>
      <c r="AV176" s="10">
        <v>41884</v>
      </c>
      <c r="AW176">
        <v>16.04</v>
      </c>
      <c r="AX176">
        <v>0.25</v>
      </c>
    </row>
    <row r="177" spans="4:50">
      <c r="D177" s="10">
        <v>41885</v>
      </c>
      <c r="E177">
        <v>48.52</v>
      </c>
      <c r="F177">
        <v>0.49</v>
      </c>
      <c r="H177" s="10">
        <v>41885</v>
      </c>
      <c r="I177">
        <v>73.86</v>
      </c>
      <c r="J177">
        <v>0.78</v>
      </c>
      <c r="L177" s="10">
        <v>41885</v>
      </c>
      <c r="M177">
        <v>45.76</v>
      </c>
      <c r="N177">
        <v>0.39</v>
      </c>
      <c r="P177" s="10">
        <v>41885</v>
      </c>
      <c r="Q177">
        <v>25.65</v>
      </c>
      <c r="R177">
        <v>0.23</v>
      </c>
      <c r="T177" s="10">
        <v>41885</v>
      </c>
      <c r="U177">
        <v>37.28</v>
      </c>
      <c r="V177">
        <v>0.22500000000000001</v>
      </c>
      <c r="X177" s="10">
        <v>41885</v>
      </c>
      <c r="Y177">
        <v>56.32</v>
      </c>
      <c r="Z177">
        <v>0.5675</v>
      </c>
      <c r="AB177" s="10">
        <v>41885</v>
      </c>
      <c r="AC177">
        <v>44.18</v>
      </c>
      <c r="AD177">
        <v>0.52500000000000002</v>
      </c>
      <c r="AF177" s="10">
        <v>41885</v>
      </c>
      <c r="AG177">
        <v>36.79</v>
      </c>
      <c r="AH177">
        <v>0.35</v>
      </c>
      <c r="AJ177" s="10">
        <v>41885</v>
      </c>
      <c r="AK177">
        <v>39.630000000000003</v>
      </c>
      <c r="AL177">
        <v>0.26750000000000002</v>
      </c>
      <c r="AN177" s="10">
        <v>41885</v>
      </c>
      <c r="AO177">
        <v>33.950000000000003</v>
      </c>
      <c r="AP177">
        <v>0.36249999999999999</v>
      </c>
      <c r="AR177" s="10">
        <v>41885</v>
      </c>
      <c r="AS177">
        <v>55.2</v>
      </c>
      <c r="AT177">
        <v>0.35</v>
      </c>
      <c r="AV177" s="10">
        <v>41885</v>
      </c>
      <c r="AW177">
        <v>16.03</v>
      </c>
      <c r="AX177">
        <v>0.25</v>
      </c>
    </row>
    <row r="178" spans="4:50">
      <c r="D178" s="10">
        <v>41886</v>
      </c>
      <c r="E178">
        <v>47.73</v>
      </c>
      <c r="F178">
        <v>0.49</v>
      </c>
      <c r="H178" s="10">
        <v>41886</v>
      </c>
      <c r="I178">
        <v>74.02</v>
      </c>
      <c r="J178">
        <v>0.78</v>
      </c>
      <c r="L178" s="10">
        <v>41886</v>
      </c>
      <c r="M178">
        <v>45.86</v>
      </c>
      <c r="N178">
        <v>0.39</v>
      </c>
      <c r="P178" s="10">
        <v>41886</v>
      </c>
      <c r="Q178">
        <v>25.52</v>
      </c>
      <c r="R178">
        <v>0.23</v>
      </c>
      <c r="T178" s="10">
        <v>41886</v>
      </c>
      <c r="U178">
        <v>37.479999999999997</v>
      </c>
      <c r="V178">
        <v>0.22500000000000001</v>
      </c>
      <c r="X178" s="10">
        <v>41886</v>
      </c>
      <c r="Y178">
        <v>56.06</v>
      </c>
      <c r="Z178">
        <v>0.5675</v>
      </c>
      <c r="AB178" s="10">
        <v>41886</v>
      </c>
      <c r="AC178">
        <v>44.16</v>
      </c>
      <c r="AD178">
        <v>0.52500000000000002</v>
      </c>
      <c r="AF178" s="10">
        <v>41886</v>
      </c>
      <c r="AG178">
        <v>36.71</v>
      </c>
      <c r="AH178">
        <v>0.35</v>
      </c>
      <c r="AJ178" s="10">
        <v>41886</v>
      </c>
      <c r="AK178">
        <v>39.659999999999997</v>
      </c>
      <c r="AL178">
        <v>0.26750000000000002</v>
      </c>
      <c r="AN178" s="10">
        <v>41886</v>
      </c>
      <c r="AO178">
        <v>34.15</v>
      </c>
      <c r="AP178">
        <v>0.36249999999999999</v>
      </c>
      <c r="AR178" s="10">
        <v>41886</v>
      </c>
      <c r="AS178">
        <v>54.95</v>
      </c>
      <c r="AT178">
        <v>0.35</v>
      </c>
      <c r="AV178" s="10">
        <v>41886</v>
      </c>
      <c r="AW178">
        <v>16.02</v>
      </c>
      <c r="AX178">
        <v>0.25</v>
      </c>
    </row>
    <row r="179" spans="4:50">
      <c r="D179" s="10">
        <v>41887</v>
      </c>
      <c r="E179">
        <v>48.36</v>
      </c>
      <c r="F179">
        <v>0.49</v>
      </c>
      <c r="H179" s="10">
        <v>41887</v>
      </c>
      <c r="I179">
        <v>74.900000000000006</v>
      </c>
      <c r="J179">
        <v>0.78</v>
      </c>
      <c r="L179" s="10">
        <v>41887</v>
      </c>
      <c r="M179">
        <v>46.57</v>
      </c>
      <c r="N179">
        <v>0.39</v>
      </c>
      <c r="P179" s="10">
        <v>41887</v>
      </c>
      <c r="Q179">
        <v>25.63</v>
      </c>
      <c r="R179">
        <v>0.23</v>
      </c>
      <c r="T179" s="10">
        <v>41887</v>
      </c>
      <c r="U179">
        <v>37.69</v>
      </c>
      <c r="V179">
        <v>0.22500000000000001</v>
      </c>
      <c r="X179" s="10">
        <v>41887</v>
      </c>
      <c r="Y179">
        <v>56.8</v>
      </c>
      <c r="Z179">
        <v>0.5675</v>
      </c>
      <c r="AB179" s="10">
        <v>41887</v>
      </c>
      <c r="AC179">
        <v>44.79</v>
      </c>
      <c r="AD179">
        <v>0.52500000000000002</v>
      </c>
      <c r="AF179" s="10">
        <v>41887</v>
      </c>
      <c r="AG179">
        <v>36.53</v>
      </c>
      <c r="AH179">
        <v>0.35</v>
      </c>
      <c r="AJ179" s="10">
        <v>41887</v>
      </c>
      <c r="AK179">
        <v>39.71</v>
      </c>
      <c r="AL179">
        <v>0.26750000000000002</v>
      </c>
      <c r="AN179" s="10">
        <v>41887</v>
      </c>
      <c r="AO179">
        <v>33.83</v>
      </c>
      <c r="AP179">
        <v>0.36249999999999999</v>
      </c>
      <c r="AR179" s="10">
        <v>41887</v>
      </c>
      <c r="AS179">
        <v>55.16</v>
      </c>
      <c r="AT179">
        <v>0.35</v>
      </c>
      <c r="AV179" s="10">
        <v>41887</v>
      </c>
      <c r="AW179">
        <v>15.96</v>
      </c>
      <c r="AX179">
        <v>0.25</v>
      </c>
    </row>
    <row r="180" spans="4:50">
      <c r="D180" s="10">
        <v>41890</v>
      </c>
      <c r="E180">
        <v>48.3</v>
      </c>
      <c r="F180">
        <v>0.49</v>
      </c>
      <c r="H180" s="10">
        <v>41890</v>
      </c>
      <c r="I180">
        <v>74.89</v>
      </c>
      <c r="J180">
        <v>0.78</v>
      </c>
      <c r="L180" s="10">
        <v>41890</v>
      </c>
      <c r="M180">
        <v>46.34</v>
      </c>
      <c r="N180">
        <v>0.39</v>
      </c>
      <c r="P180" s="10">
        <v>41890</v>
      </c>
      <c r="Q180">
        <v>25.62</v>
      </c>
      <c r="R180">
        <v>0.23</v>
      </c>
      <c r="T180" s="10">
        <v>41890</v>
      </c>
      <c r="U180">
        <v>37.32</v>
      </c>
      <c r="V180">
        <v>0.22500000000000001</v>
      </c>
      <c r="X180" s="10">
        <v>41890</v>
      </c>
      <c r="Y180">
        <v>56.86</v>
      </c>
      <c r="Z180">
        <v>0.5675</v>
      </c>
      <c r="AB180" s="10">
        <v>41890</v>
      </c>
      <c r="AC180">
        <v>44.56</v>
      </c>
      <c r="AD180">
        <v>0.52500000000000002</v>
      </c>
      <c r="AF180" s="10">
        <v>41890</v>
      </c>
      <c r="AG180">
        <v>36.39</v>
      </c>
      <c r="AH180">
        <v>0.35</v>
      </c>
      <c r="AJ180" s="10">
        <v>41890</v>
      </c>
      <c r="AK180">
        <v>39.68</v>
      </c>
      <c r="AL180">
        <v>0.26750000000000002</v>
      </c>
      <c r="AN180" s="10">
        <v>41890</v>
      </c>
      <c r="AO180">
        <v>33.78</v>
      </c>
      <c r="AP180">
        <v>0.36249999999999999</v>
      </c>
      <c r="AR180" s="10">
        <v>41890</v>
      </c>
      <c r="AS180">
        <v>55.43</v>
      </c>
      <c r="AT180">
        <v>0.35</v>
      </c>
      <c r="AV180" s="10">
        <v>41890</v>
      </c>
      <c r="AW180">
        <v>15.95</v>
      </c>
      <c r="AX180">
        <v>0.25</v>
      </c>
    </row>
    <row r="181" spans="4:50">
      <c r="D181" s="10">
        <v>41891</v>
      </c>
      <c r="E181">
        <v>47.9</v>
      </c>
      <c r="F181">
        <v>0.49</v>
      </c>
      <c r="H181" s="10">
        <v>41891</v>
      </c>
      <c r="I181">
        <v>73.790000000000006</v>
      </c>
      <c r="J181">
        <v>0.78</v>
      </c>
      <c r="L181" s="10">
        <v>41891</v>
      </c>
      <c r="M181">
        <v>45.83</v>
      </c>
      <c r="N181">
        <v>0.39</v>
      </c>
      <c r="P181" s="10">
        <v>41891</v>
      </c>
      <c r="Q181">
        <v>25.28</v>
      </c>
      <c r="R181">
        <v>0.23</v>
      </c>
      <c r="T181" s="10">
        <v>41891</v>
      </c>
      <c r="U181">
        <v>36.93</v>
      </c>
      <c r="V181">
        <v>0.22500000000000001</v>
      </c>
      <c r="X181" s="10">
        <v>41891</v>
      </c>
      <c r="Y181">
        <v>56.23</v>
      </c>
      <c r="Z181">
        <v>0.5675</v>
      </c>
      <c r="AB181" s="10">
        <v>41891</v>
      </c>
      <c r="AC181">
        <v>43.97</v>
      </c>
      <c r="AD181">
        <v>0.52500000000000002</v>
      </c>
      <c r="AF181" s="10">
        <v>41891</v>
      </c>
      <c r="AG181">
        <v>35.979999999999997</v>
      </c>
      <c r="AH181">
        <v>0.35</v>
      </c>
      <c r="AJ181" s="10">
        <v>41891</v>
      </c>
      <c r="AK181">
        <v>39.75</v>
      </c>
      <c r="AL181">
        <v>0.26750000000000002</v>
      </c>
      <c r="AN181" s="10">
        <v>41891</v>
      </c>
      <c r="AO181">
        <v>33.96</v>
      </c>
      <c r="AP181">
        <v>0.36249999999999999</v>
      </c>
      <c r="AR181" s="10">
        <v>41891</v>
      </c>
      <c r="AS181">
        <v>56.08</v>
      </c>
      <c r="AT181">
        <v>0.35</v>
      </c>
      <c r="AV181" s="10">
        <v>41891</v>
      </c>
      <c r="AW181">
        <v>15.91</v>
      </c>
      <c r="AX181">
        <v>0.25</v>
      </c>
    </row>
    <row r="182" spans="4:50">
      <c r="D182" s="10">
        <v>41892</v>
      </c>
      <c r="E182">
        <v>47.61</v>
      </c>
      <c r="F182">
        <v>0.49</v>
      </c>
      <c r="H182" s="10">
        <v>41892</v>
      </c>
      <c r="I182">
        <v>73.39</v>
      </c>
      <c r="J182">
        <v>0.78</v>
      </c>
      <c r="L182" s="10">
        <v>41892</v>
      </c>
      <c r="M182">
        <v>45.47</v>
      </c>
      <c r="N182">
        <v>0.39</v>
      </c>
      <c r="P182" s="10">
        <v>41892</v>
      </c>
      <c r="Q182">
        <v>25.22</v>
      </c>
      <c r="R182">
        <v>0.23</v>
      </c>
      <c r="T182" s="10">
        <v>41892</v>
      </c>
      <c r="U182">
        <v>36.74</v>
      </c>
      <c r="V182">
        <v>0.22500000000000001</v>
      </c>
      <c r="X182" s="10">
        <v>41892</v>
      </c>
      <c r="Y182">
        <v>56.24</v>
      </c>
      <c r="Z182">
        <v>0.5675</v>
      </c>
      <c r="AB182" s="10">
        <v>41892</v>
      </c>
      <c r="AC182">
        <v>43.76</v>
      </c>
      <c r="AD182">
        <v>0.52500000000000002</v>
      </c>
      <c r="AF182" s="10">
        <v>41892</v>
      </c>
      <c r="AG182">
        <v>35.65</v>
      </c>
      <c r="AH182">
        <v>0.35</v>
      </c>
      <c r="AJ182" s="10">
        <v>41892</v>
      </c>
      <c r="AK182">
        <v>39.869999999999997</v>
      </c>
      <c r="AL182">
        <v>0.26750000000000002</v>
      </c>
      <c r="AN182" s="10">
        <v>41892</v>
      </c>
      <c r="AO182">
        <v>33.65</v>
      </c>
      <c r="AP182">
        <v>0.36249999999999999</v>
      </c>
      <c r="AR182" s="10">
        <v>41892</v>
      </c>
      <c r="AS182">
        <v>55.75</v>
      </c>
      <c r="AT182">
        <v>0.35</v>
      </c>
      <c r="AV182" s="10">
        <v>41892</v>
      </c>
      <c r="AW182">
        <v>15.65</v>
      </c>
      <c r="AX182">
        <v>0.25</v>
      </c>
    </row>
    <row r="183" spans="4:50">
      <c r="D183" s="10">
        <v>41893</v>
      </c>
      <c r="E183">
        <v>48</v>
      </c>
      <c r="F183">
        <v>0.49</v>
      </c>
      <c r="H183" s="10">
        <v>41893</v>
      </c>
      <c r="I183">
        <v>74.459999999999994</v>
      </c>
      <c r="J183">
        <v>0.78</v>
      </c>
      <c r="L183" s="10">
        <v>41893</v>
      </c>
      <c r="M183">
        <v>45.38</v>
      </c>
      <c r="N183">
        <v>0.39</v>
      </c>
      <c r="P183" s="10">
        <v>41893</v>
      </c>
      <c r="Q183">
        <v>25.4</v>
      </c>
      <c r="R183">
        <v>0.23</v>
      </c>
      <c r="T183" s="10">
        <v>41893</v>
      </c>
      <c r="U183">
        <v>36.99</v>
      </c>
      <c r="V183">
        <v>0.22500000000000001</v>
      </c>
      <c r="X183" s="10">
        <v>41893</v>
      </c>
      <c r="Y183">
        <v>57.21</v>
      </c>
      <c r="Z183">
        <v>0.5675</v>
      </c>
      <c r="AB183" s="10">
        <v>41893</v>
      </c>
      <c r="AC183">
        <v>44.06</v>
      </c>
      <c r="AD183">
        <v>0.52500000000000002</v>
      </c>
      <c r="AF183" s="10">
        <v>41893</v>
      </c>
      <c r="AG183">
        <v>35.85</v>
      </c>
      <c r="AH183">
        <v>0.35</v>
      </c>
      <c r="AJ183" s="10">
        <v>41893</v>
      </c>
      <c r="AK183">
        <v>40.06</v>
      </c>
      <c r="AL183">
        <v>0.26750000000000002</v>
      </c>
      <c r="AN183" s="10">
        <v>41893</v>
      </c>
      <c r="AO183">
        <v>33.770000000000003</v>
      </c>
      <c r="AP183">
        <v>0.36249999999999999</v>
      </c>
      <c r="AR183" s="10">
        <v>41893</v>
      </c>
      <c r="AS183">
        <v>55.88</v>
      </c>
      <c r="AT183">
        <v>0.35</v>
      </c>
      <c r="AV183" s="10">
        <v>41893</v>
      </c>
      <c r="AW183">
        <v>15.83</v>
      </c>
      <c r="AX183">
        <v>0.25</v>
      </c>
    </row>
    <row r="184" spans="4:50">
      <c r="D184" s="10">
        <v>41894</v>
      </c>
      <c r="E184">
        <v>47</v>
      </c>
      <c r="F184">
        <v>0.49</v>
      </c>
      <c r="H184" s="10">
        <v>41894</v>
      </c>
      <c r="I184">
        <v>73.06</v>
      </c>
      <c r="J184">
        <v>0.78</v>
      </c>
      <c r="L184" s="10">
        <v>41894</v>
      </c>
      <c r="M184">
        <v>44.57</v>
      </c>
      <c r="N184">
        <v>0.39</v>
      </c>
      <c r="P184" s="10">
        <v>41894</v>
      </c>
      <c r="Q184">
        <v>24.93</v>
      </c>
      <c r="R184">
        <v>0.23</v>
      </c>
      <c r="T184" s="10">
        <v>41894</v>
      </c>
      <c r="U184">
        <v>36.22</v>
      </c>
      <c r="V184">
        <v>0.22500000000000001</v>
      </c>
      <c r="X184" s="10">
        <v>41894</v>
      </c>
      <c r="Y184">
        <v>56.61</v>
      </c>
      <c r="Z184">
        <v>0.5675</v>
      </c>
      <c r="AB184" s="10">
        <v>41894</v>
      </c>
      <c r="AC184">
        <v>43.36</v>
      </c>
      <c r="AD184">
        <v>0.52500000000000002</v>
      </c>
      <c r="AF184" s="10">
        <v>41894</v>
      </c>
      <c r="AG184">
        <v>35.1</v>
      </c>
      <c r="AH184">
        <v>0.35</v>
      </c>
      <c r="AJ184" s="10">
        <v>41894</v>
      </c>
      <c r="AK184">
        <v>39.96</v>
      </c>
      <c r="AL184">
        <v>0.26750000000000002</v>
      </c>
      <c r="AN184" s="10">
        <v>41894</v>
      </c>
      <c r="AO184">
        <v>33.68</v>
      </c>
      <c r="AP184">
        <v>0.36249999999999999</v>
      </c>
      <c r="AR184" s="10">
        <v>41894</v>
      </c>
      <c r="AS184">
        <v>55.12</v>
      </c>
      <c r="AT184">
        <v>0.35</v>
      </c>
      <c r="AV184" s="10">
        <v>41894</v>
      </c>
      <c r="AW184">
        <v>15.91</v>
      </c>
      <c r="AX184">
        <v>0.25</v>
      </c>
    </row>
    <row r="185" spans="4:50">
      <c r="D185" s="10">
        <v>41897</v>
      </c>
      <c r="E185">
        <v>46.67</v>
      </c>
      <c r="F185">
        <v>0.49</v>
      </c>
      <c r="H185" s="10">
        <v>41897</v>
      </c>
      <c r="I185">
        <v>73.44</v>
      </c>
      <c r="J185">
        <v>0.78</v>
      </c>
      <c r="L185" s="10">
        <v>41897</v>
      </c>
      <c r="M185">
        <v>44.62</v>
      </c>
      <c r="N185">
        <v>0.39</v>
      </c>
      <c r="P185" s="10">
        <v>41897</v>
      </c>
      <c r="Q185">
        <v>24.94</v>
      </c>
      <c r="R185">
        <v>0.23</v>
      </c>
      <c r="T185" s="10">
        <v>41897</v>
      </c>
      <c r="U185">
        <v>36.299999999999997</v>
      </c>
      <c r="V185">
        <v>0.22500000000000001</v>
      </c>
      <c r="X185" s="10">
        <v>41897</v>
      </c>
      <c r="Y185">
        <v>56.75</v>
      </c>
      <c r="Z185">
        <v>0.5675</v>
      </c>
      <c r="AB185" s="10">
        <v>41897</v>
      </c>
      <c r="AC185">
        <v>43.37</v>
      </c>
      <c r="AD185">
        <v>0.52500000000000002</v>
      </c>
      <c r="AF185" s="10">
        <v>41897</v>
      </c>
      <c r="AG185">
        <v>35.01</v>
      </c>
      <c r="AH185">
        <v>0.35</v>
      </c>
      <c r="AJ185" s="10">
        <v>41897</v>
      </c>
      <c r="AK185">
        <v>39.93</v>
      </c>
      <c r="AL185">
        <v>0.26750000000000002</v>
      </c>
      <c r="AN185" s="10">
        <v>41897</v>
      </c>
      <c r="AO185">
        <v>33.729999999999997</v>
      </c>
      <c r="AP185">
        <v>0.36249999999999999</v>
      </c>
      <c r="AR185" s="10">
        <v>41897</v>
      </c>
      <c r="AS185">
        <v>54.65</v>
      </c>
      <c r="AT185">
        <v>0.35</v>
      </c>
      <c r="AV185" s="10">
        <v>41897</v>
      </c>
      <c r="AW185">
        <v>15.93</v>
      </c>
      <c r="AX185">
        <v>0.25</v>
      </c>
    </row>
    <row r="186" spans="4:50">
      <c r="D186" s="10">
        <v>41898</v>
      </c>
      <c r="E186">
        <v>46.79</v>
      </c>
      <c r="F186">
        <v>0.49</v>
      </c>
      <c r="H186" s="10">
        <v>41898</v>
      </c>
      <c r="I186">
        <v>74.349999999999994</v>
      </c>
      <c r="J186">
        <v>0.78</v>
      </c>
      <c r="L186" s="10">
        <v>41898</v>
      </c>
      <c r="M186">
        <v>45.56</v>
      </c>
      <c r="N186">
        <v>0.39</v>
      </c>
      <c r="P186" s="10">
        <v>41898</v>
      </c>
      <c r="Q186">
        <v>25.08</v>
      </c>
      <c r="R186">
        <v>0.23</v>
      </c>
      <c r="T186" s="10">
        <v>41898</v>
      </c>
      <c r="U186">
        <v>36.47</v>
      </c>
      <c r="V186">
        <v>0.22500000000000001</v>
      </c>
      <c r="X186" s="10">
        <v>41898</v>
      </c>
      <c r="Y186">
        <v>57.34</v>
      </c>
      <c r="Z186">
        <v>0.5675</v>
      </c>
      <c r="AB186" s="10">
        <v>41898</v>
      </c>
      <c r="AC186">
        <v>43.93</v>
      </c>
      <c r="AD186">
        <v>0.52500000000000002</v>
      </c>
      <c r="AF186" s="10">
        <v>41898</v>
      </c>
      <c r="AG186">
        <v>35.33</v>
      </c>
      <c r="AH186">
        <v>0.35</v>
      </c>
      <c r="AJ186" s="10">
        <v>41898</v>
      </c>
      <c r="AK186">
        <v>39.74</v>
      </c>
      <c r="AL186">
        <v>0.26750000000000002</v>
      </c>
      <c r="AN186" s="10">
        <v>41898</v>
      </c>
      <c r="AO186">
        <v>33.71</v>
      </c>
      <c r="AP186">
        <v>0.36249999999999999</v>
      </c>
      <c r="AR186" s="10">
        <v>41898</v>
      </c>
      <c r="AS186">
        <v>54.78</v>
      </c>
      <c r="AT186">
        <v>0.35</v>
      </c>
      <c r="AV186" s="10">
        <v>41898</v>
      </c>
      <c r="AW186">
        <v>15.88</v>
      </c>
      <c r="AX186">
        <v>0.25</v>
      </c>
    </row>
    <row r="187" spans="4:50">
      <c r="D187" s="10">
        <v>41899</v>
      </c>
      <c r="E187">
        <v>46.61</v>
      </c>
      <c r="F187">
        <v>0.49</v>
      </c>
      <c r="H187" s="10">
        <v>41899</v>
      </c>
      <c r="I187">
        <v>74.3</v>
      </c>
      <c r="J187">
        <v>0.78</v>
      </c>
      <c r="L187" s="10">
        <v>41899</v>
      </c>
      <c r="M187">
        <v>45.62</v>
      </c>
      <c r="N187">
        <v>0.39</v>
      </c>
      <c r="P187" s="10">
        <v>41899</v>
      </c>
      <c r="Q187">
        <v>25.05</v>
      </c>
      <c r="R187">
        <v>0.23</v>
      </c>
      <c r="T187" s="10">
        <v>41899</v>
      </c>
      <c r="U187">
        <v>36.26</v>
      </c>
      <c r="V187">
        <v>0.22500000000000001</v>
      </c>
      <c r="X187" s="10">
        <v>41899</v>
      </c>
      <c r="Y187">
        <v>57.27</v>
      </c>
      <c r="Z187">
        <v>0.5675</v>
      </c>
      <c r="AB187" s="10">
        <v>41899</v>
      </c>
      <c r="AC187">
        <v>43.57</v>
      </c>
      <c r="AD187">
        <v>0.52500000000000002</v>
      </c>
      <c r="AF187" s="10">
        <v>41899</v>
      </c>
      <c r="AG187">
        <v>35.18</v>
      </c>
      <c r="AH187">
        <v>0.35</v>
      </c>
      <c r="AJ187" s="10">
        <v>41899</v>
      </c>
      <c r="AK187">
        <v>39.74</v>
      </c>
      <c r="AL187">
        <v>0.26750000000000002</v>
      </c>
      <c r="AN187" s="10">
        <v>41899</v>
      </c>
      <c r="AO187">
        <v>33.67</v>
      </c>
      <c r="AP187">
        <v>0.36249999999999999</v>
      </c>
      <c r="AR187" s="10">
        <v>41899</v>
      </c>
      <c r="AS187">
        <v>54.23</v>
      </c>
      <c r="AT187">
        <v>0.35</v>
      </c>
      <c r="AV187" s="10">
        <v>41899</v>
      </c>
      <c r="AW187">
        <v>15.84</v>
      </c>
      <c r="AX187">
        <v>0.25</v>
      </c>
    </row>
    <row r="188" spans="4:50">
      <c r="D188" s="10">
        <v>41900</v>
      </c>
      <c r="E188">
        <v>46.2</v>
      </c>
      <c r="F188">
        <v>0.49</v>
      </c>
      <c r="H188" s="10">
        <v>41900</v>
      </c>
      <c r="I188">
        <v>73.48</v>
      </c>
      <c r="J188">
        <v>0.78</v>
      </c>
      <c r="L188" s="10">
        <v>41900</v>
      </c>
      <c r="M188">
        <v>45.26</v>
      </c>
      <c r="N188">
        <v>0.39</v>
      </c>
      <c r="P188" s="10">
        <v>41900</v>
      </c>
      <c r="Q188">
        <v>24.8</v>
      </c>
      <c r="R188">
        <v>0.23</v>
      </c>
      <c r="T188" s="10">
        <v>41900</v>
      </c>
      <c r="U188">
        <v>35.950000000000003</v>
      </c>
      <c r="V188">
        <v>0.22500000000000001</v>
      </c>
      <c r="X188" s="10">
        <v>41900</v>
      </c>
      <c r="Y188">
        <v>56.24</v>
      </c>
      <c r="Z188">
        <v>0.5675</v>
      </c>
      <c r="AB188" s="10">
        <v>41900</v>
      </c>
      <c r="AC188">
        <v>43.28</v>
      </c>
      <c r="AD188">
        <v>0.52500000000000002</v>
      </c>
      <c r="AF188" s="10">
        <v>41900</v>
      </c>
      <c r="AG188">
        <v>34.9</v>
      </c>
      <c r="AH188">
        <v>0.35</v>
      </c>
      <c r="AJ188" s="10">
        <v>41900</v>
      </c>
      <c r="AK188">
        <v>39.85</v>
      </c>
      <c r="AL188">
        <v>0.26750000000000002</v>
      </c>
      <c r="AN188" s="10">
        <v>41900</v>
      </c>
      <c r="AO188">
        <v>33.92</v>
      </c>
      <c r="AP188">
        <v>0.36249999999999999</v>
      </c>
      <c r="AR188" s="10">
        <v>41900</v>
      </c>
      <c r="AS188">
        <v>55.2</v>
      </c>
      <c r="AT188">
        <v>0.35</v>
      </c>
      <c r="AV188" s="10">
        <v>41900</v>
      </c>
      <c r="AW188">
        <v>15.87</v>
      </c>
      <c r="AX188">
        <v>0.25</v>
      </c>
    </row>
    <row r="189" spans="4:50">
      <c r="D189" s="10">
        <v>41901</v>
      </c>
      <c r="E189">
        <v>46.07</v>
      </c>
      <c r="F189">
        <v>0.49</v>
      </c>
      <c r="H189" s="10">
        <v>41901</v>
      </c>
      <c r="I189">
        <v>74.38</v>
      </c>
      <c r="J189">
        <v>0.78</v>
      </c>
      <c r="L189" s="10">
        <v>41901</v>
      </c>
      <c r="M189">
        <v>45.45</v>
      </c>
      <c r="N189">
        <v>0.39</v>
      </c>
      <c r="P189" s="10">
        <v>41901</v>
      </c>
      <c r="Q189">
        <v>25</v>
      </c>
      <c r="R189">
        <v>0.23</v>
      </c>
      <c r="T189" s="10">
        <v>41901</v>
      </c>
      <c r="U189">
        <v>36.26</v>
      </c>
      <c r="V189">
        <v>0.22500000000000001</v>
      </c>
      <c r="X189" s="10">
        <v>41901</v>
      </c>
      <c r="Y189">
        <v>56.51</v>
      </c>
      <c r="Z189">
        <v>0.5675</v>
      </c>
      <c r="AB189" s="10">
        <v>41901</v>
      </c>
      <c r="AC189">
        <v>43.69</v>
      </c>
      <c r="AD189">
        <v>0.52500000000000002</v>
      </c>
      <c r="AF189" s="10">
        <v>41901</v>
      </c>
      <c r="AG189">
        <v>35.17</v>
      </c>
      <c r="AH189">
        <v>0.35</v>
      </c>
      <c r="AJ189" s="10">
        <v>41901</v>
      </c>
      <c r="AK189">
        <v>39.5</v>
      </c>
      <c r="AL189">
        <v>0.26750000000000002</v>
      </c>
      <c r="AN189" s="10">
        <v>41901</v>
      </c>
      <c r="AO189">
        <v>33.78</v>
      </c>
      <c r="AP189">
        <v>0.36249999999999999</v>
      </c>
      <c r="AR189" s="10">
        <v>41901</v>
      </c>
      <c r="AS189">
        <v>56.48</v>
      </c>
      <c r="AT189">
        <v>0.35</v>
      </c>
      <c r="AV189" s="10">
        <v>41901</v>
      </c>
      <c r="AW189">
        <v>15.95</v>
      </c>
      <c r="AX189">
        <v>0.25</v>
      </c>
    </row>
    <row r="190" spans="4:50">
      <c r="D190" s="10">
        <v>41904</v>
      </c>
      <c r="E190">
        <v>45.75</v>
      </c>
      <c r="F190">
        <v>0.49</v>
      </c>
      <c r="H190" s="10">
        <v>41904</v>
      </c>
      <c r="I190">
        <v>73.87</v>
      </c>
      <c r="J190">
        <v>0.78</v>
      </c>
      <c r="L190" s="10">
        <v>41904</v>
      </c>
      <c r="M190">
        <v>44.91</v>
      </c>
      <c r="N190">
        <v>0.39</v>
      </c>
      <c r="P190" s="10">
        <v>41904</v>
      </c>
      <c r="Q190">
        <v>24.85</v>
      </c>
      <c r="R190">
        <v>0.23</v>
      </c>
      <c r="T190" s="10">
        <v>41904</v>
      </c>
      <c r="U190">
        <v>35.78</v>
      </c>
      <c r="V190">
        <v>0.22500000000000001</v>
      </c>
      <c r="X190" s="10">
        <v>41904</v>
      </c>
      <c r="Y190">
        <v>56.22</v>
      </c>
      <c r="Z190">
        <v>0.5675</v>
      </c>
      <c r="AB190" s="10">
        <v>41904</v>
      </c>
      <c r="AC190">
        <v>43.47</v>
      </c>
      <c r="AD190">
        <v>0.52500000000000002</v>
      </c>
      <c r="AF190" s="10">
        <v>41904</v>
      </c>
      <c r="AG190">
        <v>34.81</v>
      </c>
      <c r="AH190">
        <v>0.35</v>
      </c>
      <c r="AJ190" s="10">
        <v>41904</v>
      </c>
      <c r="AK190">
        <v>39.49</v>
      </c>
      <c r="AL190">
        <v>0.26750000000000002</v>
      </c>
      <c r="AN190" s="10">
        <v>41904</v>
      </c>
      <c r="AO190">
        <v>33.82</v>
      </c>
      <c r="AP190">
        <v>0.36249999999999999</v>
      </c>
      <c r="AR190" s="10">
        <v>41904</v>
      </c>
      <c r="AS190">
        <v>55.61</v>
      </c>
      <c r="AT190">
        <v>0.35</v>
      </c>
      <c r="AV190" s="10">
        <v>41904</v>
      </c>
      <c r="AW190">
        <v>15.83</v>
      </c>
      <c r="AX190">
        <v>0.25</v>
      </c>
    </row>
    <row r="191" spans="4:50">
      <c r="D191" s="10">
        <v>41905</v>
      </c>
      <c r="E191">
        <v>45.37</v>
      </c>
      <c r="F191">
        <v>0.49</v>
      </c>
      <c r="H191" s="10">
        <v>41905</v>
      </c>
      <c r="I191">
        <v>73.67</v>
      </c>
      <c r="J191">
        <v>0.78</v>
      </c>
      <c r="L191" s="10">
        <v>41905</v>
      </c>
      <c r="M191">
        <v>44.69</v>
      </c>
      <c r="N191">
        <v>0.39</v>
      </c>
      <c r="P191" s="10">
        <v>41905</v>
      </c>
      <c r="Q191">
        <v>24.5</v>
      </c>
      <c r="R191">
        <v>0.23</v>
      </c>
      <c r="T191" s="10">
        <v>41905</v>
      </c>
      <c r="U191">
        <v>35.5</v>
      </c>
      <c r="V191">
        <v>0.22500000000000001</v>
      </c>
      <c r="X191" s="10">
        <v>41905</v>
      </c>
      <c r="Y191">
        <v>55.97</v>
      </c>
      <c r="Z191">
        <v>0.5675</v>
      </c>
      <c r="AB191" s="10">
        <v>41905</v>
      </c>
      <c r="AC191">
        <v>43.4</v>
      </c>
      <c r="AD191">
        <v>0.52500000000000002</v>
      </c>
      <c r="AF191" s="10">
        <v>41905</v>
      </c>
      <c r="AG191">
        <v>34.43</v>
      </c>
      <c r="AH191">
        <v>0.35</v>
      </c>
      <c r="AJ191" s="10">
        <v>41905</v>
      </c>
      <c r="AK191">
        <v>39.39</v>
      </c>
      <c r="AL191">
        <v>0.26750000000000002</v>
      </c>
      <c r="AN191" s="10">
        <v>41905</v>
      </c>
      <c r="AO191">
        <v>33.74</v>
      </c>
      <c r="AP191">
        <v>0.36249999999999999</v>
      </c>
      <c r="AR191" s="10">
        <v>41905</v>
      </c>
      <c r="AS191">
        <v>55.15</v>
      </c>
      <c r="AT191">
        <v>0.35</v>
      </c>
      <c r="AV191" s="10">
        <v>41905</v>
      </c>
      <c r="AW191">
        <v>15.79</v>
      </c>
      <c r="AX191">
        <v>0.25</v>
      </c>
    </row>
    <row r="192" spans="4:50">
      <c r="D192" s="10">
        <v>41906</v>
      </c>
      <c r="E192">
        <v>45.32</v>
      </c>
      <c r="F192">
        <v>0.49</v>
      </c>
      <c r="H192" s="10">
        <v>41906</v>
      </c>
      <c r="I192">
        <v>73.709999999999994</v>
      </c>
      <c r="J192">
        <v>0.78</v>
      </c>
      <c r="L192" s="10">
        <v>41906</v>
      </c>
      <c r="M192">
        <v>44.52</v>
      </c>
      <c r="N192">
        <v>0.39</v>
      </c>
      <c r="P192" s="10">
        <v>41906</v>
      </c>
      <c r="Q192">
        <v>24.46</v>
      </c>
      <c r="R192">
        <v>0.23</v>
      </c>
      <c r="T192" s="10">
        <v>41906</v>
      </c>
      <c r="U192">
        <v>36.36</v>
      </c>
      <c r="V192">
        <v>0.22500000000000001</v>
      </c>
      <c r="X192" s="10">
        <v>41906</v>
      </c>
      <c r="Y192">
        <v>55.6</v>
      </c>
      <c r="Z192">
        <v>0.5675</v>
      </c>
      <c r="AB192" s="10">
        <v>41906</v>
      </c>
      <c r="AC192">
        <v>43.45</v>
      </c>
      <c r="AD192">
        <v>0.52500000000000002</v>
      </c>
      <c r="AF192" s="10">
        <v>41906</v>
      </c>
      <c r="AG192">
        <v>34.42</v>
      </c>
      <c r="AH192">
        <v>0.35</v>
      </c>
      <c r="AJ192" s="10">
        <v>41906</v>
      </c>
      <c r="AK192">
        <v>39.06</v>
      </c>
      <c r="AL192">
        <v>0.26750000000000002</v>
      </c>
      <c r="AN192" s="10">
        <v>41906</v>
      </c>
      <c r="AO192">
        <v>33.71</v>
      </c>
      <c r="AP192">
        <v>0.36249999999999999</v>
      </c>
      <c r="AR192" s="10">
        <v>41906</v>
      </c>
      <c r="AS192">
        <v>54.29</v>
      </c>
      <c r="AT192">
        <v>0.35</v>
      </c>
      <c r="AV192" s="10">
        <v>41906</v>
      </c>
      <c r="AW192">
        <v>15.83</v>
      </c>
      <c r="AX192">
        <v>0.25</v>
      </c>
    </row>
    <row r="193" spans="4:50">
      <c r="D193" s="10">
        <v>41907</v>
      </c>
      <c r="E193">
        <v>44.98</v>
      </c>
      <c r="F193">
        <v>0.49</v>
      </c>
      <c r="H193" s="10">
        <v>41907</v>
      </c>
      <c r="I193">
        <v>73.959999999999994</v>
      </c>
      <c r="J193">
        <v>0.78</v>
      </c>
      <c r="L193" s="10">
        <v>41907</v>
      </c>
      <c r="M193">
        <v>44.27</v>
      </c>
      <c r="N193">
        <v>0.39</v>
      </c>
      <c r="P193" s="10">
        <v>41907</v>
      </c>
      <c r="Q193">
        <v>24.2</v>
      </c>
      <c r="R193">
        <v>0.23</v>
      </c>
      <c r="T193" s="10">
        <v>41907</v>
      </c>
      <c r="U193">
        <v>36.83</v>
      </c>
      <c r="V193">
        <v>0.22500000000000001</v>
      </c>
      <c r="X193" s="10">
        <v>41907</v>
      </c>
      <c r="Y193">
        <v>55</v>
      </c>
      <c r="Z193">
        <v>0.5675</v>
      </c>
      <c r="AB193" s="10">
        <v>41907</v>
      </c>
      <c r="AC193">
        <v>43.33</v>
      </c>
      <c r="AD193">
        <v>0.52500000000000002</v>
      </c>
      <c r="AF193" s="10">
        <v>41907</v>
      </c>
      <c r="AG193">
        <v>34.14</v>
      </c>
      <c r="AH193">
        <v>0.35</v>
      </c>
      <c r="AJ193" s="10">
        <v>41907</v>
      </c>
      <c r="AK193">
        <v>38.659999999999997</v>
      </c>
      <c r="AL193">
        <v>0.26750000000000002</v>
      </c>
      <c r="AN193" s="10">
        <v>41907</v>
      </c>
      <c r="AO193">
        <v>33.56</v>
      </c>
      <c r="AP193">
        <v>0.36249999999999999</v>
      </c>
      <c r="AR193" s="10">
        <v>41907</v>
      </c>
      <c r="AS193">
        <v>53.12</v>
      </c>
      <c r="AT193">
        <v>0.35</v>
      </c>
      <c r="AV193" s="10">
        <v>41907</v>
      </c>
      <c r="AW193">
        <v>15.85</v>
      </c>
      <c r="AX193">
        <v>0.25</v>
      </c>
    </row>
    <row r="194" spans="4:50">
      <c r="D194" s="10">
        <v>41908</v>
      </c>
      <c r="E194">
        <v>44.95</v>
      </c>
      <c r="F194">
        <v>0.49</v>
      </c>
      <c r="H194" s="10">
        <v>41908</v>
      </c>
      <c r="I194">
        <v>74.08</v>
      </c>
      <c r="J194">
        <v>0.78</v>
      </c>
      <c r="L194" s="10">
        <v>41908</v>
      </c>
      <c r="M194">
        <v>44.4</v>
      </c>
      <c r="N194">
        <v>0.39</v>
      </c>
      <c r="P194" s="10">
        <v>41908</v>
      </c>
      <c r="Q194">
        <v>24.26</v>
      </c>
      <c r="R194">
        <v>0.23</v>
      </c>
      <c r="T194" s="10">
        <v>41908</v>
      </c>
      <c r="U194">
        <v>36.950000000000003</v>
      </c>
      <c r="V194">
        <v>0.22500000000000001</v>
      </c>
      <c r="X194" s="10">
        <v>41908</v>
      </c>
      <c r="Y194">
        <v>54.99</v>
      </c>
      <c r="Z194">
        <v>0.5675</v>
      </c>
      <c r="AB194" s="10">
        <v>41908</v>
      </c>
      <c r="AC194">
        <v>43.45</v>
      </c>
      <c r="AD194">
        <v>0.52500000000000002</v>
      </c>
      <c r="AF194" s="10">
        <v>41908</v>
      </c>
      <c r="AG194">
        <v>34.18</v>
      </c>
      <c r="AH194">
        <v>0.35</v>
      </c>
      <c r="AJ194" s="10">
        <v>41908</v>
      </c>
      <c r="AK194">
        <v>38.840000000000003</v>
      </c>
      <c r="AL194">
        <v>0.26750000000000002</v>
      </c>
      <c r="AN194" s="10">
        <v>41908</v>
      </c>
      <c r="AO194">
        <v>33.76</v>
      </c>
      <c r="AP194">
        <v>0.36249999999999999</v>
      </c>
      <c r="AR194" s="10">
        <v>41908</v>
      </c>
      <c r="AS194">
        <v>53.84</v>
      </c>
      <c r="AT194">
        <v>0.35</v>
      </c>
      <c r="AV194" s="10">
        <v>41908</v>
      </c>
      <c r="AW194">
        <v>15.71</v>
      </c>
      <c r="AX194">
        <v>0.25</v>
      </c>
    </row>
    <row r="195" spans="4:50">
      <c r="D195" s="10">
        <v>41911</v>
      </c>
      <c r="E195">
        <v>44.73</v>
      </c>
      <c r="F195">
        <v>0.49</v>
      </c>
      <c r="H195" s="10">
        <v>41911</v>
      </c>
      <c r="I195">
        <v>74.19</v>
      </c>
      <c r="J195">
        <v>0.78</v>
      </c>
      <c r="L195" s="10">
        <v>41911</v>
      </c>
      <c r="M195">
        <v>44.31</v>
      </c>
      <c r="N195">
        <v>0.39</v>
      </c>
      <c r="P195" s="10">
        <v>41911</v>
      </c>
      <c r="Q195">
        <v>24.29</v>
      </c>
      <c r="R195">
        <v>0.23</v>
      </c>
      <c r="T195" s="10">
        <v>41911</v>
      </c>
      <c r="U195">
        <v>37.1</v>
      </c>
      <c r="V195">
        <v>0.22500000000000001</v>
      </c>
      <c r="X195" s="10">
        <v>41911</v>
      </c>
      <c r="Y195">
        <v>54.87</v>
      </c>
      <c r="Z195">
        <v>0.5675</v>
      </c>
      <c r="AB195" s="10">
        <v>41911</v>
      </c>
      <c r="AC195">
        <v>43.63</v>
      </c>
      <c r="AD195">
        <v>0.52500000000000002</v>
      </c>
      <c r="AF195" s="10">
        <v>41911</v>
      </c>
      <c r="AG195">
        <v>34.04</v>
      </c>
      <c r="AH195">
        <v>0.35</v>
      </c>
      <c r="AJ195" s="10">
        <v>41911</v>
      </c>
      <c r="AK195">
        <v>39.119999999999997</v>
      </c>
      <c r="AL195">
        <v>0.26750000000000002</v>
      </c>
      <c r="AN195" s="10">
        <v>41911</v>
      </c>
      <c r="AO195">
        <v>34.72</v>
      </c>
      <c r="AP195">
        <v>0.36249999999999999</v>
      </c>
      <c r="AR195" s="10">
        <v>41911</v>
      </c>
      <c r="AS195">
        <v>53.81</v>
      </c>
      <c r="AT195">
        <v>0.35</v>
      </c>
      <c r="AV195" s="10">
        <v>41911</v>
      </c>
      <c r="AW195">
        <v>15.72</v>
      </c>
      <c r="AX195">
        <v>0.25</v>
      </c>
    </row>
    <row r="196" spans="4:50">
      <c r="D196" s="10">
        <v>41912</v>
      </c>
      <c r="E196">
        <v>44.39</v>
      </c>
      <c r="F196">
        <v>0.49</v>
      </c>
      <c r="H196" s="10">
        <v>41912</v>
      </c>
      <c r="I196">
        <v>74.77</v>
      </c>
      <c r="J196">
        <v>0.79500000000000004</v>
      </c>
      <c r="L196" s="10">
        <v>41912</v>
      </c>
      <c r="M196">
        <v>44.3</v>
      </c>
      <c r="N196">
        <v>0.39</v>
      </c>
      <c r="P196" s="10">
        <v>41912</v>
      </c>
      <c r="Q196">
        <v>24.17</v>
      </c>
      <c r="R196">
        <v>0.23</v>
      </c>
      <c r="T196" s="10">
        <v>41912</v>
      </c>
      <c r="U196">
        <v>37.11</v>
      </c>
      <c r="V196">
        <v>0.25</v>
      </c>
      <c r="X196" s="10">
        <v>41912</v>
      </c>
      <c r="Y196">
        <v>54.64</v>
      </c>
      <c r="Z196">
        <v>0.5675</v>
      </c>
      <c r="AB196" s="10">
        <v>41912</v>
      </c>
      <c r="AC196">
        <v>43.65</v>
      </c>
      <c r="AD196">
        <v>0.52500000000000002</v>
      </c>
      <c r="AF196" s="10">
        <v>41912</v>
      </c>
      <c r="AG196">
        <v>34.119999999999997</v>
      </c>
      <c r="AH196">
        <v>0.35</v>
      </c>
      <c r="AJ196" s="10">
        <v>41912</v>
      </c>
      <c r="AK196">
        <v>39.119999999999997</v>
      </c>
      <c r="AL196">
        <v>0.26750000000000002</v>
      </c>
      <c r="AN196" s="10">
        <v>41912</v>
      </c>
      <c r="AO196">
        <v>35.03</v>
      </c>
      <c r="AP196">
        <v>0.36249999999999999</v>
      </c>
      <c r="AR196" s="10">
        <v>41912</v>
      </c>
      <c r="AS196">
        <v>53.61</v>
      </c>
      <c r="AT196">
        <v>0.35</v>
      </c>
      <c r="AV196" s="10">
        <v>41912</v>
      </c>
      <c r="AW196">
        <v>15.72</v>
      </c>
      <c r="AX196">
        <v>0.25</v>
      </c>
    </row>
    <row r="197" spans="4:50">
      <c r="D197" s="10">
        <v>41913</v>
      </c>
      <c r="E197">
        <v>45.51</v>
      </c>
      <c r="F197">
        <v>0.49</v>
      </c>
      <c r="H197" s="10">
        <v>41913</v>
      </c>
      <c r="I197">
        <v>75.3</v>
      </c>
      <c r="J197">
        <v>0.79500000000000004</v>
      </c>
      <c r="L197" s="10">
        <v>41913</v>
      </c>
      <c r="M197">
        <v>44.89</v>
      </c>
      <c r="N197">
        <v>0.39</v>
      </c>
      <c r="P197" s="10">
        <v>41913</v>
      </c>
      <c r="Q197">
        <v>24.21</v>
      </c>
      <c r="R197">
        <v>0.23</v>
      </c>
      <c r="T197" s="10">
        <v>41913</v>
      </c>
      <c r="U197">
        <v>36.85</v>
      </c>
      <c r="V197">
        <v>0.25</v>
      </c>
      <c r="X197" s="10">
        <v>41913</v>
      </c>
      <c r="Y197">
        <v>54.81</v>
      </c>
      <c r="Z197">
        <v>0.5675</v>
      </c>
      <c r="AB197" s="10">
        <v>41913</v>
      </c>
      <c r="AC197">
        <v>44.09</v>
      </c>
      <c r="AD197">
        <v>0.52500000000000002</v>
      </c>
      <c r="AF197" s="10">
        <v>41913</v>
      </c>
      <c r="AG197">
        <v>34.08</v>
      </c>
      <c r="AH197">
        <v>0.35</v>
      </c>
      <c r="AJ197" s="10">
        <v>41913</v>
      </c>
      <c r="AK197">
        <v>39.08</v>
      </c>
      <c r="AL197">
        <v>0.26750000000000002</v>
      </c>
      <c r="AN197" s="10">
        <v>41913</v>
      </c>
      <c r="AO197">
        <v>35.1</v>
      </c>
      <c r="AP197">
        <v>0.36249999999999999</v>
      </c>
      <c r="AR197" s="10">
        <v>41913</v>
      </c>
      <c r="AS197">
        <v>53</v>
      </c>
      <c r="AT197">
        <v>0.35</v>
      </c>
      <c r="AV197" s="10">
        <v>41913</v>
      </c>
      <c r="AW197">
        <v>15.73</v>
      </c>
      <c r="AX197">
        <v>0.25</v>
      </c>
    </row>
    <row r="198" spans="4:50">
      <c r="D198" s="10">
        <v>41914</v>
      </c>
      <c r="E198">
        <v>46.47</v>
      </c>
      <c r="F198">
        <v>0.49</v>
      </c>
      <c r="H198" s="10">
        <v>41914</v>
      </c>
      <c r="I198">
        <v>74.989999999999995</v>
      </c>
      <c r="J198">
        <v>0.79500000000000004</v>
      </c>
      <c r="L198" s="10">
        <v>41914</v>
      </c>
      <c r="M198">
        <v>45.05</v>
      </c>
      <c r="N198">
        <v>0.39</v>
      </c>
      <c r="P198" s="10">
        <v>41914</v>
      </c>
      <c r="Q198">
        <v>24.3</v>
      </c>
      <c r="R198">
        <v>0.23</v>
      </c>
      <c r="T198" s="10">
        <v>41914</v>
      </c>
      <c r="U198">
        <v>36.79</v>
      </c>
      <c r="V198">
        <v>0.25</v>
      </c>
      <c r="X198" s="10">
        <v>41914</v>
      </c>
      <c r="Y198">
        <v>54.95</v>
      </c>
      <c r="Z198">
        <v>0.5675</v>
      </c>
      <c r="AB198" s="10">
        <v>41914</v>
      </c>
      <c r="AC198">
        <v>44.13</v>
      </c>
      <c r="AD198">
        <v>0.52500000000000002</v>
      </c>
      <c r="AF198" s="10">
        <v>41914</v>
      </c>
      <c r="AG198">
        <v>34.020000000000003</v>
      </c>
      <c r="AH198">
        <v>0.35</v>
      </c>
      <c r="AJ198" s="10">
        <v>41914</v>
      </c>
      <c r="AK198">
        <v>39.06</v>
      </c>
      <c r="AL198">
        <v>0.26750000000000002</v>
      </c>
      <c r="AN198" s="10">
        <v>41914</v>
      </c>
      <c r="AO198">
        <v>35.15</v>
      </c>
      <c r="AP198">
        <v>0.36249999999999999</v>
      </c>
      <c r="AR198" s="10">
        <v>41914</v>
      </c>
      <c r="AS198">
        <v>52.38</v>
      </c>
      <c r="AT198">
        <v>0.35</v>
      </c>
      <c r="AV198" s="10">
        <v>41914</v>
      </c>
      <c r="AW198">
        <v>15.77</v>
      </c>
      <c r="AX198">
        <v>0.25</v>
      </c>
    </row>
    <row r="199" spans="4:50">
      <c r="D199" s="10">
        <v>41915</v>
      </c>
      <c r="E199">
        <v>46.78</v>
      </c>
      <c r="F199">
        <v>0.49</v>
      </c>
      <c r="H199" s="10">
        <v>41915</v>
      </c>
      <c r="I199">
        <v>75.17</v>
      </c>
      <c r="J199">
        <v>0.79500000000000004</v>
      </c>
      <c r="L199" s="10">
        <v>41915</v>
      </c>
      <c r="M199">
        <v>45.55</v>
      </c>
      <c r="N199">
        <v>0.39</v>
      </c>
      <c r="P199" s="10">
        <v>41915</v>
      </c>
      <c r="Q199">
        <v>24.6</v>
      </c>
      <c r="R199">
        <v>0.23</v>
      </c>
      <c r="T199" s="10">
        <v>41915</v>
      </c>
      <c r="U199">
        <v>37.130000000000003</v>
      </c>
      <c r="V199">
        <v>0.25</v>
      </c>
      <c r="X199" s="10">
        <v>41915</v>
      </c>
      <c r="Y199">
        <v>55.53</v>
      </c>
      <c r="Z199">
        <v>0.5675</v>
      </c>
      <c r="AB199" s="10">
        <v>41915</v>
      </c>
      <c r="AC199">
        <v>44.14</v>
      </c>
      <c r="AD199">
        <v>0.52500000000000002</v>
      </c>
      <c r="AF199" s="10">
        <v>41915</v>
      </c>
      <c r="AG199">
        <v>34.18</v>
      </c>
      <c r="AH199">
        <v>0.35</v>
      </c>
      <c r="AJ199" s="10">
        <v>41915</v>
      </c>
      <c r="AK199">
        <v>39.130000000000003</v>
      </c>
      <c r="AL199">
        <v>0.26750000000000002</v>
      </c>
      <c r="AN199" s="10">
        <v>41915</v>
      </c>
      <c r="AO199">
        <v>35.17</v>
      </c>
      <c r="AP199">
        <v>0.36249999999999999</v>
      </c>
      <c r="AR199" s="10">
        <v>41915</v>
      </c>
      <c r="AS199">
        <v>52.5</v>
      </c>
      <c r="AT199">
        <v>0.35</v>
      </c>
      <c r="AV199" s="10">
        <v>41915</v>
      </c>
      <c r="AW199">
        <v>15.76</v>
      </c>
      <c r="AX199">
        <v>0.25</v>
      </c>
    </row>
    <row r="200" spans="4:50">
      <c r="D200" s="10">
        <v>41918</v>
      </c>
      <c r="E200">
        <v>46.76</v>
      </c>
      <c r="F200">
        <v>0.49</v>
      </c>
      <c r="H200" s="10">
        <v>41918</v>
      </c>
      <c r="I200">
        <v>75.069999999999993</v>
      </c>
      <c r="J200">
        <v>0.79500000000000004</v>
      </c>
      <c r="L200" s="10">
        <v>41918</v>
      </c>
      <c r="M200">
        <v>45.55</v>
      </c>
      <c r="N200">
        <v>0.39</v>
      </c>
      <c r="P200" s="10">
        <v>41918</v>
      </c>
      <c r="Q200">
        <v>24.53</v>
      </c>
      <c r="R200">
        <v>0.23</v>
      </c>
      <c r="T200" s="10">
        <v>41918</v>
      </c>
      <c r="U200">
        <v>37.200000000000003</v>
      </c>
      <c r="V200">
        <v>0.25</v>
      </c>
      <c r="X200" s="10">
        <v>41918</v>
      </c>
      <c r="Y200">
        <v>55.47</v>
      </c>
      <c r="Z200">
        <v>0.5675</v>
      </c>
      <c r="AB200" s="10">
        <v>41918</v>
      </c>
      <c r="AC200">
        <v>44.07</v>
      </c>
      <c r="AD200">
        <v>0.52500000000000002</v>
      </c>
      <c r="AF200" s="10">
        <v>41918</v>
      </c>
      <c r="AG200">
        <v>34.08</v>
      </c>
      <c r="AH200">
        <v>0.35</v>
      </c>
      <c r="AJ200" s="10">
        <v>41918</v>
      </c>
      <c r="AK200">
        <v>39.18</v>
      </c>
      <c r="AL200">
        <v>0.26750000000000002</v>
      </c>
      <c r="AN200" s="10">
        <v>41918</v>
      </c>
      <c r="AO200">
        <v>35.29</v>
      </c>
      <c r="AP200">
        <v>0.36249999999999999</v>
      </c>
      <c r="AR200" s="10">
        <v>41918</v>
      </c>
      <c r="AS200">
        <v>52.26</v>
      </c>
      <c r="AT200">
        <v>0.35</v>
      </c>
      <c r="AV200" s="10">
        <v>41918</v>
      </c>
      <c r="AW200">
        <v>15.72</v>
      </c>
      <c r="AX200">
        <v>0.25</v>
      </c>
    </row>
    <row r="201" spans="4:50">
      <c r="D201" s="10">
        <v>41919</v>
      </c>
      <c r="E201">
        <v>46.88</v>
      </c>
      <c r="F201">
        <v>0.49</v>
      </c>
      <c r="H201" s="10">
        <v>41919</v>
      </c>
      <c r="I201">
        <v>75.209999999999994</v>
      </c>
      <c r="J201">
        <v>0.79500000000000004</v>
      </c>
      <c r="L201" s="10">
        <v>41919</v>
      </c>
      <c r="M201">
        <v>45.81</v>
      </c>
      <c r="N201">
        <v>0.39</v>
      </c>
      <c r="P201" s="10">
        <v>41919</v>
      </c>
      <c r="Q201">
        <v>24.53</v>
      </c>
      <c r="R201">
        <v>0.23</v>
      </c>
      <c r="T201" s="10">
        <v>41919</v>
      </c>
      <c r="U201">
        <v>36.97</v>
      </c>
      <c r="V201">
        <v>0.25</v>
      </c>
      <c r="X201" s="10">
        <v>41919</v>
      </c>
      <c r="Y201">
        <v>55.43</v>
      </c>
      <c r="Z201">
        <v>0.5675</v>
      </c>
      <c r="AB201" s="10">
        <v>41919</v>
      </c>
      <c r="AC201">
        <v>44.14</v>
      </c>
      <c r="AD201">
        <v>0.52500000000000002</v>
      </c>
      <c r="AF201" s="10">
        <v>41919</v>
      </c>
      <c r="AG201">
        <v>33.950000000000003</v>
      </c>
      <c r="AH201">
        <v>0.35</v>
      </c>
      <c r="AJ201" s="10">
        <v>41919</v>
      </c>
      <c r="AK201">
        <v>39.409999999999997</v>
      </c>
      <c r="AL201">
        <v>0.26750000000000002</v>
      </c>
      <c r="AN201" s="10">
        <v>41919</v>
      </c>
      <c r="AO201">
        <v>35.520000000000003</v>
      </c>
      <c r="AP201">
        <v>0.36249999999999999</v>
      </c>
      <c r="AR201" s="10">
        <v>41919</v>
      </c>
      <c r="AS201">
        <v>51.86</v>
      </c>
      <c r="AT201">
        <v>0.35</v>
      </c>
      <c r="AV201" s="10">
        <v>41919</v>
      </c>
      <c r="AW201">
        <v>15.7</v>
      </c>
      <c r="AX201">
        <v>0.25</v>
      </c>
    </row>
    <row r="202" spans="4:50">
      <c r="D202" s="10">
        <v>41920</v>
      </c>
      <c r="E202">
        <v>47.75</v>
      </c>
      <c r="F202">
        <v>0.49</v>
      </c>
      <c r="H202" s="10">
        <v>41920</v>
      </c>
      <c r="I202">
        <v>77.05</v>
      </c>
      <c r="J202">
        <v>0.79500000000000004</v>
      </c>
      <c r="L202" s="10">
        <v>41920</v>
      </c>
      <c r="M202">
        <v>46.67</v>
      </c>
      <c r="N202">
        <v>0.39</v>
      </c>
      <c r="P202" s="10">
        <v>41920</v>
      </c>
      <c r="Q202">
        <v>24.91</v>
      </c>
      <c r="R202">
        <v>0.23</v>
      </c>
      <c r="T202" s="10">
        <v>41920</v>
      </c>
      <c r="U202">
        <v>37.130000000000003</v>
      </c>
      <c r="V202">
        <v>0.25</v>
      </c>
      <c r="X202" s="10">
        <v>41920</v>
      </c>
      <c r="Y202">
        <v>56.96</v>
      </c>
      <c r="Z202">
        <v>0.5675</v>
      </c>
      <c r="AB202" s="10">
        <v>41920</v>
      </c>
      <c r="AC202">
        <v>45.04</v>
      </c>
      <c r="AD202">
        <v>0.52500000000000002</v>
      </c>
      <c r="AF202" s="10">
        <v>41920</v>
      </c>
      <c r="AG202">
        <v>34.619999999999997</v>
      </c>
      <c r="AH202">
        <v>0.35</v>
      </c>
      <c r="AJ202" s="10">
        <v>41920</v>
      </c>
      <c r="AK202">
        <v>39.33</v>
      </c>
      <c r="AL202">
        <v>0.26750000000000002</v>
      </c>
      <c r="AN202" s="10">
        <v>41920</v>
      </c>
      <c r="AO202">
        <v>35.61</v>
      </c>
      <c r="AP202">
        <v>0.36249999999999999</v>
      </c>
      <c r="AR202" s="10">
        <v>41920</v>
      </c>
      <c r="AS202">
        <v>51.57</v>
      </c>
      <c r="AT202">
        <v>0.35</v>
      </c>
      <c r="AV202" s="10">
        <v>41920</v>
      </c>
      <c r="AW202">
        <v>15.67</v>
      </c>
      <c r="AX202">
        <v>0.25</v>
      </c>
    </row>
    <row r="203" spans="4:50">
      <c r="D203" s="10">
        <v>41921</v>
      </c>
      <c r="E203">
        <v>47.01</v>
      </c>
      <c r="F203">
        <v>0.49</v>
      </c>
      <c r="H203" s="10">
        <v>41921</v>
      </c>
      <c r="I203">
        <v>76.39</v>
      </c>
      <c r="J203">
        <v>0.79500000000000004</v>
      </c>
      <c r="L203" s="10">
        <v>41921</v>
      </c>
      <c r="M203">
        <v>46.1</v>
      </c>
      <c r="N203">
        <v>0.39</v>
      </c>
      <c r="P203" s="10">
        <v>41921</v>
      </c>
      <c r="Q203">
        <v>24.32</v>
      </c>
      <c r="R203">
        <v>0.23</v>
      </c>
      <c r="T203" s="10">
        <v>41921</v>
      </c>
      <c r="U203">
        <v>36.049999999999997</v>
      </c>
      <c r="V203">
        <v>0.25</v>
      </c>
      <c r="X203" s="10">
        <v>41921</v>
      </c>
      <c r="Y203">
        <v>55.97</v>
      </c>
      <c r="Z203">
        <v>0.5675</v>
      </c>
      <c r="AB203" s="10">
        <v>41921</v>
      </c>
      <c r="AC203">
        <v>44.83</v>
      </c>
      <c r="AD203">
        <v>0.52500000000000002</v>
      </c>
      <c r="AF203" s="10">
        <v>41921</v>
      </c>
      <c r="AG203">
        <v>34.119999999999997</v>
      </c>
      <c r="AH203">
        <v>0.35</v>
      </c>
      <c r="AJ203" s="10">
        <v>41921</v>
      </c>
      <c r="AK203">
        <v>39.07</v>
      </c>
      <c r="AL203">
        <v>0.26750000000000002</v>
      </c>
      <c r="AN203" s="10">
        <v>41921</v>
      </c>
      <c r="AO203">
        <v>35.72</v>
      </c>
      <c r="AP203">
        <v>0.36249999999999999</v>
      </c>
      <c r="AR203" s="10">
        <v>41921</v>
      </c>
      <c r="AS203">
        <v>50.97</v>
      </c>
      <c r="AT203">
        <v>0.35</v>
      </c>
      <c r="AV203" s="10">
        <v>41921</v>
      </c>
      <c r="AW203">
        <v>15.7</v>
      </c>
      <c r="AX203">
        <v>0.25</v>
      </c>
    </row>
    <row r="204" spans="4:50">
      <c r="D204" s="10">
        <v>41922</v>
      </c>
      <c r="E204">
        <v>47.29</v>
      </c>
      <c r="F204">
        <v>0.49</v>
      </c>
      <c r="H204" s="10">
        <v>41922</v>
      </c>
      <c r="I204">
        <v>76.83</v>
      </c>
      <c r="J204">
        <v>0.79500000000000004</v>
      </c>
      <c r="L204" s="10">
        <v>41922</v>
      </c>
      <c r="M204">
        <v>46.46</v>
      </c>
      <c r="N204">
        <v>0.39</v>
      </c>
      <c r="P204" s="10">
        <v>41922</v>
      </c>
      <c r="Q204">
        <v>24.44</v>
      </c>
      <c r="R204">
        <v>0.23</v>
      </c>
      <c r="T204" s="10">
        <v>41922</v>
      </c>
      <c r="U204">
        <v>35.82</v>
      </c>
      <c r="V204">
        <v>0.25</v>
      </c>
      <c r="X204" s="10">
        <v>41922</v>
      </c>
      <c r="Y204">
        <v>56.56</v>
      </c>
      <c r="Z204">
        <v>0.5675</v>
      </c>
      <c r="AB204" s="10">
        <v>41922</v>
      </c>
      <c r="AC204">
        <v>45.11</v>
      </c>
      <c r="AD204">
        <v>0.52500000000000002</v>
      </c>
      <c r="AF204" s="10">
        <v>41922</v>
      </c>
      <c r="AG204">
        <v>34.92</v>
      </c>
      <c r="AH204">
        <v>0.35</v>
      </c>
      <c r="AJ204" s="10">
        <v>41922</v>
      </c>
      <c r="AK204">
        <v>38.71</v>
      </c>
      <c r="AL204">
        <v>0.26750000000000002</v>
      </c>
      <c r="AN204" s="10">
        <v>41922</v>
      </c>
      <c r="AO204">
        <v>35.14</v>
      </c>
      <c r="AP204">
        <v>0.36249999999999999</v>
      </c>
      <c r="AR204" s="10">
        <v>41922</v>
      </c>
      <c r="AS204">
        <v>50.31</v>
      </c>
      <c r="AT204">
        <v>0.35</v>
      </c>
      <c r="AV204" s="10">
        <v>41922</v>
      </c>
      <c r="AW204">
        <v>15.65</v>
      </c>
      <c r="AX204">
        <v>0.25</v>
      </c>
    </row>
    <row r="205" spans="4:50">
      <c r="D205" s="10">
        <v>41925</v>
      </c>
      <c r="E205">
        <v>47.68</v>
      </c>
      <c r="F205">
        <v>0.49</v>
      </c>
      <c r="H205" s="10">
        <v>41925</v>
      </c>
      <c r="I205">
        <v>77.41</v>
      </c>
      <c r="J205">
        <v>0.79500000000000004</v>
      </c>
      <c r="L205" s="10">
        <v>41925</v>
      </c>
      <c r="M205">
        <v>46.77</v>
      </c>
      <c r="N205">
        <v>0.39</v>
      </c>
      <c r="P205" s="10">
        <v>41925</v>
      </c>
      <c r="Q205">
        <v>24.91</v>
      </c>
      <c r="R205">
        <v>0.23</v>
      </c>
      <c r="T205" s="10">
        <v>41925</v>
      </c>
      <c r="U205">
        <v>35.200000000000003</v>
      </c>
      <c r="V205">
        <v>0.25</v>
      </c>
      <c r="X205" s="10">
        <v>41925</v>
      </c>
      <c r="Y205">
        <v>57.1</v>
      </c>
      <c r="Z205">
        <v>0.5675</v>
      </c>
      <c r="AB205" s="10">
        <v>41925</v>
      </c>
      <c r="AC205">
        <v>45.85</v>
      </c>
      <c r="AD205">
        <v>0.52500000000000002</v>
      </c>
      <c r="AF205" s="10">
        <v>41925</v>
      </c>
      <c r="AG205">
        <v>35.33</v>
      </c>
      <c r="AH205">
        <v>0.35</v>
      </c>
      <c r="AJ205" s="10">
        <v>41926</v>
      </c>
      <c r="AK205">
        <v>38.75</v>
      </c>
      <c r="AL205">
        <v>0.26750000000000002</v>
      </c>
      <c r="AN205" s="10">
        <v>41926</v>
      </c>
      <c r="AO205">
        <v>35.03</v>
      </c>
      <c r="AP205">
        <v>0.36249999999999999</v>
      </c>
      <c r="AR205" s="10">
        <v>41926</v>
      </c>
      <c r="AS205">
        <v>48.64</v>
      </c>
      <c r="AT205">
        <v>0.35</v>
      </c>
      <c r="AV205" s="10">
        <v>41926</v>
      </c>
      <c r="AW205">
        <v>15.58</v>
      </c>
      <c r="AX205">
        <v>0.25</v>
      </c>
    </row>
    <row r="206" spans="4:50">
      <c r="D206" s="10">
        <v>41926</v>
      </c>
      <c r="E206">
        <v>48.5</v>
      </c>
      <c r="F206">
        <v>0.49</v>
      </c>
      <c r="H206" s="10">
        <v>41926</v>
      </c>
      <c r="I206">
        <v>78.87</v>
      </c>
      <c r="J206">
        <v>0.79500000000000004</v>
      </c>
      <c r="L206" s="10">
        <v>41926</v>
      </c>
      <c r="M206">
        <v>47.56</v>
      </c>
      <c r="N206">
        <v>0.39</v>
      </c>
      <c r="P206" s="10">
        <v>41926</v>
      </c>
      <c r="Q206">
        <v>25.4</v>
      </c>
      <c r="R206">
        <v>0.23</v>
      </c>
      <c r="T206" s="10">
        <v>41926</v>
      </c>
      <c r="U206">
        <v>34.78</v>
      </c>
      <c r="V206">
        <v>0.25</v>
      </c>
      <c r="X206" s="10">
        <v>41926</v>
      </c>
      <c r="Y206">
        <v>57.92</v>
      </c>
      <c r="Z206">
        <v>0.5675</v>
      </c>
      <c r="AB206" s="10">
        <v>41926</v>
      </c>
      <c r="AC206">
        <v>46.9</v>
      </c>
      <c r="AD206">
        <v>0.52500000000000002</v>
      </c>
      <c r="AF206" s="10">
        <v>41926</v>
      </c>
      <c r="AG206">
        <v>36.19</v>
      </c>
      <c r="AH206">
        <v>0.35</v>
      </c>
      <c r="AJ206" s="10">
        <v>41927</v>
      </c>
      <c r="AK206">
        <v>38.69</v>
      </c>
      <c r="AL206">
        <v>0.26750000000000002</v>
      </c>
      <c r="AN206" s="10">
        <v>41927</v>
      </c>
      <c r="AO206">
        <v>34.96</v>
      </c>
      <c r="AP206">
        <v>0.36249999999999999</v>
      </c>
      <c r="AR206" s="10">
        <v>41927</v>
      </c>
      <c r="AS206">
        <v>49.29</v>
      </c>
      <c r="AT206">
        <v>0.35</v>
      </c>
      <c r="AV206" s="10">
        <v>41927</v>
      </c>
      <c r="AW206">
        <v>15.4</v>
      </c>
      <c r="AX206">
        <v>0.25</v>
      </c>
    </row>
    <row r="207" spans="4:50">
      <c r="D207" s="10">
        <v>41927</v>
      </c>
      <c r="E207">
        <v>48.2</v>
      </c>
      <c r="F207">
        <v>0.49</v>
      </c>
      <c r="H207" s="10">
        <v>41927</v>
      </c>
      <c r="I207">
        <v>78.900000000000006</v>
      </c>
      <c r="J207">
        <v>0.79500000000000004</v>
      </c>
      <c r="L207" s="10">
        <v>41927</v>
      </c>
      <c r="M207">
        <v>47.56</v>
      </c>
      <c r="N207">
        <v>0.39</v>
      </c>
      <c r="P207" s="10">
        <v>41927</v>
      </c>
      <c r="Q207">
        <v>24.84</v>
      </c>
      <c r="R207">
        <v>0.23</v>
      </c>
      <c r="T207" s="10">
        <v>41927</v>
      </c>
      <c r="U207">
        <v>33.93</v>
      </c>
      <c r="V207">
        <v>0.25</v>
      </c>
      <c r="X207" s="10">
        <v>41927</v>
      </c>
      <c r="Y207">
        <v>57.38</v>
      </c>
      <c r="Z207">
        <v>0.5675</v>
      </c>
      <c r="AB207" s="10">
        <v>41927</v>
      </c>
      <c r="AC207">
        <v>46.85</v>
      </c>
      <c r="AD207">
        <v>0.52500000000000002</v>
      </c>
      <c r="AF207" s="10">
        <v>41927</v>
      </c>
      <c r="AG207">
        <v>35.78</v>
      </c>
      <c r="AH207">
        <v>0.35</v>
      </c>
      <c r="AJ207" s="10">
        <v>41928</v>
      </c>
      <c r="AK207">
        <v>38.85</v>
      </c>
      <c r="AL207">
        <v>0.26750000000000002</v>
      </c>
      <c r="AN207" s="10">
        <v>41928</v>
      </c>
      <c r="AO207">
        <v>34.99</v>
      </c>
      <c r="AP207">
        <v>0.36249999999999999</v>
      </c>
      <c r="AR207" s="10">
        <v>41928</v>
      </c>
      <c r="AS207">
        <v>50.75</v>
      </c>
      <c r="AT207">
        <v>0.35</v>
      </c>
      <c r="AV207" s="10">
        <v>41928</v>
      </c>
      <c r="AW207">
        <v>15.46</v>
      </c>
      <c r="AX207">
        <v>0.25</v>
      </c>
    </row>
    <row r="208" spans="4:50">
      <c r="D208" s="10">
        <v>41928</v>
      </c>
      <c r="E208">
        <v>48.52</v>
      </c>
      <c r="F208">
        <v>0.49</v>
      </c>
      <c r="H208" s="10">
        <v>41928</v>
      </c>
      <c r="I208">
        <v>78.17</v>
      </c>
      <c r="J208">
        <v>0.79500000000000004</v>
      </c>
      <c r="L208" s="10">
        <v>41928</v>
      </c>
      <c r="M208">
        <v>46.94</v>
      </c>
      <c r="N208">
        <v>0.39</v>
      </c>
      <c r="P208" s="10">
        <v>41928</v>
      </c>
      <c r="Q208">
        <v>25.01</v>
      </c>
      <c r="R208">
        <v>0.23</v>
      </c>
      <c r="T208" s="10">
        <v>41928</v>
      </c>
      <c r="U208">
        <v>34.450000000000003</v>
      </c>
      <c r="V208">
        <v>0.25</v>
      </c>
      <c r="X208" s="10">
        <v>41928</v>
      </c>
      <c r="Y208">
        <v>57.09</v>
      </c>
      <c r="Z208">
        <v>0.5675</v>
      </c>
      <c r="AB208" s="10">
        <v>41928</v>
      </c>
      <c r="AC208">
        <v>46.37</v>
      </c>
      <c r="AD208">
        <v>0.52500000000000002</v>
      </c>
      <c r="AF208" s="10">
        <v>41928</v>
      </c>
      <c r="AG208">
        <v>35.67</v>
      </c>
      <c r="AH208">
        <v>0.35</v>
      </c>
      <c r="AJ208" s="10">
        <v>41929</v>
      </c>
      <c r="AK208">
        <v>38.880000000000003</v>
      </c>
      <c r="AL208">
        <v>0.26750000000000002</v>
      </c>
      <c r="AN208" s="10">
        <v>41929</v>
      </c>
      <c r="AO208">
        <v>35.36</v>
      </c>
      <c r="AP208">
        <v>0.36249999999999999</v>
      </c>
      <c r="AR208" s="10">
        <v>41929</v>
      </c>
      <c r="AS208">
        <v>51.01</v>
      </c>
      <c r="AT208">
        <v>0.35</v>
      </c>
      <c r="AV208" s="10">
        <v>41929</v>
      </c>
      <c r="AW208">
        <v>15.75</v>
      </c>
      <c r="AX208">
        <v>0.25</v>
      </c>
    </row>
    <row r="209" spans="4:50">
      <c r="D209" s="10">
        <v>41929</v>
      </c>
      <c r="E209">
        <v>48.44</v>
      </c>
      <c r="F209">
        <v>0.49</v>
      </c>
      <c r="H209" s="10">
        <v>41929</v>
      </c>
      <c r="I209">
        <v>78.430000000000007</v>
      </c>
      <c r="J209">
        <v>0.79500000000000004</v>
      </c>
      <c r="L209" s="10">
        <v>41929</v>
      </c>
      <c r="M209">
        <v>47.18</v>
      </c>
      <c r="N209">
        <v>0.39</v>
      </c>
      <c r="P209" s="10">
        <v>41929</v>
      </c>
      <c r="Q209">
        <v>25.24</v>
      </c>
      <c r="R209">
        <v>0.23</v>
      </c>
      <c r="T209" s="10">
        <v>41929</v>
      </c>
      <c r="U209">
        <v>35.6</v>
      </c>
      <c r="V209">
        <v>0.25</v>
      </c>
      <c r="X209" s="10">
        <v>41929</v>
      </c>
      <c r="Y209">
        <v>57.72</v>
      </c>
      <c r="Z209">
        <v>0.5675</v>
      </c>
      <c r="AB209" s="10">
        <v>41929</v>
      </c>
      <c r="AC209">
        <v>46.22</v>
      </c>
      <c r="AD209">
        <v>0.52500000000000002</v>
      </c>
      <c r="AF209" s="10">
        <v>41929</v>
      </c>
      <c r="AG209">
        <v>35.93</v>
      </c>
      <c r="AH209">
        <v>0.35</v>
      </c>
      <c r="AJ209" s="10">
        <v>41932</v>
      </c>
      <c r="AK209">
        <v>39.049999999999997</v>
      </c>
      <c r="AL209">
        <v>0.26750000000000002</v>
      </c>
      <c r="AN209" s="10">
        <v>41932</v>
      </c>
      <c r="AO209">
        <v>35.840000000000003</v>
      </c>
      <c r="AP209">
        <v>0.36249999999999999</v>
      </c>
      <c r="AR209" s="10">
        <v>41932</v>
      </c>
      <c r="AS209">
        <v>51.62</v>
      </c>
      <c r="AT209">
        <v>0.35</v>
      </c>
      <c r="AV209" s="10">
        <v>41932</v>
      </c>
      <c r="AW209">
        <v>15.84</v>
      </c>
      <c r="AX209">
        <v>0.25</v>
      </c>
    </row>
    <row r="210" spans="4:50">
      <c r="D210" s="10">
        <v>41932</v>
      </c>
      <c r="E210">
        <v>49.39</v>
      </c>
      <c r="F210">
        <v>0.49</v>
      </c>
      <c r="H210" s="10">
        <v>41932</v>
      </c>
      <c r="I210">
        <v>79.5</v>
      </c>
      <c r="J210">
        <v>0.79500000000000004</v>
      </c>
      <c r="L210" s="10">
        <v>41932</v>
      </c>
      <c r="M210">
        <v>48.07</v>
      </c>
      <c r="N210">
        <v>0.39</v>
      </c>
      <c r="P210" s="10">
        <v>41932</v>
      </c>
      <c r="Q210">
        <v>25.67</v>
      </c>
      <c r="R210">
        <v>0.23</v>
      </c>
      <c r="T210" s="10">
        <v>41932</v>
      </c>
      <c r="U210">
        <v>36.22</v>
      </c>
      <c r="V210">
        <v>0.25</v>
      </c>
      <c r="X210" s="10">
        <v>41932</v>
      </c>
      <c r="Y210">
        <v>58.5</v>
      </c>
      <c r="Z210">
        <v>0.5675</v>
      </c>
      <c r="AB210" s="10">
        <v>41932</v>
      </c>
      <c r="AC210">
        <v>46.78</v>
      </c>
      <c r="AD210">
        <v>0.52500000000000002</v>
      </c>
      <c r="AF210" s="10">
        <v>41932</v>
      </c>
      <c r="AG210">
        <v>36.19</v>
      </c>
      <c r="AH210">
        <v>0.35</v>
      </c>
      <c r="AJ210" s="10">
        <v>41933</v>
      </c>
      <c r="AK210">
        <v>39.4</v>
      </c>
      <c r="AL210">
        <v>0.26750000000000002</v>
      </c>
      <c r="AN210" s="10">
        <v>41933</v>
      </c>
      <c r="AO210">
        <v>36.049999999999997</v>
      </c>
      <c r="AP210">
        <v>0.36249999999999999</v>
      </c>
      <c r="AR210" s="10">
        <v>41933</v>
      </c>
      <c r="AS210">
        <v>52.26</v>
      </c>
      <c r="AT210">
        <v>0.35</v>
      </c>
      <c r="AV210" s="10">
        <v>41933</v>
      </c>
      <c r="AW210">
        <v>15.88</v>
      </c>
      <c r="AX210">
        <v>0.25</v>
      </c>
    </row>
    <row r="211" spans="4:50">
      <c r="D211" s="10">
        <v>41933</v>
      </c>
      <c r="E211">
        <v>49.5</v>
      </c>
      <c r="F211">
        <v>0.49</v>
      </c>
      <c r="H211" s="10">
        <v>41933</v>
      </c>
      <c r="I211">
        <v>79.08</v>
      </c>
      <c r="J211">
        <v>0.79500000000000004</v>
      </c>
      <c r="L211" s="10">
        <v>41933</v>
      </c>
      <c r="M211">
        <v>47.81</v>
      </c>
      <c r="N211">
        <v>0.39</v>
      </c>
      <c r="P211" s="10">
        <v>41933</v>
      </c>
      <c r="Q211">
        <v>25.93</v>
      </c>
      <c r="R211">
        <v>0.23</v>
      </c>
      <c r="T211" s="10">
        <v>41933</v>
      </c>
      <c r="U211">
        <v>36.630000000000003</v>
      </c>
      <c r="V211">
        <v>0.25</v>
      </c>
      <c r="X211" s="10">
        <v>41933</v>
      </c>
      <c r="Y211">
        <v>58.52</v>
      </c>
      <c r="Z211">
        <v>0.5675</v>
      </c>
      <c r="AB211" s="10">
        <v>41933</v>
      </c>
      <c r="AC211">
        <v>46.93</v>
      </c>
      <c r="AD211">
        <v>0.52500000000000002</v>
      </c>
      <c r="AF211" s="10">
        <v>41933</v>
      </c>
      <c r="AG211">
        <v>36.380000000000003</v>
      </c>
      <c r="AH211">
        <v>0.35</v>
      </c>
      <c r="AJ211" s="10">
        <v>41934</v>
      </c>
      <c r="AK211">
        <v>39.24</v>
      </c>
      <c r="AL211">
        <v>0.26750000000000002</v>
      </c>
      <c r="AN211" s="10">
        <v>41934</v>
      </c>
      <c r="AO211">
        <v>35.85</v>
      </c>
      <c r="AP211">
        <v>0.36249999999999999</v>
      </c>
      <c r="AR211" s="10">
        <v>41934</v>
      </c>
      <c r="AS211">
        <v>51.09</v>
      </c>
      <c r="AT211">
        <v>0.35</v>
      </c>
      <c r="AV211" s="10">
        <v>41934</v>
      </c>
      <c r="AW211">
        <v>15.87</v>
      </c>
      <c r="AX211">
        <v>0.25</v>
      </c>
    </row>
    <row r="212" spans="4:50">
      <c r="D212" s="10">
        <v>41934</v>
      </c>
      <c r="E212">
        <v>49.62</v>
      </c>
      <c r="F212">
        <v>0.49</v>
      </c>
      <c r="H212" s="10">
        <v>41934</v>
      </c>
      <c r="I212">
        <v>80.16</v>
      </c>
      <c r="J212">
        <v>0.79500000000000004</v>
      </c>
      <c r="L212" s="10">
        <v>41934</v>
      </c>
      <c r="M212">
        <v>48.07</v>
      </c>
      <c r="N212">
        <v>0.39</v>
      </c>
      <c r="P212" s="10">
        <v>41934</v>
      </c>
      <c r="Q212">
        <v>26.15</v>
      </c>
      <c r="R212">
        <v>0.23</v>
      </c>
      <c r="T212" s="10">
        <v>41934</v>
      </c>
      <c r="U212">
        <v>36.6</v>
      </c>
      <c r="V212">
        <v>0.25</v>
      </c>
      <c r="X212" s="10">
        <v>41934</v>
      </c>
      <c r="Y212">
        <v>58.73</v>
      </c>
      <c r="Z212">
        <v>0.5675</v>
      </c>
      <c r="AB212" s="10">
        <v>41934</v>
      </c>
      <c r="AC212">
        <v>47.19</v>
      </c>
      <c r="AD212">
        <v>0.52500000000000002</v>
      </c>
      <c r="AF212" s="10">
        <v>41934</v>
      </c>
      <c r="AG212">
        <v>36.6</v>
      </c>
      <c r="AH212">
        <v>0.35</v>
      </c>
      <c r="AJ212" s="10">
        <v>41935</v>
      </c>
      <c r="AK212">
        <v>39.520000000000003</v>
      </c>
      <c r="AL212">
        <v>0.26750000000000002</v>
      </c>
      <c r="AN212" s="10">
        <v>41935</v>
      </c>
      <c r="AO212">
        <v>36</v>
      </c>
      <c r="AP212">
        <v>0.36249999999999999</v>
      </c>
      <c r="AR212" s="10">
        <v>41935</v>
      </c>
      <c r="AS212">
        <v>52.39</v>
      </c>
      <c r="AT212">
        <v>0.35</v>
      </c>
      <c r="AV212" s="10">
        <v>41935</v>
      </c>
      <c r="AW212">
        <v>16.04</v>
      </c>
      <c r="AX212">
        <v>0.25</v>
      </c>
    </row>
    <row r="213" spans="4:50">
      <c r="D213" s="10">
        <v>41935</v>
      </c>
      <c r="E213">
        <v>49.97</v>
      </c>
      <c r="F213">
        <v>0.49</v>
      </c>
      <c r="H213" s="10">
        <v>41935</v>
      </c>
      <c r="I213">
        <v>80.069999999999993</v>
      </c>
      <c r="J213">
        <v>0.79500000000000004</v>
      </c>
      <c r="L213" s="10">
        <v>41935</v>
      </c>
      <c r="M213">
        <v>48.41</v>
      </c>
      <c r="N213">
        <v>0.39</v>
      </c>
      <c r="P213" s="10">
        <v>41935</v>
      </c>
      <c r="Q213">
        <v>26.24</v>
      </c>
      <c r="R213">
        <v>0.23</v>
      </c>
      <c r="T213" s="10">
        <v>41935</v>
      </c>
      <c r="U213">
        <v>36.89</v>
      </c>
      <c r="V213">
        <v>0.25</v>
      </c>
      <c r="X213" s="10">
        <v>41935</v>
      </c>
      <c r="Y213">
        <v>59.1</v>
      </c>
      <c r="Z213">
        <v>0.5675</v>
      </c>
      <c r="AB213" s="10">
        <v>41935</v>
      </c>
      <c r="AC213">
        <v>47.21</v>
      </c>
      <c r="AD213">
        <v>0.52500000000000002</v>
      </c>
      <c r="AF213" s="10">
        <v>41935</v>
      </c>
      <c r="AG213">
        <v>36.549999999999997</v>
      </c>
      <c r="AH213">
        <v>0.35</v>
      </c>
      <c r="AJ213" s="10">
        <v>41936</v>
      </c>
      <c r="AK213">
        <v>40.159999999999997</v>
      </c>
      <c r="AL213">
        <v>0.26750000000000002</v>
      </c>
      <c r="AN213" s="10">
        <v>41936</v>
      </c>
      <c r="AO213">
        <v>36.340000000000003</v>
      </c>
      <c r="AP213">
        <v>0.36249999999999999</v>
      </c>
      <c r="AR213" s="10">
        <v>41936</v>
      </c>
      <c r="AS213">
        <v>52.57</v>
      </c>
      <c r="AT213">
        <v>0.35</v>
      </c>
      <c r="AV213" s="10">
        <v>41936</v>
      </c>
      <c r="AW213">
        <v>16.05</v>
      </c>
      <c r="AX213">
        <v>0.25</v>
      </c>
    </row>
    <row r="214" spans="4:50">
      <c r="D214" s="10">
        <v>41936</v>
      </c>
      <c r="E214">
        <v>50.18</v>
      </c>
      <c r="F214">
        <v>0.49</v>
      </c>
      <c r="H214" s="10">
        <v>41936</v>
      </c>
      <c r="I214">
        <v>80.3</v>
      </c>
      <c r="J214">
        <v>0.79500000000000004</v>
      </c>
      <c r="L214" s="10">
        <v>41936</v>
      </c>
      <c r="M214">
        <v>48.59</v>
      </c>
      <c r="N214">
        <v>0.39</v>
      </c>
      <c r="P214" s="10">
        <v>41936</v>
      </c>
      <c r="Q214">
        <v>26.21</v>
      </c>
      <c r="R214">
        <v>0.23</v>
      </c>
      <c r="T214" s="10">
        <v>41936</v>
      </c>
      <c r="U214">
        <v>36.82</v>
      </c>
      <c r="V214">
        <v>0.25</v>
      </c>
      <c r="X214" s="10">
        <v>41936</v>
      </c>
      <c r="Y214">
        <v>59.17</v>
      </c>
      <c r="Z214">
        <v>0.5675</v>
      </c>
      <c r="AB214" s="10">
        <v>41936</v>
      </c>
      <c r="AC214">
        <v>47.41</v>
      </c>
      <c r="AD214">
        <v>0.52500000000000002</v>
      </c>
      <c r="AF214" s="10">
        <v>41936</v>
      </c>
      <c r="AG214">
        <v>36.79</v>
      </c>
      <c r="AH214">
        <v>0.35</v>
      </c>
      <c r="AJ214" s="10">
        <v>41939</v>
      </c>
      <c r="AK214">
        <v>40</v>
      </c>
      <c r="AL214">
        <v>0.26750000000000002</v>
      </c>
      <c r="AN214" s="10">
        <v>41939</v>
      </c>
      <c r="AO214">
        <v>37.380000000000003</v>
      </c>
      <c r="AP214">
        <v>0.36249999999999999</v>
      </c>
      <c r="AR214" s="10">
        <v>41939</v>
      </c>
      <c r="AS214">
        <v>52.26</v>
      </c>
      <c r="AT214">
        <v>0.35</v>
      </c>
      <c r="AV214" s="10">
        <v>41939</v>
      </c>
      <c r="AW214">
        <v>16.14</v>
      </c>
      <c r="AX214">
        <v>0.25</v>
      </c>
    </row>
    <row r="215" spans="4:50">
      <c r="D215" s="10">
        <v>41939</v>
      </c>
      <c r="E215">
        <v>50.25</v>
      </c>
      <c r="F215">
        <v>0.49</v>
      </c>
      <c r="H215" s="10">
        <v>41939</v>
      </c>
      <c r="I215">
        <v>80.61</v>
      </c>
      <c r="J215">
        <v>0.79500000000000004</v>
      </c>
      <c r="L215" s="10">
        <v>41939</v>
      </c>
      <c r="M215">
        <v>48.45</v>
      </c>
      <c r="N215">
        <v>0.39</v>
      </c>
      <c r="P215" s="10">
        <v>41939</v>
      </c>
      <c r="Q215">
        <v>26.21</v>
      </c>
      <c r="R215">
        <v>0.23</v>
      </c>
      <c r="T215" s="10">
        <v>41939</v>
      </c>
      <c r="U215">
        <v>36.950000000000003</v>
      </c>
      <c r="V215">
        <v>0.25</v>
      </c>
      <c r="X215" s="10">
        <v>41939</v>
      </c>
      <c r="Y215">
        <v>59.61</v>
      </c>
      <c r="Z215">
        <v>0.5675</v>
      </c>
      <c r="AB215" s="10">
        <v>41939</v>
      </c>
      <c r="AC215">
        <v>47.38</v>
      </c>
      <c r="AD215">
        <v>0.52500000000000002</v>
      </c>
      <c r="AF215" s="10">
        <v>41939</v>
      </c>
      <c r="AG215">
        <v>36.79</v>
      </c>
      <c r="AH215">
        <v>0.35</v>
      </c>
      <c r="AJ215" s="10">
        <v>41940</v>
      </c>
      <c r="AK215">
        <v>40.39</v>
      </c>
      <c r="AL215">
        <v>0.26750000000000002</v>
      </c>
      <c r="AN215" s="10">
        <v>41940</v>
      </c>
      <c r="AO215">
        <v>37.96</v>
      </c>
      <c r="AP215">
        <v>0.36249999999999999</v>
      </c>
      <c r="AR215" s="10">
        <v>41940</v>
      </c>
      <c r="AS215">
        <v>53.26</v>
      </c>
      <c r="AT215">
        <v>0.35</v>
      </c>
      <c r="AV215" s="10">
        <v>41940</v>
      </c>
      <c r="AW215">
        <v>16.239999999999998</v>
      </c>
      <c r="AX215">
        <v>0.25</v>
      </c>
    </row>
    <row r="216" spans="4:50">
      <c r="D216" s="10">
        <v>41940</v>
      </c>
      <c r="E216">
        <v>51.17</v>
      </c>
      <c r="F216">
        <v>0.49</v>
      </c>
      <c r="H216" s="10">
        <v>41940</v>
      </c>
      <c r="I216">
        <v>80.72</v>
      </c>
      <c r="J216">
        <v>0.79500000000000004</v>
      </c>
      <c r="L216" s="10">
        <v>41940</v>
      </c>
      <c r="M216">
        <v>48.78</v>
      </c>
      <c r="N216">
        <v>0.39</v>
      </c>
      <c r="P216" s="10">
        <v>41940</v>
      </c>
      <c r="Q216">
        <v>26.44</v>
      </c>
      <c r="R216">
        <v>0.23</v>
      </c>
      <c r="T216" s="10">
        <v>41940</v>
      </c>
      <c r="U216">
        <v>37.03</v>
      </c>
      <c r="V216">
        <v>0.25</v>
      </c>
      <c r="X216" s="10">
        <v>41940</v>
      </c>
      <c r="Y216">
        <v>59.77</v>
      </c>
      <c r="Z216">
        <v>0.5675</v>
      </c>
      <c r="AB216" s="10">
        <v>41940</v>
      </c>
      <c r="AC216">
        <v>47.37</v>
      </c>
      <c r="AD216">
        <v>0.52500000000000002</v>
      </c>
      <c r="AF216" s="10">
        <v>41940</v>
      </c>
      <c r="AG216">
        <v>37.130000000000003</v>
      </c>
      <c r="AH216">
        <v>0.35</v>
      </c>
      <c r="AJ216" s="10">
        <v>41941</v>
      </c>
      <c r="AK216">
        <v>40.32</v>
      </c>
      <c r="AL216">
        <v>0.26750000000000002</v>
      </c>
      <c r="AN216" s="10">
        <v>41941</v>
      </c>
      <c r="AO216">
        <v>38.1</v>
      </c>
      <c r="AP216">
        <v>0.36249999999999999</v>
      </c>
      <c r="AR216" s="10">
        <v>41941</v>
      </c>
      <c r="AS216">
        <v>53</v>
      </c>
      <c r="AT216">
        <v>0.35</v>
      </c>
      <c r="AV216" s="10">
        <v>41941</v>
      </c>
      <c r="AW216">
        <v>16.16</v>
      </c>
      <c r="AX216">
        <v>0.25</v>
      </c>
    </row>
    <row r="217" spans="4:50">
      <c r="D217" s="10">
        <v>41941</v>
      </c>
      <c r="E217">
        <v>50.92</v>
      </c>
      <c r="F217">
        <v>0.49</v>
      </c>
      <c r="H217" s="10">
        <v>41941</v>
      </c>
      <c r="I217">
        <v>80.27</v>
      </c>
      <c r="J217">
        <v>0.79500000000000004</v>
      </c>
      <c r="L217" s="10">
        <v>41941</v>
      </c>
      <c r="M217">
        <v>48.35</v>
      </c>
      <c r="N217">
        <v>0.39</v>
      </c>
      <c r="P217" s="10">
        <v>41941</v>
      </c>
      <c r="Q217">
        <v>26.33</v>
      </c>
      <c r="R217">
        <v>0.23</v>
      </c>
      <c r="T217" s="10">
        <v>41941</v>
      </c>
      <c r="U217">
        <v>36.74</v>
      </c>
      <c r="V217">
        <v>0.25</v>
      </c>
      <c r="X217" s="10">
        <v>41941</v>
      </c>
      <c r="Y217">
        <v>59.76</v>
      </c>
      <c r="Z217">
        <v>0.5675</v>
      </c>
      <c r="AB217" s="10">
        <v>41941</v>
      </c>
      <c r="AC217">
        <v>46.42</v>
      </c>
      <c r="AD217">
        <v>0.52500000000000002</v>
      </c>
      <c r="AF217" s="10">
        <v>41941</v>
      </c>
      <c r="AG217">
        <v>37.090000000000003</v>
      </c>
      <c r="AH217">
        <v>0.35</v>
      </c>
      <c r="AJ217" s="10">
        <v>41942</v>
      </c>
      <c r="AK217">
        <v>40.200000000000003</v>
      </c>
      <c r="AL217">
        <v>0.26750000000000002</v>
      </c>
      <c r="AN217" s="10">
        <v>41942</v>
      </c>
      <c r="AO217">
        <v>38.07</v>
      </c>
      <c r="AP217">
        <v>0.36249999999999999</v>
      </c>
      <c r="AR217" s="10">
        <v>41942</v>
      </c>
      <c r="AS217">
        <v>52.92</v>
      </c>
      <c r="AT217">
        <v>0.35</v>
      </c>
      <c r="AV217" s="10">
        <v>41942</v>
      </c>
      <c r="AW217">
        <v>16.09</v>
      </c>
      <c r="AX217">
        <v>0.25</v>
      </c>
    </row>
    <row r="218" spans="4:50">
      <c r="D218" s="10">
        <v>41942</v>
      </c>
      <c r="E218">
        <v>52.19</v>
      </c>
      <c r="F218">
        <v>0.49</v>
      </c>
      <c r="H218" s="10">
        <v>41942</v>
      </c>
      <c r="I218">
        <v>82.29</v>
      </c>
      <c r="J218">
        <v>0.79500000000000004</v>
      </c>
      <c r="L218" s="10">
        <v>41942</v>
      </c>
      <c r="M218">
        <v>49.35</v>
      </c>
      <c r="N218">
        <v>0.39</v>
      </c>
      <c r="P218" s="10">
        <v>41942</v>
      </c>
      <c r="Q218">
        <v>26.89</v>
      </c>
      <c r="R218">
        <v>0.23</v>
      </c>
      <c r="T218" s="10">
        <v>41942</v>
      </c>
      <c r="U218">
        <v>37.22</v>
      </c>
      <c r="V218">
        <v>0.25</v>
      </c>
      <c r="X218" s="10">
        <v>41942</v>
      </c>
      <c r="Y218">
        <v>60.52</v>
      </c>
      <c r="Z218">
        <v>0.5675</v>
      </c>
      <c r="AB218" s="10">
        <v>41942</v>
      </c>
      <c r="AC218">
        <v>46.45</v>
      </c>
      <c r="AD218">
        <v>0.52500000000000002</v>
      </c>
      <c r="AF218" s="10">
        <v>41942</v>
      </c>
      <c r="AG218">
        <v>37.67</v>
      </c>
      <c r="AH218">
        <v>0.35</v>
      </c>
      <c r="AJ218" s="10">
        <v>41943</v>
      </c>
      <c r="AK218">
        <v>38.96</v>
      </c>
      <c r="AL218">
        <v>0.26750000000000002</v>
      </c>
      <c r="AN218" s="10">
        <v>41943</v>
      </c>
      <c r="AO218">
        <v>37.89</v>
      </c>
      <c r="AP218">
        <v>0.36249999999999999</v>
      </c>
      <c r="AR218" s="10">
        <v>41943</v>
      </c>
      <c r="AS218">
        <v>53.33</v>
      </c>
      <c r="AT218">
        <v>0.35</v>
      </c>
      <c r="AV218" s="10">
        <v>41943</v>
      </c>
      <c r="AW218">
        <v>16.100000000000001</v>
      </c>
      <c r="AX218">
        <v>0.25</v>
      </c>
    </row>
    <row r="219" spans="4:50">
      <c r="D219" s="10">
        <v>41943</v>
      </c>
      <c r="E219">
        <v>52.24</v>
      </c>
      <c r="F219">
        <v>0.49</v>
      </c>
      <c r="H219" s="10">
        <v>41943</v>
      </c>
      <c r="I219">
        <v>82.15</v>
      </c>
      <c r="J219">
        <v>0.79500000000000004</v>
      </c>
      <c r="L219" s="10">
        <v>41943</v>
      </c>
      <c r="M219">
        <v>49.35</v>
      </c>
      <c r="N219">
        <v>0.39</v>
      </c>
      <c r="P219" s="10">
        <v>41943</v>
      </c>
      <c r="Q219">
        <v>26.93</v>
      </c>
      <c r="R219">
        <v>0.23</v>
      </c>
      <c r="T219" s="10">
        <v>41943</v>
      </c>
      <c r="U219">
        <v>37.29</v>
      </c>
      <c r="V219">
        <v>0.25</v>
      </c>
      <c r="X219" s="10">
        <v>41943</v>
      </c>
      <c r="Y219">
        <v>61.47</v>
      </c>
      <c r="Z219">
        <v>0.5675</v>
      </c>
      <c r="AB219" s="10">
        <v>41943</v>
      </c>
      <c r="AC219">
        <v>46.36</v>
      </c>
      <c r="AD219">
        <v>0.52500000000000002</v>
      </c>
      <c r="AF219" s="10">
        <v>41943</v>
      </c>
      <c r="AG219">
        <v>37.81</v>
      </c>
      <c r="AH219">
        <v>0.35</v>
      </c>
      <c r="AJ219" s="10">
        <v>41946</v>
      </c>
      <c r="AK219">
        <v>38.79</v>
      </c>
      <c r="AL219">
        <v>0.26750000000000002</v>
      </c>
      <c r="AN219" s="10">
        <v>41946</v>
      </c>
      <c r="AO219">
        <v>37.9</v>
      </c>
      <c r="AP219">
        <v>0.36249999999999999</v>
      </c>
      <c r="AR219" s="10">
        <v>41946</v>
      </c>
      <c r="AS219">
        <v>53.16</v>
      </c>
      <c r="AT219">
        <v>0.35</v>
      </c>
      <c r="AV219" s="10">
        <v>41946</v>
      </c>
      <c r="AW219">
        <v>16.25</v>
      </c>
      <c r="AX219">
        <v>0.25</v>
      </c>
    </row>
    <row r="220" spans="4:50">
      <c r="D220" s="10">
        <v>41946</v>
      </c>
      <c r="E220">
        <v>52.17</v>
      </c>
      <c r="F220">
        <v>0.49</v>
      </c>
      <c r="H220" s="10">
        <v>41946</v>
      </c>
      <c r="I220">
        <v>82.38</v>
      </c>
      <c r="J220">
        <v>0.79500000000000004</v>
      </c>
      <c r="L220" s="10">
        <v>41946</v>
      </c>
      <c r="M220">
        <v>49.58</v>
      </c>
      <c r="N220">
        <v>0.39</v>
      </c>
      <c r="P220" s="10">
        <v>41946</v>
      </c>
      <c r="Q220">
        <v>27.05</v>
      </c>
      <c r="R220">
        <v>0.23</v>
      </c>
      <c r="T220" s="10">
        <v>41946</v>
      </c>
      <c r="U220">
        <v>37.33</v>
      </c>
      <c r="V220">
        <v>0.25</v>
      </c>
      <c r="X220" s="10">
        <v>41946</v>
      </c>
      <c r="Y220">
        <v>62.25</v>
      </c>
      <c r="Z220">
        <v>0.5675</v>
      </c>
      <c r="AB220" s="10">
        <v>41946</v>
      </c>
      <c r="AC220">
        <v>46.77</v>
      </c>
      <c r="AD220">
        <v>0.52500000000000002</v>
      </c>
      <c r="AF220" s="10">
        <v>41946</v>
      </c>
      <c r="AG220">
        <v>37.799999999999997</v>
      </c>
      <c r="AH220">
        <v>0.35</v>
      </c>
      <c r="AJ220" s="10">
        <v>41947</v>
      </c>
      <c r="AK220">
        <v>37.299999999999997</v>
      </c>
      <c r="AL220">
        <v>0.26750000000000002</v>
      </c>
      <c r="AN220" s="10">
        <v>41947</v>
      </c>
      <c r="AO220">
        <v>37.28</v>
      </c>
      <c r="AP220">
        <v>0.36249999999999999</v>
      </c>
      <c r="AR220" s="10">
        <v>41947</v>
      </c>
      <c r="AS220">
        <v>52.24</v>
      </c>
      <c r="AT220">
        <v>0.35</v>
      </c>
      <c r="AV220" s="10">
        <v>41947</v>
      </c>
      <c r="AW220">
        <v>16.3</v>
      </c>
      <c r="AX220">
        <v>0.25</v>
      </c>
    </row>
    <row r="221" spans="4:50">
      <c r="D221" s="10">
        <v>41947</v>
      </c>
      <c r="E221">
        <v>52.49</v>
      </c>
      <c r="F221">
        <v>0.49</v>
      </c>
      <c r="H221" s="10">
        <v>41947</v>
      </c>
      <c r="I221">
        <v>82.23</v>
      </c>
      <c r="J221">
        <v>0.79500000000000004</v>
      </c>
      <c r="L221" s="10">
        <v>41947</v>
      </c>
      <c r="M221">
        <v>49.51</v>
      </c>
      <c r="N221">
        <v>0.39</v>
      </c>
      <c r="P221" s="10">
        <v>41947</v>
      </c>
      <c r="Q221">
        <v>26.88</v>
      </c>
      <c r="R221">
        <v>0.23</v>
      </c>
      <c r="T221" s="10">
        <v>41947</v>
      </c>
      <c r="U221">
        <v>37.06</v>
      </c>
      <c r="V221">
        <v>0.25</v>
      </c>
      <c r="X221" s="10">
        <v>41947</v>
      </c>
      <c r="Y221">
        <v>61.66</v>
      </c>
      <c r="Z221">
        <v>0.5675</v>
      </c>
      <c r="AB221" s="10">
        <v>41947</v>
      </c>
      <c r="AC221">
        <v>46.94</v>
      </c>
      <c r="AD221">
        <v>0.52500000000000002</v>
      </c>
      <c r="AF221" s="10">
        <v>41947</v>
      </c>
      <c r="AG221">
        <v>37.82</v>
      </c>
      <c r="AH221">
        <v>0.35</v>
      </c>
      <c r="AJ221" s="10">
        <v>41948</v>
      </c>
      <c r="AK221">
        <v>37.130000000000003</v>
      </c>
      <c r="AL221">
        <v>0.26750000000000002</v>
      </c>
      <c r="AN221" s="10">
        <v>41948</v>
      </c>
      <c r="AO221">
        <v>37.64</v>
      </c>
      <c r="AP221">
        <v>0.36249999999999999</v>
      </c>
      <c r="AR221" s="10">
        <v>41948</v>
      </c>
      <c r="AS221">
        <v>52.04</v>
      </c>
      <c r="AT221">
        <v>0.35</v>
      </c>
      <c r="AV221" s="10">
        <v>41948</v>
      </c>
      <c r="AW221">
        <v>16.18</v>
      </c>
      <c r="AX221">
        <v>0.25</v>
      </c>
    </row>
    <row r="222" spans="4:50">
      <c r="D222" s="10">
        <v>41948</v>
      </c>
      <c r="E222">
        <v>52.77</v>
      </c>
      <c r="F222">
        <v>0.49</v>
      </c>
      <c r="H222" s="10">
        <v>41948</v>
      </c>
      <c r="I222">
        <v>83.5</v>
      </c>
      <c r="J222">
        <v>0.79500000000000004</v>
      </c>
      <c r="L222" s="10">
        <v>41948</v>
      </c>
      <c r="M222">
        <v>50.83</v>
      </c>
      <c r="N222">
        <v>0.39</v>
      </c>
      <c r="P222" s="10">
        <v>41948</v>
      </c>
      <c r="Q222">
        <v>27.3</v>
      </c>
      <c r="R222">
        <v>0.23</v>
      </c>
      <c r="T222" s="10">
        <v>41948</v>
      </c>
      <c r="U222">
        <v>37.42</v>
      </c>
      <c r="V222">
        <v>0.25</v>
      </c>
      <c r="X222" s="10">
        <v>41948</v>
      </c>
      <c r="Y222">
        <v>62.89</v>
      </c>
      <c r="Z222">
        <v>0.5675</v>
      </c>
      <c r="AB222" s="10">
        <v>41948</v>
      </c>
      <c r="AC222">
        <v>47.96</v>
      </c>
      <c r="AD222">
        <v>0.52500000000000002</v>
      </c>
      <c r="AF222" s="10">
        <v>41948</v>
      </c>
      <c r="AG222">
        <v>38.31</v>
      </c>
      <c r="AH222">
        <v>0.35</v>
      </c>
      <c r="AJ222" s="10">
        <v>41949</v>
      </c>
      <c r="AK222">
        <v>37.07</v>
      </c>
      <c r="AL222">
        <v>0.26750000000000002</v>
      </c>
      <c r="AN222" s="10">
        <v>41949</v>
      </c>
      <c r="AO222">
        <v>37.57</v>
      </c>
      <c r="AP222">
        <v>0.36249999999999999</v>
      </c>
      <c r="AR222" s="10">
        <v>41949</v>
      </c>
      <c r="AS222">
        <v>51.64</v>
      </c>
      <c r="AT222">
        <v>0.35</v>
      </c>
      <c r="AV222" s="10">
        <v>41949</v>
      </c>
      <c r="AW222">
        <v>16.27</v>
      </c>
      <c r="AX222">
        <v>0.25</v>
      </c>
    </row>
    <row r="223" spans="4:50">
      <c r="D223" s="10">
        <v>41949</v>
      </c>
      <c r="E223">
        <v>51.81</v>
      </c>
      <c r="F223">
        <v>0.49</v>
      </c>
      <c r="H223" s="10">
        <v>41949</v>
      </c>
      <c r="I223">
        <v>81.17</v>
      </c>
      <c r="J223">
        <v>0.79500000000000004</v>
      </c>
      <c r="L223" s="10">
        <v>41949</v>
      </c>
      <c r="M223">
        <v>49.5</v>
      </c>
      <c r="N223">
        <v>0.39</v>
      </c>
      <c r="P223" s="10">
        <v>41949</v>
      </c>
      <c r="Q223">
        <v>26.92</v>
      </c>
      <c r="R223">
        <v>0.23</v>
      </c>
      <c r="T223" s="10">
        <v>41949</v>
      </c>
      <c r="U223">
        <v>37.33</v>
      </c>
      <c r="V223">
        <v>0.25</v>
      </c>
      <c r="X223" s="10">
        <v>41949</v>
      </c>
      <c r="Y223">
        <v>61.79</v>
      </c>
      <c r="Z223">
        <v>0.5675</v>
      </c>
      <c r="AB223" s="10">
        <v>41949</v>
      </c>
      <c r="AC223">
        <v>47.01</v>
      </c>
      <c r="AD223">
        <v>0.52500000000000002</v>
      </c>
      <c r="AF223" s="10">
        <v>41949</v>
      </c>
      <c r="AG223">
        <v>38.26</v>
      </c>
      <c r="AH223">
        <v>0.35</v>
      </c>
      <c r="AJ223" s="10">
        <v>41950</v>
      </c>
      <c r="AK223">
        <v>37.49</v>
      </c>
      <c r="AL223">
        <v>0.26750000000000002</v>
      </c>
      <c r="AN223" s="10">
        <v>41950</v>
      </c>
      <c r="AO223">
        <v>37.28</v>
      </c>
      <c r="AP223">
        <v>0.36249999999999999</v>
      </c>
      <c r="AR223" s="10">
        <v>41950</v>
      </c>
      <c r="AS223">
        <v>52.04</v>
      </c>
      <c r="AT223">
        <v>0.35</v>
      </c>
      <c r="AV223" s="10">
        <v>41950</v>
      </c>
      <c r="AW223">
        <v>16.260000000000002</v>
      </c>
      <c r="AX223">
        <v>0.25</v>
      </c>
    </row>
    <row r="224" spans="4:50">
      <c r="D224" s="10">
        <v>41950</v>
      </c>
      <c r="E224">
        <v>52.25</v>
      </c>
      <c r="F224">
        <v>0.49</v>
      </c>
      <c r="H224" s="10">
        <v>41950</v>
      </c>
      <c r="I224">
        <v>82.08</v>
      </c>
      <c r="J224">
        <v>0.79500000000000004</v>
      </c>
      <c r="L224" s="10">
        <v>41950</v>
      </c>
      <c r="M224">
        <v>50.7</v>
      </c>
      <c r="N224">
        <v>0.39</v>
      </c>
      <c r="P224" s="10">
        <v>41950</v>
      </c>
      <c r="Q224">
        <v>27</v>
      </c>
      <c r="R224">
        <v>0.23</v>
      </c>
      <c r="T224" s="10">
        <v>41950</v>
      </c>
      <c r="U224">
        <v>37.72</v>
      </c>
      <c r="V224">
        <v>0.25</v>
      </c>
      <c r="X224" s="10">
        <v>41950</v>
      </c>
      <c r="Y224">
        <v>62.5</v>
      </c>
      <c r="Z224">
        <v>0.5675</v>
      </c>
      <c r="AB224" s="10">
        <v>41950</v>
      </c>
      <c r="AC224">
        <v>47.13</v>
      </c>
      <c r="AD224">
        <v>0.52500000000000002</v>
      </c>
      <c r="AF224" s="10">
        <v>41950</v>
      </c>
      <c r="AG224">
        <v>39.090000000000003</v>
      </c>
      <c r="AH224">
        <v>0.35</v>
      </c>
      <c r="AJ224" s="10">
        <v>41953</v>
      </c>
      <c r="AK224">
        <v>38.1</v>
      </c>
      <c r="AL224">
        <v>0.26750000000000002</v>
      </c>
      <c r="AN224" s="10">
        <v>41953</v>
      </c>
      <c r="AO224">
        <v>36.950000000000003</v>
      </c>
      <c r="AP224">
        <v>0.36249999999999999</v>
      </c>
      <c r="AR224" s="10">
        <v>41953</v>
      </c>
      <c r="AS224">
        <v>51.7</v>
      </c>
      <c r="AT224">
        <v>0.35</v>
      </c>
      <c r="AV224" s="10">
        <v>41953</v>
      </c>
      <c r="AW224">
        <v>16.28</v>
      </c>
      <c r="AX224">
        <v>0.25</v>
      </c>
    </row>
    <row r="225" spans="4:50">
      <c r="D225" s="10">
        <v>41953</v>
      </c>
      <c r="E225">
        <v>52.65</v>
      </c>
      <c r="F225">
        <v>0.49</v>
      </c>
      <c r="H225" s="10">
        <v>41953</v>
      </c>
      <c r="I225">
        <v>82.81</v>
      </c>
      <c r="J225">
        <v>0.79500000000000004</v>
      </c>
      <c r="L225" s="10">
        <v>41953</v>
      </c>
      <c r="M225">
        <v>50.73</v>
      </c>
      <c r="N225">
        <v>0.39</v>
      </c>
      <c r="P225" s="10">
        <v>41953</v>
      </c>
      <c r="Q225">
        <v>27.15</v>
      </c>
      <c r="R225">
        <v>0.23</v>
      </c>
      <c r="T225" s="10">
        <v>41953</v>
      </c>
      <c r="U225">
        <v>37.83</v>
      </c>
      <c r="V225">
        <v>0.25</v>
      </c>
      <c r="X225" s="10">
        <v>41953</v>
      </c>
      <c r="Y225">
        <v>62.81</v>
      </c>
      <c r="Z225">
        <v>0.5675</v>
      </c>
      <c r="AB225" s="10">
        <v>41953</v>
      </c>
      <c r="AC225">
        <v>47.59</v>
      </c>
      <c r="AD225">
        <v>0.52500000000000002</v>
      </c>
      <c r="AF225" s="10">
        <v>41953</v>
      </c>
      <c r="AG225">
        <v>39.21</v>
      </c>
      <c r="AH225">
        <v>0.35</v>
      </c>
      <c r="AJ225" s="10">
        <v>41954</v>
      </c>
      <c r="AK225">
        <v>38.44</v>
      </c>
      <c r="AL225">
        <v>0.26750000000000002</v>
      </c>
      <c r="AN225" s="10">
        <v>41954</v>
      </c>
      <c r="AO225">
        <v>37.03</v>
      </c>
      <c r="AP225">
        <v>0.36249999999999999</v>
      </c>
      <c r="AR225" s="10">
        <v>41954</v>
      </c>
      <c r="AS225">
        <v>52.23</v>
      </c>
      <c r="AT225">
        <v>0.35</v>
      </c>
      <c r="AV225" s="10">
        <v>41954</v>
      </c>
      <c r="AW225">
        <v>16.239999999999998</v>
      </c>
      <c r="AX225">
        <v>0.25</v>
      </c>
    </row>
    <row r="226" spans="4:50">
      <c r="D226" s="10">
        <v>41954</v>
      </c>
      <c r="E226">
        <v>52.17</v>
      </c>
      <c r="F226">
        <v>0.49</v>
      </c>
      <c r="H226" s="10">
        <v>41954</v>
      </c>
      <c r="I226">
        <v>82.66</v>
      </c>
      <c r="J226">
        <v>0.79500000000000004</v>
      </c>
      <c r="L226" s="10">
        <v>41954</v>
      </c>
      <c r="M226">
        <v>50.54</v>
      </c>
      <c r="N226">
        <v>0.39</v>
      </c>
      <c r="P226" s="10">
        <v>41954</v>
      </c>
      <c r="Q226">
        <v>27.15</v>
      </c>
      <c r="R226">
        <v>0.23</v>
      </c>
      <c r="T226" s="10">
        <v>41954</v>
      </c>
      <c r="U226">
        <v>37.770000000000003</v>
      </c>
      <c r="V226">
        <v>0.25</v>
      </c>
      <c r="X226" s="10">
        <v>41954</v>
      </c>
      <c r="Y226">
        <v>62.82</v>
      </c>
      <c r="Z226">
        <v>0.5675</v>
      </c>
      <c r="AB226" s="10">
        <v>41954</v>
      </c>
      <c r="AC226">
        <v>47.58</v>
      </c>
      <c r="AD226">
        <v>0.52500000000000002</v>
      </c>
      <c r="AF226" s="10">
        <v>41954</v>
      </c>
      <c r="AG226">
        <v>39.44</v>
      </c>
      <c r="AH226">
        <v>0.35</v>
      </c>
      <c r="AJ226" s="10">
        <v>41955</v>
      </c>
      <c r="AK226">
        <v>39.01</v>
      </c>
      <c r="AL226">
        <v>0.26750000000000002</v>
      </c>
      <c r="AN226" s="10">
        <v>41955</v>
      </c>
      <c r="AO226">
        <v>37.67</v>
      </c>
      <c r="AP226">
        <v>0.36249999999999999</v>
      </c>
      <c r="AR226" s="10">
        <v>41955</v>
      </c>
      <c r="AS226">
        <v>51.92</v>
      </c>
      <c r="AT226">
        <v>0.35</v>
      </c>
      <c r="AV226" s="10">
        <v>41955</v>
      </c>
      <c r="AW226">
        <v>16.309999999999999</v>
      </c>
      <c r="AX226">
        <v>0.25</v>
      </c>
    </row>
    <row r="227" spans="4:50">
      <c r="D227" s="10">
        <v>41955</v>
      </c>
      <c r="E227">
        <v>51.25</v>
      </c>
      <c r="F227">
        <v>0.49</v>
      </c>
      <c r="H227" s="10">
        <v>41955</v>
      </c>
      <c r="I227">
        <v>79.849999999999994</v>
      </c>
      <c r="J227">
        <v>0.79500000000000004</v>
      </c>
      <c r="L227" s="10">
        <v>41955</v>
      </c>
      <c r="M227">
        <v>49.49</v>
      </c>
      <c r="N227">
        <v>0.39</v>
      </c>
      <c r="P227" s="10">
        <v>41955</v>
      </c>
      <c r="Q227">
        <v>26.72</v>
      </c>
      <c r="R227">
        <v>0.23</v>
      </c>
      <c r="T227" s="10">
        <v>41955</v>
      </c>
      <c r="U227">
        <v>37.43</v>
      </c>
      <c r="V227">
        <v>0.25</v>
      </c>
      <c r="X227" s="10">
        <v>41955</v>
      </c>
      <c r="Y227">
        <v>61.8</v>
      </c>
      <c r="Z227">
        <v>0.5675</v>
      </c>
      <c r="AB227" s="10">
        <v>41955</v>
      </c>
      <c r="AC227">
        <v>47.1</v>
      </c>
      <c r="AD227">
        <v>0.52500000000000002</v>
      </c>
      <c r="AF227" s="10">
        <v>41955</v>
      </c>
      <c r="AG227">
        <v>38.950000000000003</v>
      </c>
      <c r="AH227">
        <v>0.35</v>
      </c>
      <c r="AJ227" s="10">
        <v>41956</v>
      </c>
      <c r="AK227">
        <v>39</v>
      </c>
      <c r="AL227">
        <v>0.26750000000000002</v>
      </c>
      <c r="AN227" s="10">
        <v>41956</v>
      </c>
      <c r="AO227">
        <v>37.64</v>
      </c>
      <c r="AP227">
        <v>0.36249999999999999</v>
      </c>
      <c r="AR227" s="10">
        <v>41956</v>
      </c>
      <c r="AS227">
        <v>51.7</v>
      </c>
      <c r="AT227">
        <v>0.35</v>
      </c>
      <c r="AV227" s="10">
        <v>41956</v>
      </c>
      <c r="AW227">
        <v>16.28</v>
      </c>
      <c r="AX227">
        <v>0.25</v>
      </c>
    </row>
    <row r="228" spans="4:50">
      <c r="D228" s="10">
        <v>41956</v>
      </c>
      <c r="E228">
        <v>50.07</v>
      </c>
      <c r="F228">
        <v>0.49</v>
      </c>
      <c r="H228" s="10">
        <v>41956</v>
      </c>
      <c r="I228">
        <v>78.989999999999995</v>
      </c>
      <c r="J228">
        <v>0.79500000000000004</v>
      </c>
      <c r="L228" s="10">
        <v>41956</v>
      </c>
      <c r="M228">
        <v>49.27</v>
      </c>
      <c r="N228">
        <v>0.39</v>
      </c>
      <c r="P228" s="10">
        <v>41956</v>
      </c>
      <c r="Q228">
        <v>26.43</v>
      </c>
      <c r="R228">
        <v>0.23</v>
      </c>
      <c r="T228" s="10">
        <v>41956</v>
      </c>
      <c r="U228">
        <v>36.43</v>
      </c>
      <c r="V228">
        <v>0.25</v>
      </c>
      <c r="X228" s="10">
        <v>41956</v>
      </c>
      <c r="Y228">
        <v>61.23</v>
      </c>
      <c r="Z228">
        <v>0.5675</v>
      </c>
      <c r="AB228" s="10">
        <v>41956</v>
      </c>
      <c r="AC228">
        <v>46.94</v>
      </c>
      <c r="AD228">
        <v>0.52500000000000002</v>
      </c>
      <c r="AF228" s="10">
        <v>41956</v>
      </c>
      <c r="AG228">
        <v>38.72</v>
      </c>
      <c r="AH228">
        <v>0.35</v>
      </c>
      <c r="AJ228" s="10">
        <v>41957</v>
      </c>
      <c r="AK228">
        <v>38.979999999999997</v>
      </c>
      <c r="AL228">
        <v>0.26750000000000002</v>
      </c>
      <c r="AN228" s="10">
        <v>41957</v>
      </c>
      <c r="AO228">
        <v>37.6</v>
      </c>
      <c r="AP228">
        <v>0.36249999999999999</v>
      </c>
      <c r="AR228" s="10">
        <v>41957</v>
      </c>
      <c r="AS228">
        <v>51.21</v>
      </c>
      <c r="AT228">
        <v>0.35</v>
      </c>
      <c r="AV228" s="10">
        <v>41957</v>
      </c>
      <c r="AW228">
        <v>16.28</v>
      </c>
      <c r="AX228">
        <v>0.25</v>
      </c>
    </row>
    <row r="229" spans="4:50">
      <c r="D229" s="10">
        <v>41957</v>
      </c>
      <c r="E229">
        <v>49.83</v>
      </c>
      <c r="F229">
        <v>0.49</v>
      </c>
      <c r="H229" s="10">
        <v>41957</v>
      </c>
      <c r="I229">
        <v>79.11</v>
      </c>
      <c r="J229">
        <v>0.79500000000000004</v>
      </c>
      <c r="L229" s="10">
        <v>41957</v>
      </c>
      <c r="M229">
        <v>48.8</v>
      </c>
      <c r="N229">
        <v>0.39</v>
      </c>
      <c r="P229" s="10">
        <v>41957</v>
      </c>
      <c r="Q229">
        <v>26.38</v>
      </c>
      <c r="R229">
        <v>0.23</v>
      </c>
      <c r="T229" s="10">
        <v>41957</v>
      </c>
      <c r="U229">
        <v>36.35</v>
      </c>
      <c r="V229">
        <v>0.25</v>
      </c>
      <c r="X229" s="10">
        <v>41957</v>
      </c>
      <c r="Y229">
        <v>60.79</v>
      </c>
      <c r="Z229">
        <v>0.5675</v>
      </c>
      <c r="AB229" s="10">
        <v>41957</v>
      </c>
      <c r="AC229">
        <v>46.64</v>
      </c>
      <c r="AD229">
        <v>0.52500000000000002</v>
      </c>
      <c r="AF229" s="10">
        <v>41957</v>
      </c>
      <c r="AG229">
        <v>38.39</v>
      </c>
      <c r="AH229">
        <v>0.35</v>
      </c>
      <c r="AJ229" s="10">
        <v>41960</v>
      </c>
      <c r="AK229">
        <v>39.33</v>
      </c>
      <c r="AL229">
        <v>0.26750000000000002</v>
      </c>
      <c r="AN229" s="10">
        <v>41960</v>
      </c>
      <c r="AO229">
        <v>38.200000000000003</v>
      </c>
      <c r="AP229">
        <v>0.36249999999999999</v>
      </c>
      <c r="AR229" s="10">
        <v>41960</v>
      </c>
      <c r="AS229">
        <v>50.96</v>
      </c>
      <c r="AT229">
        <v>0.35</v>
      </c>
      <c r="AV229" s="10">
        <v>41960</v>
      </c>
      <c r="AW229">
        <v>16.28</v>
      </c>
      <c r="AX229">
        <v>0.25</v>
      </c>
    </row>
    <row r="230" spans="4:50">
      <c r="D230" s="10">
        <v>41960</v>
      </c>
      <c r="E230">
        <v>50.09</v>
      </c>
      <c r="F230">
        <v>0.49</v>
      </c>
      <c r="H230" s="10">
        <v>41960</v>
      </c>
      <c r="I230">
        <v>80.3</v>
      </c>
      <c r="J230">
        <v>0.79500000000000004</v>
      </c>
      <c r="L230" s="10">
        <v>41960</v>
      </c>
      <c r="M230">
        <v>49.44</v>
      </c>
      <c r="N230">
        <v>0.39</v>
      </c>
      <c r="P230" s="10">
        <v>41960</v>
      </c>
      <c r="Q230">
        <v>26.5</v>
      </c>
      <c r="R230">
        <v>0.23</v>
      </c>
      <c r="T230" s="10">
        <v>41960</v>
      </c>
      <c r="U230">
        <v>36.69</v>
      </c>
      <c r="V230">
        <v>0.25</v>
      </c>
      <c r="X230" s="10">
        <v>41960</v>
      </c>
      <c r="Y230">
        <v>61.82</v>
      </c>
      <c r="Z230">
        <v>0.5675</v>
      </c>
      <c r="AB230" s="10">
        <v>41960</v>
      </c>
      <c r="AC230">
        <v>47.08</v>
      </c>
      <c r="AD230">
        <v>0.52500000000000002</v>
      </c>
      <c r="AF230" s="10">
        <v>41960</v>
      </c>
      <c r="AG230">
        <v>38.99</v>
      </c>
      <c r="AH230">
        <v>0.35</v>
      </c>
      <c r="AJ230" s="10">
        <v>41961</v>
      </c>
      <c r="AK230">
        <v>39.75</v>
      </c>
      <c r="AL230">
        <v>0.26750000000000002</v>
      </c>
      <c r="AN230" s="10">
        <v>41961</v>
      </c>
      <c r="AO230">
        <v>38.78</v>
      </c>
      <c r="AP230">
        <v>0.36249999999999999</v>
      </c>
      <c r="AR230" s="10">
        <v>41961</v>
      </c>
      <c r="AS230">
        <v>51.37</v>
      </c>
      <c r="AT230">
        <v>0.35</v>
      </c>
      <c r="AV230" s="10">
        <v>41961</v>
      </c>
      <c r="AW230">
        <v>16.37</v>
      </c>
      <c r="AX230">
        <v>0.25</v>
      </c>
    </row>
    <row r="231" spans="4:50">
      <c r="D231" s="10">
        <v>41961</v>
      </c>
      <c r="E231">
        <v>50.38</v>
      </c>
      <c r="F231">
        <v>0.49</v>
      </c>
      <c r="H231" s="10">
        <v>41961</v>
      </c>
      <c r="I231">
        <v>80.31</v>
      </c>
      <c r="J231">
        <v>0.79500000000000004</v>
      </c>
      <c r="L231" s="10">
        <v>41961</v>
      </c>
      <c r="M231">
        <v>49.78</v>
      </c>
      <c r="N231">
        <v>0.39</v>
      </c>
      <c r="P231" s="10">
        <v>41961</v>
      </c>
      <c r="Q231">
        <v>26.56</v>
      </c>
      <c r="R231">
        <v>0.23</v>
      </c>
      <c r="T231" s="10">
        <v>41961</v>
      </c>
      <c r="U231">
        <v>36.96</v>
      </c>
      <c r="V231">
        <v>0.25</v>
      </c>
      <c r="X231" s="10">
        <v>41961</v>
      </c>
      <c r="Y231">
        <v>62.24</v>
      </c>
      <c r="Z231">
        <v>0.5675</v>
      </c>
      <c r="AB231" s="10">
        <v>41961</v>
      </c>
      <c r="AC231">
        <v>47.25</v>
      </c>
      <c r="AD231">
        <v>0.52500000000000002</v>
      </c>
      <c r="AF231" s="10">
        <v>41961</v>
      </c>
      <c r="AG231">
        <v>39.43</v>
      </c>
      <c r="AH231">
        <v>0.35</v>
      </c>
      <c r="AJ231" s="10">
        <v>41962</v>
      </c>
      <c r="AK231">
        <v>39.92</v>
      </c>
      <c r="AL231">
        <v>0.26750000000000002</v>
      </c>
      <c r="AN231" s="10">
        <v>41962</v>
      </c>
      <c r="AO231">
        <v>38.9</v>
      </c>
      <c r="AP231">
        <v>0.36249999999999999</v>
      </c>
      <c r="AR231" s="10">
        <v>41962</v>
      </c>
      <c r="AS231">
        <v>52.21</v>
      </c>
      <c r="AT231">
        <v>0.35</v>
      </c>
      <c r="AV231" s="10">
        <v>41962</v>
      </c>
      <c r="AW231">
        <v>16.260000000000002</v>
      </c>
      <c r="AX231">
        <v>0.25</v>
      </c>
    </row>
    <row r="232" spans="4:50">
      <c r="D232" s="10">
        <v>41962</v>
      </c>
      <c r="E232">
        <v>50.14</v>
      </c>
      <c r="F232">
        <v>0.49</v>
      </c>
      <c r="H232" s="10">
        <v>41962</v>
      </c>
      <c r="I232">
        <v>80.38</v>
      </c>
      <c r="J232">
        <v>0.79500000000000004</v>
      </c>
      <c r="L232" s="10">
        <v>41962</v>
      </c>
      <c r="M232">
        <v>49.94</v>
      </c>
      <c r="N232">
        <v>0.39</v>
      </c>
      <c r="P232" s="10">
        <v>41962</v>
      </c>
      <c r="Q232">
        <v>26.61</v>
      </c>
      <c r="R232">
        <v>0.23</v>
      </c>
      <c r="T232" s="10">
        <v>41962</v>
      </c>
      <c r="U232">
        <v>37.01</v>
      </c>
      <c r="V232">
        <v>0.25</v>
      </c>
      <c r="X232" s="10">
        <v>41962</v>
      </c>
      <c r="Y232">
        <v>62.08</v>
      </c>
      <c r="Z232">
        <v>0.5675</v>
      </c>
      <c r="AB232" s="10">
        <v>41962</v>
      </c>
      <c r="AC232">
        <v>47.27</v>
      </c>
      <c r="AD232">
        <v>0.52500000000000002</v>
      </c>
      <c r="AF232" s="10">
        <v>41962</v>
      </c>
      <c r="AG232">
        <v>39.31</v>
      </c>
      <c r="AH232">
        <v>0.35</v>
      </c>
      <c r="AJ232" s="10">
        <v>41963</v>
      </c>
      <c r="AK232">
        <v>40.340000000000003</v>
      </c>
      <c r="AL232">
        <v>0.26750000000000002</v>
      </c>
      <c r="AN232" s="10">
        <v>41963</v>
      </c>
      <c r="AO232">
        <v>39.14</v>
      </c>
      <c r="AP232">
        <v>0.36249999999999999</v>
      </c>
      <c r="AR232" s="10">
        <v>41963</v>
      </c>
      <c r="AS232">
        <v>52.62</v>
      </c>
      <c r="AT232">
        <v>0.35</v>
      </c>
      <c r="AV232" s="10">
        <v>41963</v>
      </c>
      <c r="AW232">
        <v>16.239999999999998</v>
      </c>
      <c r="AX232">
        <v>0.25</v>
      </c>
    </row>
    <row r="233" spans="4:50">
      <c r="D233" s="10">
        <v>41963</v>
      </c>
      <c r="E233">
        <v>50.13</v>
      </c>
      <c r="F233">
        <v>0.49</v>
      </c>
      <c r="H233" s="10">
        <v>41963</v>
      </c>
      <c r="I233">
        <v>80.17</v>
      </c>
      <c r="J233">
        <v>0.79500000000000004</v>
      </c>
      <c r="L233" s="10">
        <v>41963</v>
      </c>
      <c r="M233">
        <v>49.96</v>
      </c>
      <c r="N233">
        <v>0.39</v>
      </c>
      <c r="P233" s="10">
        <v>41963</v>
      </c>
      <c r="Q233">
        <v>26.52</v>
      </c>
      <c r="R233">
        <v>0.23</v>
      </c>
      <c r="T233" s="10">
        <v>41963</v>
      </c>
      <c r="U233">
        <v>36.799999999999997</v>
      </c>
      <c r="V233">
        <v>0.25</v>
      </c>
      <c r="X233" s="10">
        <v>41963</v>
      </c>
      <c r="Y233">
        <v>61.95</v>
      </c>
      <c r="Z233">
        <v>0.5675</v>
      </c>
      <c r="AB233" s="10">
        <v>41963</v>
      </c>
      <c r="AC233">
        <v>47.11</v>
      </c>
      <c r="AD233">
        <v>0.52500000000000002</v>
      </c>
      <c r="AF233" s="10">
        <v>41963</v>
      </c>
      <c r="AG233">
        <v>39.1</v>
      </c>
      <c r="AH233">
        <v>0.35</v>
      </c>
      <c r="AJ233" s="10">
        <v>41964</v>
      </c>
      <c r="AK233">
        <v>40.75</v>
      </c>
      <c r="AL233">
        <v>0.26750000000000002</v>
      </c>
      <c r="AN233" s="10">
        <v>41964</v>
      </c>
      <c r="AO233">
        <v>39.39</v>
      </c>
      <c r="AP233">
        <v>0.36249999999999999</v>
      </c>
      <c r="AR233" s="10">
        <v>41964</v>
      </c>
      <c r="AS233">
        <v>52.35</v>
      </c>
      <c r="AT233">
        <v>0.35</v>
      </c>
      <c r="AV233" s="10">
        <v>41964</v>
      </c>
      <c r="AW233">
        <v>16.21</v>
      </c>
      <c r="AX233">
        <v>0.25</v>
      </c>
    </row>
    <row r="234" spans="4:50">
      <c r="D234" s="10">
        <v>41964</v>
      </c>
      <c r="E234">
        <v>50.32</v>
      </c>
      <c r="F234">
        <v>0.49</v>
      </c>
      <c r="H234" s="10">
        <v>41964</v>
      </c>
      <c r="I234">
        <v>79.77</v>
      </c>
      <c r="J234">
        <v>0.79500000000000004</v>
      </c>
      <c r="L234" s="10">
        <v>41964</v>
      </c>
      <c r="M234">
        <v>50.36</v>
      </c>
      <c r="N234">
        <v>0.39</v>
      </c>
      <c r="P234" s="10">
        <v>41964</v>
      </c>
      <c r="Q234">
        <v>26.6</v>
      </c>
      <c r="R234">
        <v>0.23</v>
      </c>
      <c r="T234" s="10">
        <v>41964</v>
      </c>
      <c r="U234">
        <v>36.93</v>
      </c>
      <c r="V234">
        <v>0.25</v>
      </c>
      <c r="X234" s="10">
        <v>41964</v>
      </c>
      <c r="Y234">
        <v>62.7</v>
      </c>
      <c r="Z234">
        <v>0.5675</v>
      </c>
      <c r="AB234" s="10">
        <v>41964</v>
      </c>
      <c r="AC234">
        <v>47.25</v>
      </c>
      <c r="AD234">
        <v>0.52500000000000002</v>
      </c>
      <c r="AF234" s="10">
        <v>41964</v>
      </c>
      <c r="AG234">
        <v>39.14</v>
      </c>
      <c r="AH234">
        <v>0.35</v>
      </c>
      <c r="AJ234" s="10">
        <v>41967</v>
      </c>
      <c r="AK234">
        <v>39.86</v>
      </c>
      <c r="AL234">
        <v>0.26750000000000002</v>
      </c>
      <c r="AN234" s="10">
        <v>41967</v>
      </c>
      <c r="AO234">
        <v>39.08</v>
      </c>
      <c r="AP234">
        <v>0.36249999999999999</v>
      </c>
      <c r="AR234" s="10">
        <v>41967</v>
      </c>
      <c r="AS234">
        <v>52.45</v>
      </c>
      <c r="AT234">
        <v>0.35</v>
      </c>
      <c r="AV234" s="10">
        <v>41967</v>
      </c>
      <c r="AW234">
        <v>16.16</v>
      </c>
      <c r="AX234">
        <v>0.25</v>
      </c>
    </row>
    <row r="235" spans="4:50">
      <c r="D235" s="10">
        <v>41967</v>
      </c>
      <c r="E235">
        <v>50.54</v>
      </c>
      <c r="F235">
        <v>0.49</v>
      </c>
      <c r="H235" s="10">
        <v>41967</v>
      </c>
      <c r="I235">
        <v>79.03</v>
      </c>
      <c r="J235">
        <v>0.79500000000000004</v>
      </c>
      <c r="L235" s="10">
        <v>41967</v>
      </c>
      <c r="M235">
        <v>50.01</v>
      </c>
      <c r="N235">
        <v>0.39</v>
      </c>
      <c r="P235" s="10">
        <v>41967</v>
      </c>
      <c r="Q235">
        <v>26.14</v>
      </c>
      <c r="R235">
        <v>0.23</v>
      </c>
      <c r="T235" s="10">
        <v>41967</v>
      </c>
      <c r="U235">
        <v>36.6</v>
      </c>
      <c r="V235">
        <v>0.25</v>
      </c>
      <c r="X235" s="10">
        <v>41967</v>
      </c>
      <c r="Y235">
        <v>62.02</v>
      </c>
      <c r="Z235">
        <v>0.5675</v>
      </c>
      <c r="AB235" s="10">
        <v>41967</v>
      </c>
      <c r="AC235">
        <v>46.71</v>
      </c>
      <c r="AD235">
        <v>0.52500000000000002</v>
      </c>
      <c r="AF235" s="10">
        <v>41967</v>
      </c>
      <c r="AG235">
        <v>38.74</v>
      </c>
      <c r="AH235">
        <v>0.35</v>
      </c>
      <c r="AJ235" s="10">
        <v>41968</v>
      </c>
      <c r="AK235">
        <v>40.03</v>
      </c>
      <c r="AL235">
        <v>0.26750000000000002</v>
      </c>
      <c r="AN235" s="10">
        <v>41968</v>
      </c>
      <c r="AO235">
        <v>39.03</v>
      </c>
      <c r="AP235">
        <v>0.36249999999999999</v>
      </c>
      <c r="AR235" s="10">
        <v>41968</v>
      </c>
      <c r="AS235">
        <v>52.85</v>
      </c>
      <c r="AT235">
        <v>0.35</v>
      </c>
      <c r="AV235" s="10">
        <v>41968</v>
      </c>
      <c r="AW235">
        <v>16.18</v>
      </c>
      <c r="AX235">
        <v>0.25</v>
      </c>
    </row>
    <row r="236" spans="4:50">
      <c r="D236" s="10">
        <v>41968</v>
      </c>
      <c r="E236">
        <v>50.8</v>
      </c>
      <c r="F236">
        <v>0.49</v>
      </c>
      <c r="H236" s="10">
        <v>41968</v>
      </c>
      <c r="I236">
        <v>79.150000000000006</v>
      </c>
      <c r="J236">
        <v>0.79500000000000004</v>
      </c>
      <c r="L236" s="10">
        <v>41968</v>
      </c>
      <c r="M236">
        <v>49.51</v>
      </c>
      <c r="N236">
        <v>0.39</v>
      </c>
      <c r="P236" s="10">
        <v>41968</v>
      </c>
      <c r="Q236">
        <v>25.81</v>
      </c>
      <c r="R236">
        <v>0.23</v>
      </c>
      <c r="T236" s="10">
        <v>41968</v>
      </c>
      <c r="U236">
        <v>36.520000000000003</v>
      </c>
      <c r="V236">
        <v>0.25</v>
      </c>
      <c r="X236" s="10">
        <v>41968</v>
      </c>
      <c r="Y236">
        <v>62.15</v>
      </c>
      <c r="Z236">
        <v>0.5675</v>
      </c>
      <c r="AB236" s="10">
        <v>41968</v>
      </c>
      <c r="AC236">
        <v>46.47</v>
      </c>
      <c r="AD236">
        <v>0.52500000000000002</v>
      </c>
      <c r="AF236" s="10">
        <v>41968</v>
      </c>
      <c r="AG236">
        <v>38.51</v>
      </c>
      <c r="AH236">
        <v>0.35</v>
      </c>
      <c r="AJ236" s="10">
        <v>41969</v>
      </c>
      <c r="AK236">
        <v>40.36</v>
      </c>
      <c r="AL236">
        <v>0.26750000000000002</v>
      </c>
      <c r="AN236" s="10">
        <v>41969</v>
      </c>
      <c r="AO236">
        <v>39.18</v>
      </c>
      <c r="AP236">
        <v>0.36249999999999999</v>
      </c>
      <c r="AR236" s="10">
        <v>41969</v>
      </c>
      <c r="AS236">
        <v>53.54</v>
      </c>
      <c r="AT236">
        <v>0.35</v>
      </c>
      <c r="AV236" s="10">
        <v>41969</v>
      </c>
      <c r="AW236">
        <v>16.37</v>
      </c>
      <c r="AX236">
        <v>0.25</v>
      </c>
    </row>
    <row r="237" spans="4:50">
      <c r="D237" s="10">
        <v>41969</v>
      </c>
      <c r="E237">
        <v>51.25</v>
      </c>
      <c r="F237">
        <v>0.49</v>
      </c>
      <c r="H237" s="10">
        <v>41969</v>
      </c>
      <c r="I237">
        <v>79.69</v>
      </c>
      <c r="J237">
        <v>0.79500000000000004</v>
      </c>
      <c r="L237" s="10">
        <v>41969</v>
      </c>
      <c r="M237">
        <v>49.64</v>
      </c>
      <c r="N237">
        <v>0.39</v>
      </c>
      <c r="P237" s="10">
        <v>41969</v>
      </c>
      <c r="Q237">
        <v>25.95</v>
      </c>
      <c r="R237">
        <v>0.23</v>
      </c>
      <c r="T237" s="10">
        <v>41969</v>
      </c>
      <c r="U237">
        <v>36.18</v>
      </c>
      <c r="V237">
        <v>0.25</v>
      </c>
      <c r="X237" s="10">
        <v>41969</v>
      </c>
      <c r="Y237">
        <v>62.37</v>
      </c>
      <c r="Z237">
        <v>0.5675</v>
      </c>
      <c r="AB237" s="10">
        <v>41969</v>
      </c>
      <c r="AC237">
        <v>46.82</v>
      </c>
      <c r="AD237">
        <v>0.52500000000000002</v>
      </c>
      <c r="AF237" s="10">
        <v>41969</v>
      </c>
      <c r="AG237">
        <v>38.65</v>
      </c>
      <c r="AH237">
        <v>0.35</v>
      </c>
      <c r="AJ237" s="10">
        <v>41970</v>
      </c>
      <c r="AK237">
        <v>40.22</v>
      </c>
      <c r="AL237">
        <v>0.26750000000000002</v>
      </c>
      <c r="AN237" s="10">
        <v>41970</v>
      </c>
      <c r="AO237">
        <v>38.950000000000003</v>
      </c>
      <c r="AP237">
        <v>0.36249999999999999</v>
      </c>
      <c r="AR237" s="10">
        <v>41970</v>
      </c>
      <c r="AS237">
        <v>52.8</v>
      </c>
      <c r="AT237">
        <v>0.35</v>
      </c>
      <c r="AV237" s="10">
        <v>41970</v>
      </c>
      <c r="AW237">
        <v>16.2</v>
      </c>
      <c r="AX237">
        <v>0.25</v>
      </c>
    </row>
    <row r="238" spans="4:50">
      <c r="D238" s="10">
        <v>41971</v>
      </c>
      <c r="E238">
        <v>50.97</v>
      </c>
      <c r="F238">
        <v>0.49</v>
      </c>
      <c r="H238" s="10">
        <v>41971</v>
      </c>
      <c r="I238">
        <v>80.900000000000006</v>
      </c>
      <c r="J238">
        <v>0.79500000000000004</v>
      </c>
      <c r="L238" s="10">
        <v>41971</v>
      </c>
      <c r="M238">
        <v>50.64</v>
      </c>
      <c r="N238">
        <v>0.39</v>
      </c>
      <c r="P238" s="10">
        <v>41971</v>
      </c>
      <c r="Q238">
        <v>26.17</v>
      </c>
      <c r="R238">
        <v>0.23</v>
      </c>
      <c r="T238" s="10">
        <v>41971</v>
      </c>
      <c r="U238">
        <v>35.69</v>
      </c>
      <c r="V238">
        <v>0.25</v>
      </c>
      <c r="X238" s="10">
        <v>41971</v>
      </c>
      <c r="Y238">
        <v>63.23</v>
      </c>
      <c r="Z238">
        <v>0.5675</v>
      </c>
      <c r="AB238" s="10">
        <v>41971</v>
      </c>
      <c r="AC238">
        <v>47.43</v>
      </c>
      <c r="AD238">
        <v>0.52500000000000002</v>
      </c>
      <c r="AF238" s="10">
        <v>41971</v>
      </c>
      <c r="AG238">
        <v>39.090000000000003</v>
      </c>
      <c r="AH238">
        <v>0.35</v>
      </c>
      <c r="AJ238" s="10">
        <v>41971</v>
      </c>
      <c r="AK238">
        <v>39.96</v>
      </c>
      <c r="AL238">
        <v>0.26750000000000002</v>
      </c>
      <c r="AN238" s="10">
        <v>41971</v>
      </c>
      <c r="AO238">
        <v>39.4</v>
      </c>
      <c r="AP238">
        <v>0.36249999999999999</v>
      </c>
      <c r="AR238" s="10">
        <v>41971</v>
      </c>
      <c r="AS238">
        <v>52.5</v>
      </c>
      <c r="AT238">
        <v>0.35</v>
      </c>
      <c r="AV238" s="10">
        <v>41971</v>
      </c>
      <c r="AW238">
        <v>16.190000000000001</v>
      </c>
      <c r="AX238">
        <v>0.25</v>
      </c>
    </row>
    <row r="239" spans="4:50">
      <c r="D239" s="10">
        <v>41974</v>
      </c>
      <c r="E239">
        <v>50.94</v>
      </c>
      <c r="F239">
        <v>0.49</v>
      </c>
      <c r="H239" s="10">
        <v>41974</v>
      </c>
      <c r="I239">
        <v>82</v>
      </c>
      <c r="J239">
        <v>0.79500000000000004</v>
      </c>
      <c r="L239" s="10">
        <v>41974</v>
      </c>
      <c r="M239">
        <v>50.69</v>
      </c>
      <c r="N239">
        <v>0.39</v>
      </c>
      <c r="P239" s="10">
        <v>41974</v>
      </c>
      <c r="Q239">
        <v>26.22</v>
      </c>
      <c r="R239">
        <v>0.23</v>
      </c>
      <c r="T239" s="10">
        <v>41974</v>
      </c>
      <c r="U239">
        <v>35.130000000000003</v>
      </c>
      <c r="V239">
        <v>0.25</v>
      </c>
      <c r="X239" s="10">
        <v>41974</v>
      </c>
      <c r="Y239">
        <v>63.6</v>
      </c>
      <c r="Z239">
        <v>0.5675</v>
      </c>
      <c r="AB239" s="10">
        <v>41974</v>
      </c>
      <c r="AC239">
        <v>47.69</v>
      </c>
      <c r="AD239">
        <v>0.52500000000000002</v>
      </c>
      <c r="AF239" s="10">
        <v>41974</v>
      </c>
      <c r="AG239">
        <v>39.049999999999997</v>
      </c>
      <c r="AH239">
        <v>0.35</v>
      </c>
      <c r="AJ239" s="10">
        <v>41974</v>
      </c>
      <c r="AK239">
        <v>39.86</v>
      </c>
      <c r="AL239">
        <v>0.26750000000000002</v>
      </c>
      <c r="AN239" s="10">
        <v>41974</v>
      </c>
      <c r="AO239">
        <v>38.880000000000003</v>
      </c>
      <c r="AP239">
        <v>0.36249999999999999</v>
      </c>
      <c r="AR239" s="10">
        <v>41974</v>
      </c>
      <c r="AS239">
        <v>51.98</v>
      </c>
      <c r="AT239">
        <v>0.35</v>
      </c>
      <c r="AV239" s="10">
        <v>41974</v>
      </c>
      <c r="AW239">
        <v>16.14</v>
      </c>
      <c r="AX239">
        <v>0.25</v>
      </c>
    </row>
    <row r="240" spans="4:50">
      <c r="D240" s="10">
        <v>41975</v>
      </c>
      <c r="E240">
        <v>51.78</v>
      </c>
      <c r="F240">
        <v>0.49</v>
      </c>
      <c r="H240" s="10">
        <v>41975</v>
      </c>
      <c r="I240">
        <v>82.34</v>
      </c>
      <c r="J240">
        <v>0.79500000000000004</v>
      </c>
      <c r="L240" s="10">
        <v>41975</v>
      </c>
      <c r="M240">
        <v>51.2</v>
      </c>
      <c r="N240">
        <v>0.39</v>
      </c>
      <c r="P240" s="10">
        <v>41975</v>
      </c>
      <c r="Q240">
        <v>26.55</v>
      </c>
      <c r="R240">
        <v>0.23</v>
      </c>
      <c r="T240" s="10">
        <v>41975</v>
      </c>
      <c r="U240">
        <v>35.619999999999997</v>
      </c>
      <c r="V240">
        <v>0.25</v>
      </c>
      <c r="X240" s="10">
        <v>41975</v>
      </c>
      <c r="Y240">
        <v>64.84</v>
      </c>
      <c r="Z240">
        <v>0.5675</v>
      </c>
      <c r="AB240" s="10">
        <v>41975</v>
      </c>
      <c r="AC240">
        <v>47.91</v>
      </c>
      <c r="AD240">
        <v>0.52500000000000002</v>
      </c>
      <c r="AF240" s="10">
        <v>41975</v>
      </c>
      <c r="AG240">
        <v>39.26</v>
      </c>
      <c r="AH240">
        <v>0.35</v>
      </c>
      <c r="AJ240" s="10">
        <v>41975</v>
      </c>
      <c r="AK240">
        <v>40.18</v>
      </c>
      <c r="AL240">
        <v>0.26750000000000002</v>
      </c>
      <c r="AN240" s="10">
        <v>41975</v>
      </c>
      <c r="AO240">
        <v>39.28</v>
      </c>
      <c r="AP240">
        <v>0.36249999999999999</v>
      </c>
      <c r="AR240" s="10">
        <v>41975</v>
      </c>
      <c r="AS240">
        <v>52.59</v>
      </c>
      <c r="AT240">
        <v>0.35</v>
      </c>
      <c r="AV240" s="10">
        <v>41975</v>
      </c>
      <c r="AW240">
        <v>16.079999999999998</v>
      </c>
      <c r="AX240">
        <v>0.25</v>
      </c>
    </row>
    <row r="241" spans="4:50">
      <c r="D241" s="10">
        <v>41976</v>
      </c>
      <c r="E241">
        <v>52.19</v>
      </c>
      <c r="F241">
        <v>0.49</v>
      </c>
      <c r="H241" s="10">
        <v>41976</v>
      </c>
      <c r="I241">
        <v>81.97</v>
      </c>
      <c r="J241">
        <v>0.79500000000000004</v>
      </c>
      <c r="L241" s="10">
        <v>41976</v>
      </c>
      <c r="M241">
        <v>51.22</v>
      </c>
      <c r="N241">
        <v>0.39</v>
      </c>
      <c r="P241" s="10">
        <v>41976</v>
      </c>
      <c r="Q241">
        <v>26.78</v>
      </c>
      <c r="R241">
        <v>0.23</v>
      </c>
      <c r="T241" s="10">
        <v>41976</v>
      </c>
      <c r="U241">
        <v>35.61</v>
      </c>
      <c r="V241">
        <v>0.25</v>
      </c>
      <c r="X241" s="10">
        <v>41976</v>
      </c>
      <c r="Y241">
        <v>65.33</v>
      </c>
      <c r="Z241">
        <v>0.5675</v>
      </c>
      <c r="AB241" s="10">
        <v>41976</v>
      </c>
      <c r="AC241">
        <v>47.9</v>
      </c>
      <c r="AD241">
        <v>0.52500000000000002</v>
      </c>
      <c r="AF241" s="10">
        <v>41976</v>
      </c>
      <c r="AG241">
        <v>39.39</v>
      </c>
      <c r="AH241">
        <v>0.35</v>
      </c>
      <c r="AJ241" s="10">
        <v>41976</v>
      </c>
      <c r="AK241">
        <v>40.42</v>
      </c>
      <c r="AL241">
        <v>0.26750000000000002</v>
      </c>
      <c r="AN241" s="10">
        <v>41976</v>
      </c>
      <c r="AO241">
        <v>39.200000000000003</v>
      </c>
      <c r="AP241">
        <v>0.36249999999999999</v>
      </c>
      <c r="AR241" s="10">
        <v>41976</v>
      </c>
      <c r="AS241">
        <v>54.45</v>
      </c>
      <c r="AT241">
        <v>0.35</v>
      </c>
      <c r="AV241" s="10">
        <v>41976</v>
      </c>
      <c r="AW241">
        <v>16.27</v>
      </c>
      <c r="AX241">
        <v>0.25</v>
      </c>
    </row>
    <row r="242" spans="4:50">
      <c r="D242" s="10">
        <v>41977</v>
      </c>
      <c r="E242">
        <v>52.32</v>
      </c>
      <c r="F242">
        <v>0.49</v>
      </c>
      <c r="H242" s="10">
        <v>41977</v>
      </c>
      <c r="I242">
        <v>82.35</v>
      </c>
      <c r="J242">
        <v>0.79500000000000004</v>
      </c>
      <c r="L242" s="10">
        <v>41977</v>
      </c>
      <c r="M242">
        <v>51.56</v>
      </c>
      <c r="N242">
        <v>0.39</v>
      </c>
      <c r="P242" s="10">
        <v>41977</v>
      </c>
      <c r="Q242">
        <v>26.71</v>
      </c>
      <c r="R242">
        <v>0.23</v>
      </c>
      <c r="T242" s="10">
        <v>41977</v>
      </c>
      <c r="U242">
        <v>35.42</v>
      </c>
      <c r="V242">
        <v>0.25</v>
      </c>
      <c r="X242" s="10">
        <v>41977</v>
      </c>
      <c r="Y242">
        <v>65.86</v>
      </c>
      <c r="Z242">
        <v>0.5675</v>
      </c>
      <c r="AB242" s="10">
        <v>41977</v>
      </c>
      <c r="AC242">
        <v>47.91</v>
      </c>
      <c r="AD242">
        <v>0.52500000000000002</v>
      </c>
      <c r="AF242" s="10">
        <v>41977</v>
      </c>
      <c r="AG242">
        <v>39.25</v>
      </c>
      <c r="AH242">
        <v>0.35</v>
      </c>
      <c r="AJ242" s="10">
        <v>41977</v>
      </c>
      <c r="AK242">
        <v>40.17</v>
      </c>
      <c r="AL242">
        <v>0.26750000000000002</v>
      </c>
      <c r="AN242" s="10">
        <v>41977</v>
      </c>
      <c r="AO242">
        <v>39</v>
      </c>
      <c r="AP242">
        <v>0.36249999999999999</v>
      </c>
      <c r="AR242" s="10">
        <v>41977</v>
      </c>
      <c r="AS242">
        <v>60.04</v>
      </c>
      <c r="AT242">
        <v>0.35</v>
      </c>
      <c r="AV242" s="10">
        <v>41977</v>
      </c>
      <c r="AW242">
        <v>16.32</v>
      </c>
      <c r="AX242">
        <v>0.25</v>
      </c>
    </row>
    <row r="243" spans="4:50">
      <c r="D243" s="10">
        <v>41978</v>
      </c>
      <c r="E243">
        <v>52.2</v>
      </c>
      <c r="F243">
        <v>0.49</v>
      </c>
      <c r="H243" s="10">
        <v>41978</v>
      </c>
      <c r="I243">
        <v>80.73</v>
      </c>
      <c r="J243">
        <v>0.79500000000000004</v>
      </c>
      <c r="L243" s="10">
        <v>41978</v>
      </c>
      <c r="M243">
        <v>51.33</v>
      </c>
      <c r="N243">
        <v>0.39</v>
      </c>
      <c r="P243" s="10">
        <v>41978</v>
      </c>
      <c r="Q243">
        <v>26.32</v>
      </c>
      <c r="R243">
        <v>0.23</v>
      </c>
      <c r="T243" s="10">
        <v>41978</v>
      </c>
      <c r="U243">
        <v>35.53</v>
      </c>
      <c r="V243">
        <v>0.25</v>
      </c>
      <c r="X243" s="10">
        <v>41978</v>
      </c>
      <c r="Y243">
        <v>65.900000000000006</v>
      </c>
      <c r="Z243">
        <v>0.5675</v>
      </c>
      <c r="AB243" s="10">
        <v>41978</v>
      </c>
      <c r="AC243">
        <v>47.54</v>
      </c>
      <c r="AD243">
        <v>0.52500000000000002</v>
      </c>
      <c r="AF243" s="10">
        <v>41978</v>
      </c>
      <c r="AG243">
        <v>38.85</v>
      </c>
      <c r="AH243">
        <v>0.35</v>
      </c>
      <c r="AJ243" s="10">
        <v>41978</v>
      </c>
      <c r="AK243">
        <v>39.590000000000003</v>
      </c>
      <c r="AL243">
        <v>0.26750000000000002</v>
      </c>
      <c r="AN243" s="10">
        <v>41978</v>
      </c>
      <c r="AO243">
        <v>39.020000000000003</v>
      </c>
      <c r="AP243">
        <v>0.36249999999999999</v>
      </c>
      <c r="AR243" s="10">
        <v>41978</v>
      </c>
      <c r="AS243">
        <v>58.46</v>
      </c>
      <c r="AT243">
        <v>0.35</v>
      </c>
      <c r="AV243" s="10">
        <v>41978</v>
      </c>
      <c r="AW243">
        <v>16.21</v>
      </c>
      <c r="AX243">
        <v>0.25</v>
      </c>
    </row>
    <row r="244" spans="4:50">
      <c r="D244" s="10">
        <v>41981</v>
      </c>
      <c r="E244">
        <v>52.48</v>
      </c>
      <c r="F244">
        <v>0.49</v>
      </c>
      <c r="H244" s="10">
        <v>41981</v>
      </c>
      <c r="I244">
        <v>81.63</v>
      </c>
      <c r="J244">
        <v>0.79500000000000004</v>
      </c>
      <c r="L244" s="10">
        <v>41981</v>
      </c>
      <c r="M244">
        <v>51.95</v>
      </c>
      <c r="N244">
        <v>0.39</v>
      </c>
      <c r="P244" s="10">
        <v>41981</v>
      </c>
      <c r="Q244">
        <v>26.65</v>
      </c>
      <c r="R244">
        <v>0.23</v>
      </c>
      <c r="T244" s="10">
        <v>41981</v>
      </c>
      <c r="U244">
        <v>35.58</v>
      </c>
      <c r="V244">
        <v>0.25</v>
      </c>
      <c r="X244" s="10">
        <v>41981</v>
      </c>
      <c r="Y244">
        <v>66.22</v>
      </c>
      <c r="Z244">
        <v>0.5675</v>
      </c>
      <c r="AB244" s="10">
        <v>41981</v>
      </c>
      <c r="AC244">
        <v>48.05</v>
      </c>
      <c r="AD244">
        <v>0.52500000000000002</v>
      </c>
      <c r="AF244" s="10">
        <v>41981</v>
      </c>
      <c r="AG244">
        <v>39.36</v>
      </c>
      <c r="AH244">
        <v>0.35</v>
      </c>
      <c r="AJ244" s="10">
        <v>41981</v>
      </c>
      <c r="AK244">
        <v>39.49</v>
      </c>
      <c r="AL244">
        <v>0.26750000000000002</v>
      </c>
      <c r="AN244" s="10">
        <v>41981</v>
      </c>
      <c r="AO244">
        <v>38.659999999999997</v>
      </c>
      <c r="AP244">
        <v>0.36249999999999999</v>
      </c>
      <c r="AR244" s="10">
        <v>41981</v>
      </c>
      <c r="AS244">
        <v>56.2</v>
      </c>
      <c r="AT244">
        <v>0.35</v>
      </c>
      <c r="AV244" s="10">
        <v>41981</v>
      </c>
      <c r="AW244">
        <v>16.34</v>
      </c>
      <c r="AX244">
        <v>0.25</v>
      </c>
    </row>
    <row r="245" spans="4:50">
      <c r="D245" s="10">
        <v>41982</v>
      </c>
      <c r="E245">
        <v>53.22</v>
      </c>
      <c r="F245">
        <v>0.49</v>
      </c>
      <c r="H245" s="10">
        <v>41982</v>
      </c>
      <c r="I245">
        <v>82.18</v>
      </c>
      <c r="J245">
        <v>0.79500000000000004</v>
      </c>
      <c r="L245" s="10">
        <v>41982</v>
      </c>
      <c r="M245">
        <v>52.24</v>
      </c>
      <c r="N245">
        <v>0.39</v>
      </c>
      <c r="P245" s="10">
        <v>41982</v>
      </c>
      <c r="Q245">
        <v>26.95</v>
      </c>
      <c r="R245">
        <v>0.23</v>
      </c>
      <c r="T245" s="10">
        <v>41982</v>
      </c>
      <c r="U245">
        <v>35.82</v>
      </c>
      <c r="V245">
        <v>0.25</v>
      </c>
      <c r="X245" s="10">
        <v>41982</v>
      </c>
      <c r="Y245">
        <v>65.989999999999995</v>
      </c>
      <c r="Z245">
        <v>0.5675</v>
      </c>
      <c r="AB245" s="10">
        <v>41982</v>
      </c>
      <c r="AC245">
        <v>48.14</v>
      </c>
      <c r="AD245">
        <v>0.52500000000000002</v>
      </c>
      <c r="AF245" s="10">
        <v>41982</v>
      </c>
      <c r="AG245">
        <v>39.79</v>
      </c>
      <c r="AH245">
        <v>0.35</v>
      </c>
      <c r="AJ245" s="10">
        <v>41982</v>
      </c>
      <c r="AK245">
        <v>39.6</v>
      </c>
      <c r="AL245">
        <v>0.26750000000000002</v>
      </c>
      <c r="AN245" s="10">
        <v>41982</v>
      </c>
      <c r="AO245">
        <v>38.36</v>
      </c>
      <c r="AP245">
        <v>0.36249999999999999</v>
      </c>
      <c r="AR245" s="10">
        <v>41982</v>
      </c>
      <c r="AS245">
        <v>56.59</v>
      </c>
      <c r="AT245">
        <v>0.35</v>
      </c>
      <c r="AV245" s="10">
        <v>41982</v>
      </c>
      <c r="AW245">
        <v>16.27</v>
      </c>
      <c r="AX245">
        <v>0.25</v>
      </c>
    </row>
    <row r="246" spans="4:50">
      <c r="D246" s="10">
        <v>41983</v>
      </c>
      <c r="E246">
        <v>52.28</v>
      </c>
      <c r="F246">
        <v>0.49</v>
      </c>
      <c r="H246" s="10">
        <v>41983</v>
      </c>
      <c r="I246">
        <v>82.25</v>
      </c>
      <c r="J246">
        <v>0.79500000000000004</v>
      </c>
      <c r="L246" s="10">
        <v>41983</v>
      </c>
      <c r="M246">
        <v>51.65</v>
      </c>
      <c r="N246">
        <v>0.39</v>
      </c>
      <c r="P246" s="10">
        <v>41983</v>
      </c>
      <c r="Q246">
        <v>26.72</v>
      </c>
      <c r="R246">
        <v>0.23</v>
      </c>
      <c r="T246" s="10">
        <v>41983</v>
      </c>
      <c r="U246">
        <v>34.82</v>
      </c>
      <c r="V246">
        <v>0.25</v>
      </c>
      <c r="X246" s="10">
        <v>41983</v>
      </c>
      <c r="Y246">
        <v>65.27</v>
      </c>
      <c r="Z246">
        <v>0.5675</v>
      </c>
      <c r="AB246" s="10">
        <v>41983</v>
      </c>
      <c r="AC246">
        <v>47.92</v>
      </c>
      <c r="AD246">
        <v>0.52500000000000002</v>
      </c>
      <c r="AF246" s="10">
        <v>41983</v>
      </c>
      <c r="AG246">
        <v>39.4</v>
      </c>
      <c r="AH246">
        <v>0.35</v>
      </c>
      <c r="AJ246" s="10">
        <v>41983</v>
      </c>
      <c r="AK246">
        <v>38.520000000000003</v>
      </c>
      <c r="AL246">
        <v>0.26750000000000002</v>
      </c>
      <c r="AN246" s="10">
        <v>41983</v>
      </c>
      <c r="AO246">
        <v>37.86</v>
      </c>
      <c r="AP246">
        <v>0.36249999999999999</v>
      </c>
      <c r="AR246" s="10">
        <v>41983</v>
      </c>
      <c r="AS246">
        <v>55.12</v>
      </c>
      <c r="AT246">
        <v>0.35</v>
      </c>
      <c r="AV246" s="10">
        <v>41983</v>
      </c>
      <c r="AW246">
        <v>16.13</v>
      </c>
      <c r="AX246">
        <v>0.25</v>
      </c>
    </row>
    <row r="247" spans="4:50">
      <c r="D247" s="10">
        <v>41984</v>
      </c>
      <c r="E247">
        <v>52.55</v>
      </c>
      <c r="F247">
        <v>0.49</v>
      </c>
      <c r="H247" s="10">
        <v>41984</v>
      </c>
      <c r="I247">
        <v>82.89</v>
      </c>
      <c r="J247">
        <v>0.79500000000000004</v>
      </c>
      <c r="L247" s="10">
        <v>41984</v>
      </c>
      <c r="M247">
        <v>51.68</v>
      </c>
      <c r="N247">
        <v>0.39</v>
      </c>
      <c r="P247" s="10">
        <v>41984</v>
      </c>
      <c r="Q247">
        <v>26.73</v>
      </c>
      <c r="R247">
        <v>0.23</v>
      </c>
      <c r="T247" s="10">
        <v>41984</v>
      </c>
      <c r="U247">
        <v>34.840000000000003</v>
      </c>
      <c r="V247">
        <v>0.25</v>
      </c>
      <c r="X247" s="10">
        <v>41984</v>
      </c>
      <c r="Y247">
        <v>65.87</v>
      </c>
      <c r="Z247">
        <v>0.5675</v>
      </c>
      <c r="AB247" s="10">
        <v>41984</v>
      </c>
      <c r="AC247">
        <v>48.4</v>
      </c>
      <c r="AD247">
        <v>0.52500000000000002</v>
      </c>
      <c r="AF247" s="10">
        <v>41984</v>
      </c>
      <c r="AG247">
        <v>39.67</v>
      </c>
      <c r="AH247">
        <v>0.35</v>
      </c>
      <c r="AJ247" s="10">
        <v>41984</v>
      </c>
      <c r="AK247">
        <v>38.869999999999997</v>
      </c>
      <c r="AL247">
        <v>0.26750000000000002</v>
      </c>
      <c r="AN247" s="10">
        <v>41984</v>
      </c>
      <c r="AO247">
        <v>38.25</v>
      </c>
      <c r="AP247">
        <v>0.36249999999999999</v>
      </c>
      <c r="AR247" s="10">
        <v>41984</v>
      </c>
      <c r="AS247">
        <v>55.38</v>
      </c>
      <c r="AT247">
        <v>0.35</v>
      </c>
      <c r="AV247" s="10">
        <v>41984</v>
      </c>
      <c r="AW247">
        <v>16.11</v>
      </c>
      <c r="AX247">
        <v>0.25</v>
      </c>
    </row>
    <row r="248" spans="4:50">
      <c r="D248" s="10">
        <v>41985</v>
      </c>
      <c r="E248">
        <v>52.12</v>
      </c>
      <c r="F248">
        <v>0.49</v>
      </c>
      <c r="H248" s="10">
        <v>41985</v>
      </c>
      <c r="I248">
        <v>82.69</v>
      </c>
      <c r="J248">
        <v>0.79500000000000004</v>
      </c>
      <c r="L248" s="10">
        <v>41985</v>
      </c>
      <c r="M248">
        <v>51.14</v>
      </c>
      <c r="N248">
        <v>0.39</v>
      </c>
      <c r="P248" s="10">
        <v>41985</v>
      </c>
      <c r="Q248">
        <v>26.55</v>
      </c>
      <c r="R248">
        <v>0.23</v>
      </c>
      <c r="T248" s="10">
        <v>41985</v>
      </c>
      <c r="U248">
        <v>34.32</v>
      </c>
      <c r="V248">
        <v>0.25</v>
      </c>
      <c r="X248" s="10">
        <v>41985</v>
      </c>
      <c r="Y248">
        <v>65.5</v>
      </c>
      <c r="Z248">
        <v>0.5675</v>
      </c>
      <c r="AB248" s="10">
        <v>41985</v>
      </c>
      <c r="AC248">
        <v>47.92</v>
      </c>
      <c r="AD248">
        <v>0.52500000000000002</v>
      </c>
      <c r="AF248" s="10">
        <v>41985</v>
      </c>
      <c r="AG248">
        <v>39.29</v>
      </c>
      <c r="AH248">
        <v>0.35</v>
      </c>
      <c r="AJ248" s="10">
        <v>41985</v>
      </c>
      <c r="AK248">
        <v>38.54</v>
      </c>
      <c r="AL248">
        <v>0.26750000000000002</v>
      </c>
      <c r="AN248" s="10">
        <v>41985</v>
      </c>
      <c r="AO248">
        <v>37.619999999999997</v>
      </c>
      <c r="AP248">
        <v>0.36249999999999999</v>
      </c>
      <c r="AR248" s="10">
        <v>41985</v>
      </c>
      <c r="AS248">
        <v>54.31</v>
      </c>
      <c r="AT248">
        <v>0.35</v>
      </c>
      <c r="AV248" s="10">
        <v>41985</v>
      </c>
      <c r="AW248">
        <v>15.92</v>
      </c>
      <c r="AX248">
        <v>0.25</v>
      </c>
    </row>
    <row r="249" spans="4:50">
      <c r="D249" s="10">
        <v>41988</v>
      </c>
      <c r="E249">
        <v>51.96</v>
      </c>
      <c r="F249">
        <v>0.49</v>
      </c>
      <c r="H249" s="10">
        <v>41988</v>
      </c>
      <c r="I249">
        <v>81.14</v>
      </c>
      <c r="J249">
        <v>0.79500000000000004</v>
      </c>
      <c r="L249" s="10">
        <v>41988</v>
      </c>
      <c r="M249">
        <v>50.73</v>
      </c>
      <c r="N249">
        <v>0.39</v>
      </c>
      <c r="P249" s="10">
        <v>41988</v>
      </c>
      <c r="Q249">
        <v>26.38</v>
      </c>
      <c r="R249">
        <v>0.23</v>
      </c>
      <c r="T249" s="10">
        <v>41988</v>
      </c>
      <c r="U249">
        <v>33.22</v>
      </c>
      <c r="V249">
        <v>0.25</v>
      </c>
      <c r="X249" s="10">
        <v>41988</v>
      </c>
      <c r="Y249">
        <v>64.540000000000006</v>
      </c>
      <c r="Z249">
        <v>0.5675</v>
      </c>
      <c r="AB249" s="10">
        <v>41988</v>
      </c>
      <c r="AC249">
        <v>47.85</v>
      </c>
      <c r="AD249">
        <v>0.52500000000000002</v>
      </c>
      <c r="AF249" s="10">
        <v>41988</v>
      </c>
      <c r="AG249">
        <v>39.15</v>
      </c>
      <c r="AH249">
        <v>0.35</v>
      </c>
      <c r="AJ249" s="10">
        <v>41988</v>
      </c>
      <c r="AK249">
        <v>38.47</v>
      </c>
      <c r="AL249">
        <v>0.26750000000000002</v>
      </c>
      <c r="AN249" s="10">
        <v>41988</v>
      </c>
      <c r="AO249">
        <v>37.42</v>
      </c>
      <c r="AP249">
        <v>0.36249999999999999</v>
      </c>
      <c r="AR249" s="10">
        <v>41988</v>
      </c>
      <c r="AS249">
        <v>54.57</v>
      </c>
      <c r="AT249">
        <v>0.35</v>
      </c>
      <c r="AV249" s="10">
        <v>41988</v>
      </c>
      <c r="AW249">
        <v>15.89</v>
      </c>
      <c r="AX249">
        <v>0.25</v>
      </c>
    </row>
    <row r="250" spans="4:50">
      <c r="D250" s="10">
        <v>41989</v>
      </c>
      <c r="E250">
        <v>52.09</v>
      </c>
      <c r="F250">
        <v>0.49</v>
      </c>
      <c r="H250" s="10">
        <v>41989</v>
      </c>
      <c r="I250">
        <v>80.62</v>
      </c>
      <c r="J250">
        <v>0.79500000000000004</v>
      </c>
      <c r="L250" s="10">
        <v>41989</v>
      </c>
      <c r="M250">
        <v>50.97</v>
      </c>
      <c r="N250">
        <v>0.39</v>
      </c>
      <c r="P250" s="10">
        <v>41989</v>
      </c>
      <c r="Q250">
        <v>26.36</v>
      </c>
      <c r="R250">
        <v>0.23</v>
      </c>
      <c r="T250" s="10">
        <v>41989</v>
      </c>
      <c r="U250">
        <v>33.39</v>
      </c>
      <c r="V250">
        <v>0.25</v>
      </c>
      <c r="X250" s="10">
        <v>41989</v>
      </c>
      <c r="Y250">
        <v>64.459999999999994</v>
      </c>
      <c r="Z250">
        <v>0.5675</v>
      </c>
      <c r="AB250" s="10">
        <v>41989</v>
      </c>
      <c r="AC250">
        <v>47.76</v>
      </c>
      <c r="AD250">
        <v>0.52500000000000002</v>
      </c>
      <c r="AF250" s="10">
        <v>41989</v>
      </c>
      <c r="AG250">
        <v>39.08</v>
      </c>
      <c r="AH250">
        <v>0.35</v>
      </c>
      <c r="AJ250" s="10">
        <v>41989</v>
      </c>
      <c r="AK250">
        <v>38.4</v>
      </c>
      <c r="AL250">
        <v>0.26750000000000002</v>
      </c>
      <c r="AN250" s="10">
        <v>41989</v>
      </c>
      <c r="AO250">
        <v>37.549999999999997</v>
      </c>
      <c r="AP250">
        <v>0.36249999999999999</v>
      </c>
      <c r="AR250" s="10">
        <v>41989</v>
      </c>
      <c r="AS250">
        <v>54.62</v>
      </c>
      <c r="AT250">
        <v>0.35</v>
      </c>
      <c r="AV250" s="10">
        <v>41989</v>
      </c>
      <c r="AW250">
        <v>16.100000000000001</v>
      </c>
      <c r="AX250">
        <v>0.25</v>
      </c>
    </row>
    <row r="251" spans="4:50">
      <c r="D251" s="10">
        <v>41990</v>
      </c>
      <c r="E251">
        <v>53.55</v>
      </c>
      <c r="F251">
        <v>0.49</v>
      </c>
      <c r="H251" s="10">
        <v>41990</v>
      </c>
      <c r="I251">
        <v>81.37</v>
      </c>
      <c r="J251">
        <v>0.79500000000000004</v>
      </c>
      <c r="L251" s="10">
        <v>41990</v>
      </c>
      <c r="M251">
        <v>51.84</v>
      </c>
      <c r="N251">
        <v>0.39</v>
      </c>
      <c r="P251" s="10">
        <v>41990</v>
      </c>
      <c r="Q251">
        <v>26.93</v>
      </c>
      <c r="R251">
        <v>0.23</v>
      </c>
      <c r="T251" s="10">
        <v>41990</v>
      </c>
      <c r="U251">
        <v>34.340000000000003</v>
      </c>
      <c r="V251">
        <v>0.25</v>
      </c>
      <c r="X251" s="10">
        <v>41990</v>
      </c>
      <c r="Y251">
        <v>65.989999999999995</v>
      </c>
      <c r="Z251">
        <v>0.5675</v>
      </c>
      <c r="AB251" s="10">
        <v>41990</v>
      </c>
      <c r="AC251">
        <v>48.3</v>
      </c>
      <c r="AD251">
        <v>0.52500000000000002</v>
      </c>
      <c r="AF251" s="10">
        <v>41990</v>
      </c>
      <c r="AG251">
        <v>39.94</v>
      </c>
      <c r="AH251">
        <v>0.35</v>
      </c>
      <c r="AJ251" s="10">
        <v>41990</v>
      </c>
      <c r="AK251">
        <v>38.725000000000001</v>
      </c>
      <c r="AL251">
        <v>0.26750000000000002</v>
      </c>
      <c r="AN251" s="10">
        <v>41990</v>
      </c>
      <c r="AO251">
        <v>37.78</v>
      </c>
      <c r="AP251">
        <v>0.36249999999999999</v>
      </c>
      <c r="AR251" s="10">
        <v>41990</v>
      </c>
      <c r="AS251">
        <v>55.16</v>
      </c>
      <c r="AT251">
        <v>0.35</v>
      </c>
      <c r="AV251" s="10">
        <v>41990</v>
      </c>
      <c r="AW251">
        <v>16.02</v>
      </c>
      <c r="AX251">
        <v>0.25</v>
      </c>
    </row>
    <row r="252" spans="4:50">
      <c r="D252" s="10">
        <v>41991</v>
      </c>
      <c r="E252">
        <v>54.56</v>
      </c>
      <c r="F252">
        <v>0.49</v>
      </c>
      <c r="H252" s="10">
        <v>41991</v>
      </c>
      <c r="I252">
        <v>83.01</v>
      </c>
      <c r="J252">
        <v>0.79500000000000004</v>
      </c>
      <c r="L252" s="10">
        <v>41991</v>
      </c>
      <c r="M252">
        <v>52.87</v>
      </c>
      <c r="N252">
        <v>0.39</v>
      </c>
      <c r="P252" s="10">
        <v>41991</v>
      </c>
      <c r="Q252">
        <v>27.34</v>
      </c>
      <c r="R252">
        <v>0.23</v>
      </c>
      <c r="T252" s="10">
        <v>41991</v>
      </c>
      <c r="U252">
        <v>35.020000000000003</v>
      </c>
      <c r="V252">
        <v>0.25</v>
      </c>
      <c r="X252" s="10">
        <v>41991</v>
      </c>
      <c r="Y252">
        <v>67.290000000000006</v>
      </c>
      <c r="Z252">
        <v>0.5675</v>
      </c>
      <c r="AB252" s="10">
        <v>41991</v>
      </c>
      <c r="AC252">
        <v>49</v>
      </c>
      <c r="AD252">
        <v>0.52500000000000002</v>
      </c>
      <c r="AF252" s="10">
        <v>41991</v>
      </c>
      <c r="AG252">
        <v>40.53</v>
      </c>
      <c r="AH252">
        <v>0.35</v>
      </c>
      <c r="AJ252" s="10">
        <v>41991</v>
      </c>
      <c r="AK252">
        <v>39.619999999999997</v>
      </c>
      <c r="AL252">
        <v>0.26750000000000002</v>
      </c>
      <c r="AN252" s="10">
        <v>41991</v>
      </c>
      <c r="AO252">
        <v>38.18</v>
      </c>
      <c r="AP252">
        <v>0.36249999999999999</v>
      </c>
      <c r="AR252" s="10">
        <v>41991</v>
      </c>
      <c r="AS252">
        <v>56.09</v>
      </c>
      <c r="AT252">
        <v>0.35</v>
      </c>
      <c r="AV252" s="10">
        <v>41991</v>
      </c>
      <c r="AW252">
        <v>15.97</v>
      </c>
      <c r="AX252">
        <v>0.25</v>
      </c>
    </row>
    <row r="253" spans="4:50">
      <c r="D253" s="10">
        <v>41992</v>
      </c>
      <c r="E253">
        <v>54.96</v>
      </c>
      <c r="F253">
        <v>0.49</v>
      </c>
      <c r="H253" s="10">
        <v>41992</v>
      </c>
      <c r="I253">
        <v>82.85</v>
      </c>
      <c r="J253">
        <v>0.79500000000000004</v>
      </c>
      <c r="L253" s="10">
        <v>41992</v>
      </c>
      <c r="M253">
        <v>52.7</v>
      </c>
      <c r="N253">
        <v>0.39</v>
      </c>
      <c r="P253" s="10">
        <v>41992</v>
      </c>
      <c r="Q253">
        <v>27.34</v>
      </c>
      <c r="R253">
        <v>0.23</v>
      </c>
      <c r="T253" s="10">
        <v>41992</v>
      </c>
      <c r="U253">
        <v>34.81</v>
      </c>
      <c r="V253">
        <v>0.25</v>
      </c>
      <c r="X253" s="10">
        <v>41992</v>
      </c>
      <c r="Y253">
        <v>67.39</v>
      </c>
      <c r="Z253">
        <v>0.5675</v>
      </c>
      <c r="AB253" s="10">
        <v>41992</v>
      </c>
      <c r="AC253">
        <v>49.02</v>
      </c>
      <c r="AD253">
        <v>0.52500000000000002</v>
      </c>
      <c r="AF253" s="10">
        <v>41992</v>
      </c>
      <c r="AG253">
        <v>40.64</v>
      </c>
      <c r="AH253">
        <v>0.35</v>
      </c>
      <c r="AJ253" s="10">
        <v>41992</v>
      </c>
      <c r="AK253">
        <v>39.01</v>
      </c>
      <c r="AL253">
        <v>0.26750000000000002</v>
      </c>
      <c r="AN253" s="10">
        <v>41992</v>
      </c>
      <c r="AO253">
        <v>38.1</v>
      </c>
      <c r="AP253">
        <v>0.36249999999999999</v>
      </c>
      <c r="AR253" s="10">
        <v>41992</v>
      </c>
      <c r="AS253">
        <v>57.55</v>
      </c>
      <c r="AT253">
        <v>0.35</v>
      </c>
      <c r="AV253" s="10">
        <v>41992</v>
      </c>
      <c r="AW253">
        <v>16.11</v>
      </c>
      <c r="AX253">
        <v>0.25</v>
      </c>
    </row>
    <row r="254" spans="4:50">
      <c r="D254" s="10">
        <v>41995</v>
      </c>
      <c r="E254">
        <v>55.22</v>
      </c>
      <c r="F254">
        <v>0.49</v>
      </c>
      <c r="H254" s="10">
        <v>41995</v>
      </c>
      <c r="I254">
        <v>83.61</v>
      </c>
      <c r="J254">
        <v>0.79500000000000004</v>
      </c>
      <c r="L254" s="10">
        <v>41995</v>
      </c>
      <c r="M254">
        <v>53.06</v>
      </c>
      <c r="N254">
        <v>0.39</v>
      </c>
      <c r="P254" s="10">
        <v>41995</v>
      </c>
      <c r="Q254">
        <v>27.61</v>
      </c>
      <c r="R254">
        <v>0.23</v>
      </c>
      <c r="T254" s="10">
        <v>41995</v>
      </c>
      <c r="U254">
        <v>34.99</v>
      </c>
      <c r="V254">
        <v>0.25</v>
      </c>
      <c r="X254" s="10">
        <v>41995</v>
      </c>
      <c r="Y254">
        <v>67.989999999999995</v>
      </c>
      <c r="Z254">
        <v>0.5675</v>
      </c>
      <c r="AB254" s="10">
        <v>41995</v>
      </c>
      <c r="AC254">
        <v>49.36</v>
      </c>
      <c r="AD254">
        <v>0.52500000000000002</v>
      </c>
      <c r="AF254" s="10">
        <v>41995</v>
      </c>
      <c r="AG254">
        <v>40.67</v>
      </c>
      <c r="AH254">
        <v>0.35</v>
      </c>
      <c r="AJ254" s="10">
        <v>41995</v>
      </c>
      <c r="AK254">
        <v>39.72</v>
      </c>
      <c r="AL254">
        <v>0.26750000000000002</v>
      </c>
      <c r="AN254" s="10">
        <v>41995</v>
      </c>
      <c r="AO254">
        <v>38.22</v>
      </c>
      <c r="AP254">
        <v>0.36249999999999999</v>
      </c>
      <c r="AR254" s="10">
        <v>41995</v>
      </c>
      <c r="AS254">
        <v>58.16</v>
      </c>
      <c r="AT254">
        <v>0.35</v>
      </c>
      <c r="AV254" s="10">
        <v>41995</v>
      </c>
      <c r="AW254">
        <v>16.05</v>
      </c>
      <c r="AX254">
        <v>0.25</v>
      </c>
    </row>
    <row r="255" spans="4:50">
      <c r="D255" s="10">
        <v>41996</v>
      </c>
      <c r="E255">
        <v>55.2</v>
      </c>
      <c r="F255">
        <v>0.49</v>
      </c>
      <c r="H255" s="10">
        <v>41996</v>
      </c>
      <c r="I255">
        <v>83.68</v>
      </c>
      <c r="J255">
        <v>0.79500000000000004</v>
      </c>
      <c r="L255" s="10">
        <v>41996</v>
      </c>
      <c r="M255">
        <v>53.75</v>
      </c>
      <c r="N255">
        <v>0.39</v>
      </c>
      <c r="P255" s="10">
        <v>41996</v>
      </c>
      <c r="Q255">
        <v>27.74</v>
      </c>
      <c r="R255">
        <v>0.23</v>
      </c>
      <c r="T255" s="10">
        <v>41996</v>
      </c>
      <c r="U255">
        <v>35.06</v>
      </c>
      <c r="V255">
        <v>0.25</v>
      </c>
      <c r="X255" s="10">
        <v>41996</v>
      </c>
      <c r="Y255">
        <v>68.180000000000007</v>
      </c>
      <c r="Z255">
        <v>0.5675</v>
      </c>
      <c r="AB255" s="10">
        <v>41996</v>
      </c>
      <c r="AC255">
        <v>49.17</v>
      </c>
      <c r="AD255">
        <v>0.52500000000000002</v>
      </c>
      <c r="AF255" s="10">
        <v>41996</v>
      </c>
      <c r="AG255">
        <v>40.74</v>
      </c>
      <c r="AH255">
        <v>0.35</v>
      </c>
      <c r="AJ255" s="10">
        <v>41996</v>
      </c>
      <c r="AK255">
        <v>40.24</v>
      </c>
      <c r="AL255">
        <v>0.26750000000000002</v>
      </c>
      <c r="AN255" s="10">
        <v>41996</v>
      </c>
      <c r="AO255">
        <v>38.39</v>
      </c>
      <c r="AP255">
        <v>0.36249999999999999</v>
      </c>
      <c r="AR255" s="10">
        <v>41996</v>
      </c>
      <c r="AS255">
        <v>58.77</v>
      </c>
      <c r="AT255">
        <v>0.35</v>
      </c>
      <c r="AV255" s="10">
        <v>41996</v>
      </c>
      <c r="AW255">
        <v>16.03</v>
      </c>
      <c r="AX255">
        <v>0.25</v>
      </c>
    </row>
    <row r="256" spans="4:50">
      <c r="D256" s="10">
        <v>41997</v>
      </c>
      <c r="E256">
        <v>55.81</v>
      </c>
      <c r="F256">
        <v>0.49</v>
      </c>
      <c r="H256" s="10">
        <v>41997</v>
      </c>
      <c r="I256">
        <v>84.97</v>
      </c>
      <c r="J256">
        <v>0.79500000000000004</v>
      </c>
      <c r="L256" s="10">
        <v>41997</v>
      </c>
      <c r="M256">
        <v>55.02</v>
      </c>
      <c r="N256">
        <v>0.39</v>
      </c>
      <c r="P256" s="10">
        <v>41997</v>
      </c>
      <c r="Q256">
        <v>28.09</v>
      </c>
      <c r="R256">
        <v>0.23</v>
      </c>
      <c r="T256" s="10">
        <v>41997</v>
      </c>
      <c r="U256">
        <v>35.450000000000003</v>
      </c>
      <c r="V256">
        <v>0.25</v>
      </c>
      <c r="X256" s="10">
        <v>41997</v>
      </c>
      <c r="Y256">
        <v>69.59</v>
      </c>
      <c r="Z256">
        <v>0.5675</v>
      </c>
      <c r="AB256" s="10">
        <v>41997</v>
      </c>
      <c r="AC256">
        <v>49.91</v>
      </c>
      <c r="AD256">
        <v>0.52500000000000002</v>
      </c>
      <c r="AF256" s="10">
        <v>41997</v>
      </c>
      <c r="AG256">
        <v>41.39</v>
      </c>
      <c r="AH256">
        <v>0.35</v>
      </c>
      <c r="AJ256" s="10">
        <v>41997</v>
      </c>
      <c r="AK256">
        <v>40.630000000000003</v>
      </c>
      <c r="AL256">
        <v>0.26750000000000002</v>
      </c>
      <c r="AN256" s="10">
        <v>41997</v>
      </c>
      <c r="AO256">
        <v>38.369999999999997</v>
      </c>
      <c r="AP256">
        <v>0.36249999999999999</v>
      </c>
      <c r="AR256" s="10">
        <v>41997</v>
      </c>
      <c r="AS256">
        <v>58.86</v>
      </c>
      <c r="AT256">
        <v>0.35</v>
      </c>
      <c r="AV256" s="10">
        <v>41997</v>
      </c>
      <c r="AW256">
        <v>16.2</v>
      </c>
      <c r="AX256">
        <v>0.25</v>
      </c>
    </row>
    <row r="257" spans="4:50">
      <c r="D257" s="10">
        <v>41999</v>
      </c>
      <c r="E257">
        <v>56.51</v>
      </c>
      <c r="F257">
        <v>0.49</v>
      </c>
      <c r="H257" s="10">
        <v>41999</v>
      </c>
      <c r="I257">
        <v>85.81</v>
      </c>
      <c r="J257">
        <v>0.79500000000000004</v>
      </c>
      <c r="L257" s="10">
        <v>41999</v>
      </c>
      <c r="M257">
        <v>55.67</v>
      </c>
      <c r="N257">
        <v>0.39</v>
      </c>
      <c r="P257" s="10">
        <v>41999</v>
      </c>
      <c r="Q257">
        <v>28.45</v>
      </c>
      <c r="R257">
        <v>0.23</v>
      </c>
      <c r="T257" s="10">
        <v>41999</v>
      </c>
      <c r="U257">
        <v>35.880000000000003</v>
      </c>
      <c r="V257">
        <v>0.25</v>
      </c>
      <c r="X257" s="10">
        <v>41999</v>
      </c>
      <c r="Y257">
        <v>70.010000000000005</v>
      </c>
      <c r="Z257">
        <v>0.5675</v>
      </c>
      <c r="AB257" s="10">
        <v>41999</v>
      </c>
      <c r="AC257">
        <v>50.47</v>
      </c>
      <c r="AD257">
        <v>0.52500000000000002</v>
      </c>
      <c r="AF257" s="10">
        <v>41999</v>
      </c>
      <c r="AG257">
        <v>41.87</v>
      </c>
      <c r="AH257">
        <v>0.35</v>
      </c>
      <c r="AJ257" s="10">
        <v>42002</v>
      </c>
      <c r="AK257">
        <v>40.85</v>
      </c>
      <c r="AL257">
        <v>0.26750000000000002</v>
      </c>
      <c r="AN257" s="10">
        <v>42002</v>
      </c>
      <c r="AO257">
        <v>38.56</v>
      </c>
      <c r="AP257">
        <v>0.36249999999999999</v>
      </c>
      <c r="AR257" s="10">
        <v>42002</v>
      </c>
      <c r="AS257">
        <v>59.64</v>
      </c>
      <c r="AT257">
        <v>0.35</v>
      </c>
      <c r="AV257" s="10">
        <v>42002</v>
      </c>
      <c r="AW257">
        <v>15.9</v>
      </c>
      <c r="AX257">
        <v>0.25</v>
      </c>
    </row>
    <row r="258" spans="4:50">
      <c r="D258" s="10">
        <v>42002</v>
      </c>
      <c r="E258">
        <v>57.95</v>
      </c>
      <c r="F258">
        <v>0.49</v>
      </c>
      <c r="H258" s="10">
        <v>42002</v>
      </c>
      <c r="I258">
        <v>86.83</v>
      </c>
      <c r="J258">
        <v>0.79500000000000004</v>
      </c>
      <c r="L258" s="10">
        <v>42002</v>
      </c>
      <c r="M258">
        <v>56.15</v>
      </c>
      <c r="N258">
        <v>0.39</v>
      </c>
      <c r="P258" s="10">
        <v>42002</v>
      </c>
      <c r="Q258">
        <v>29.38</v>
      </c>
      <c r="R258">
        <v>0.23</v>
      </c>
      <c r="T258" s="10">
        <v>42002</v>
      </c>
      <c r="U258">
        <v>36.67</v>
      </c>
      <c r="V258">
        <v>0.25</v>
      </c>
      <c r="X258" s="10">
        <v>42002</v>
      </c>
      <c r="Y258">
        <v>70.63</v>
      </c>
      <c r="Z258">
        <v>0.5675</v>
      </c>
      <c r="AB258" s="10">
        <v>42002</v>
      </c>
      <c r="AC258">
        <v>50.88</v>
      </c>
      <c r="AD258">
        <v>0.52500000000000002</v>
      </c>
      <c r="AF258" s="10">
        <v>42002</v>
      </c>
      <c r="AG258">
        <v>42.93</v>
      </c>
      <c r="AH258">
        <v>0.35</v>
      </c>
      <c r="AJ258" s="10">
        <v>42003</v>
      </c>
      <c r="AK258">
        <v>40.770000000000003</v>
      </c>
      <c r="AL258">
        <v>0.26750000000000002</v>
      </c>
      <c r="AN258" s="10">
        <v>42003</v>
      </c>
      <c r="AO258">
        <v>38.42</v>
      </c>
      <c r="AP258">
        <v>0.36249999999999999</v>
      </c>
      <c r="AR258" s="10">
        <v>42003</v>
      </c>
      <c r="AS258">
        <v>59.63</v>
      </c>
      <c r="AT258">
        <v>0.35</v>
      </c>
      <c r="AV258" s="10">
        <v>42003</v>
      </c>
      <c r="AW258">
        <v>15.98</v>
      </c>
      <c r="AX258">
        <v>0.25</v>
      </c>
    </row>
    <row r="259" spans="4:50">
      <c r="D259" s="10">
        <v>42003</v>
      </c>
      <c r="E259">
        <v>56.36</v>
      </c>
      <c r="F259">
        <v>0.49</v>
      </c>
      <c r="H259" s="10">
        <v>42003</v>
      </c>
      <c r="I259">
        <v>84.7</v>
      </c>
      <c r="J259">
        <v>0.79500000000000004</v>
      </c>
      <c r="L259" s="10">
        <v>42003</v>
      </c>
      <c r="M259">
        <v>54.67</v>
      </c>
      <c r="N259">
        <v>0.39</v>
      </c>
      <c r="P259" s="10">
        <v>42003</v>
      </c>
      <c r="Q259">
        <v>28.86</v>
      </c>
      <c r="R259">
        <v>0.23</v>
      </c>
      <c r="T259" s="10">
        <v>42003</v>
      </c>
      <c r="U259">
        <v>35.83</v>
      </c>
      <c r="V259">
        <v>0.25</v>
      </c>
      <c r="X259" s="10">
        <v>42003</v>
      </c>
      <c r="Y259">
        <v>69.400000000000006</v>
      </c>
      <c r="Z259">
        <v>0.5675</v>
      </c>
      <c r="AB259" s="10">
        <v>42003</v>
      </c>
      <c r="AC259">
        <v>49.77</v>
      </c>
      <c r="AD259">
        <v>0.52500000000000002</v>
      </c>
      <c r="AF259" s="10">
        <v>42003</v>
      </c>
      <c r="AG259">
        <v>41.96</v>
      </c>
      <c r="AH259">
        <v>0.35</v>
      </c>
      <c r="AJ259" s="10">
        <v>42004</v>
      </c>
      <c r="AK259">
        <v>40.909999999999997</v>
      </c>
      <c r="AL259">
        <v>0.26750000000000002</v>
      </c>
      <c r="AN259" s="10">
        <v>42004</v>
      </c>
      <c r="AO259">
        <v>38.64</v>
      </c>
      <c r="AP259">
        <v>0.38750000000000001</v>
      </c>
      <c r="AR259" s="10">
        <v>42004</v>
      </c>
      <c r="AS259">
        <v>59.74</v>
      </c>
      <c r="AT259">
        <v>0.46500000000000002</v>
      </c>
      <c r="AV259" s="10">
        <v>42004</v>
      </c>
      <c r="AW259">
        <v>16.02</v>
      </c>
      <c r="AX259">
        <v>0.26</v>
      </c>
    </row>
    <row r="260" spans="4:50">
      <c r="D260" s="10">
        <v>42004</v>
      </c>
      <c r="E260">
        <v>55.14</v>
      </c>
      <c r="F260">
        <v>0.49</v>
      </c>
      <c r="H260" s="10">
        <v>42004</v>
      </c>
      <c r="I260">
        <v>83.54</v>
      </c>
      <c r="J260">
        <v>0.79500000000000004</v>
      </c>
      <c r="L260" s="10">
        <v>42004</v>
      </c>
      <c r="M260">
        <v>53.52</v>
      </c>
      <c r="N260">
        <v>0.4</v>
      </c>
      <c r="P260" s="10">
        <v>42004</v>
      </c>
      <c r="Q260">
        <v>28.41</v>
      </c>
      <c r="R260">
        <v>0.245</v>
      </c>
      <c r="T260" s="10">
        <v>42004</v>
      </c>
      <c r="U260">
        <v>35.479999999999997</v>
      </c>
      <c r="V260">
        <v>0.25</v>
      </c>
      <c r="X260" s="10">
        <v>42004</v>
      </c>
      <c r="Y260">
        <v>68.31</v>
      </c>
      <c r="Z260">
        <v>0.59499999999999997</v>
      </c>
      <c r="AB260" s="10">
        <v>42004</v>
      </c>
      <c r="AC260">
        <v>49.11</v>
      </c>
      <c r="AD260">
        <v>0.52500000000000002</v>
      </c>
      <c r="AF260" s="10">
        <v>42004</v>
      </c>
      <c r="AG260">
        <v>41.24</v>
      </c>
      <c r="AH260">
        <v>0.35</v>
      </c>
      <c r="AJ260" s="10">
        <v>42006</v>
      </c>
      <c r="AK260">
        <v>41.21</v>
      </c>
      <c r="AL260">
        <v>0.26750000000000002</v>
      </c>
      <c r="AN260" s="10">
        <v>42006</v>
      </c>
      <c r="AO260">
        <v>38.85</v>
      </c>
      <c r="AP260">
        <v>0.38750000000000001</v>
      </c>
      <c r="AR260" s="10">
        <v>42006</v>
      </c>
      <c r="AS260">
        <v>60.45</v>
      </c>
      <c r="AT260">
        <v>0.46500000000000002</v>
      </c>
      <c r="AV260" s="10">
        <v>42006</v>
      </c>
      <c r="AW260">
        <v>16.059999999999999</v>
      </c>
      <c r="AX260">
        <v>0.26</v>
      </c>
    </row>
    <row r="261" spans="4:50">
      <c r="D261" s="10">
        <v>42006</v>
      </c>
      <c r="E261">
        <v>55.42</v>
      </c>
      <c r="F261">
        <v>0.49</v>
      </c>
      <c r="H261" s="10">
        <v>42006</v>
      </c>
      <c r="I261">
        <v>84.05</v>
      </c>
      <c r="J261">
        <v>0.79500000000000004</v>
      </c>
      <c r="L261" s="10">
        <v>42006</v>
      </c>
      <c r="M261">
        <v>53.74</v>
      </c>
      <c r="N261">
        <v>0.4</v>
      </c>
      <c r="P261" s="10">
        <v>42006</v>
      </c>
      <c r="Q261">
        <v>27.96</v>
      </c>
      <c r="R261">
        <v>0.245</v>
      </c>
      <c r="T261" s="10">
        <v>42006</v>
      </c>
      <c r="U261">
        <v>35.630000000000003</v>
      </c>
      <c r="V261">
        <v>0.25</v>
      </c>
      <c r="X261" s="10">
        <v>42006</v>
      </c>
      <c r="Y261">
        <v>68.64</v>
      </c>
      <c r="Z261">
        <v>0.59499999999999997</v>
      </c>
      <c r="AB261" s="10">
        <v>42006</v>
      </c>
      <c r="AC261">
        <v>49.37</v>
      </c>
      <c r="AD261">
        <v>0.52500000000000002</v>
      </c>
      <c r="AF261" s="10">
        <v>42006</v>
      </c>
      <c r="AG261">
        <v>41.17</v>
      </c>
      <c r="AH261">
        <v>0.35</v>
      </c>
      <c r="AJ261" s="10">
        <v>42009</v>
      </c>
      <c r="AK261">
        <v>40.86</v>
      </c>
      <c r="AL261">
        <v>0.26750000000000002</v>
      </c>
      <c r="AN261" s="10">
        <v>42009</v>
      </c>
      <c r="AO261">
        <v>39</v>
      </c>
      <c r="AP261">
        <v>0.38750000000000001</v>
      </c>
      <c r="AR261" s="10">
        <v>42009</v>
      </c>
      <c r="AS261">
        <v>58.11</v>
      </c>
      <c r="AT261">
        <v>0.46500000000000002</v>
      </c>
      <c r="AV261" s="10">
        <v>42009</v>
      </c>
      <c r="AW261">
        <v>16.05</v>
      </c>
      <c r="AX261">
        <v>0.26</v>
      </c>
    </row>
    <row r="262" spans="4:50">
      <c r="D262" s="10">
        <v>42009</v>
      </c>
      <c r="E262">
        <v>54.54</v>
      </c>
      <c r="F262">
        <v>0.49</v>
      </c>
      <c r="H262" s="10">
        <v>42009</v>
      </c>
      <c r="I262">
        <v>82.84</v>
      </c>
      <c r="J262">
        <v>0.79500000000000004</v>
      </c>
      <c r="L262" s="10">
        <v>42009</v>
      </c>
      <c r="M262">
        <v>53.26</v>
      </c>
      <c r="N262">
        <v>0.4</v>
      </c>
      <c r="P262" s="10">
        <v>42009</v>
      </c>
      <c r="Q262">
        <v>28.27</v>
      </c>
      <c r="R262">
        <v>0.245</v>
      </c>
      <c r="T262" s="10">
        <v>42009</v>
      </c>
      <c r="U262">
        <v>35.200000000000003</v>
      </c>
      <c r="V262">
        <v>0.25</v>
      </c>
      <c r="X262" s="10">
        <v>42009</v>
      </c>
      <c r="Y262">
        <v>68.180000000000007</v>
      </c>
      <c r="Z262">
        <v>0.59499999999999997</v>
      </c>
      <c r="AB262" s="10">
        <v>42009</v>
      </c>
      <c r="AC262">
        <v>49.16</v>
      </c>
      <c r="AD262">
        <v>0.52500000000000002</v>
      </c>
      <c r="AF262" s="10">
        <v>42009</v>
      </c>
      <c r="AG262">
        <v>40.83</v>
      </c>
      <c r="AH262">
        <v>0.35</v>
      </c>
      <c r="AJ262" s="10">
        <v>42010</v>
      </c>
      <c r="AK262">
        <v>40.83</v>
      </c>
      <c r="AL262">
        <v>0.26750000000000002</v>
      </c>
      <c r="AN262" s="10">
        <v>42010</v>
      </c>
      <c r="AO262">
        <v>39.14</v>
      </c>
      <c r="AP262">
        <v>0.38750000000000001</v>
      </c>
      <c r="AR262" s="10">
        <v>42010</v>
      </c>
      <c r="AS262">
        <v>56.01</v>
      </c>
      <c r="AT262">
        <v>0.46500000000000002</v>
      </c>
      <c r="AV262" s="10">
        <v>42010</v>
      </c>
      <c r="AW262">
        <v>16.010000000000002</v>
      </c>
      <c r="AX262">
        <v>0.26</v>
      </c>
    </row>
    <row r="263" spans="4:50">
      <c r="D263" s="10">
        <v>42010</v>
      </c>
      <c r="E263">
        <v>54.49</v>
      </c>
      <c r="F263">
        <v>0.49</v>
      </c>
      <c r="H263" s="10">
        <v>42010</v>
      </c>
      <c r="I263">
        <v>84.2</v>
      </c>
      <c r="J263">
        <v>0.79500000000000004</v>
      </c>
      <c r="L263" s="10">
        <v>42010</v>
      </c>
      <c r="M263">
        <v>53.29</v>
      </c>
      <c r="N263">
        <v>0.4</v>
      </c>
      <c r="P263" s="10">
        <v>42010</v>
      </c>
      <c r="Q263">
        <v>28.47</v>
      </c>
      <c r="R263">
        <v>0.245</v>
      </c>
      <c r="T263" s="10">
        <v>42010</v>
      </c>
      <c r="U263">
        <v>34.71</v>
      </c>
      <c r="V263">
        <v>0.25</v>
      </c>
      <c r="X263" s="10">
        <v>42010</v>
      </c>
      <c r="Y263">
        <v>68.41</v>
      </c>
      <c r="Z263">
        <v>0.59499999999999997</v>
      </c>
      <c r="AB263" s="10">
        <v>42010</v>
      </c>
      <c r="AC263">
        <v>49.75</v>
      </c>
      <c r="AD263">
        <v>0.52500000000000002</v>
      </c>
      <c r="AF263" s="10">
        <v>42010</v>
      </c>
      <c r="AG263">
        <v>40.71</v>
      </c>
      <c r="AH263">
        <v>0.35</v>
      </c>
      <c r="AJ263" s="10">
        <v>42011</v>
      </c>
      <c r="AK263">
        <v>40.700000000000003</v>
      </c>
      <c r="AL263">
        <v>0.26750000000000002</v>
      </c>
      <c r="AN263" s="10">
        <v>42011</v>
      </c>
      <c r="AO263">
        <v>39.630000000000003</v>
      </c>
      <c r="AP263">
        <v>0.38750000000000001</v>
      </c>
      <c r="AR263" s="10">
        <v>42011</v>
      </c>
      <c r="AS263">
        <v>55.52</v>
      </c>
      <c r="AT263">
        <v>0.46500000000000002</v>
      </c>
      <c r="AV263" s="10">
        <v>42011</v>
      </c>
      <c r="AW263">
        <v>16</v>
      </c>
      <c r="AX263">
        <v>0.26</v>
      </c>
    </row>
    <row r="264" spans="4:50">
      <c r="D264" s="10">
        <v>42011</v>
      </c>
      <c r="E264">
        <v>55.52</v>
      </c>
      <c r="F264">
        <v>0.49</v>
      </c>
      <c r="H264" s="10">
        <v>42011</v>
      </c>
      <c r="I264">
        <v>84.47</v>
      </c>
      <c r="J264">
        <v>0.79500000000000004</v>
      </c>
      <c r="L264" s="10">
        <v>42011</v>
      </c>
      <c r="M264">
        <v>54.07</v>
      </c>
      <c r="N264">
        <v>0.4</v>
      </c>
      <c r="P264" s="10">
        <v>42011</v>
      </c>
      <c r="Q264">
        <v>28.67</v>
      </c>
      <c r="R264">
        <v>0.245</v>
      </c>
      <c r="T264" s="10">
        <v>42011</v>
      </c>
      <c r="U264">
        <v>34.950000000000003</v>
      </c>
      <c r="V264">
        <v>0.25</v>
      </c>
      <c r="X264" s="10">
        <v>42011</v>
      </c>
      <c r="Y264">
        <v>70</v>
      </c>
      <c r="Z264">
        <v>0.59499999999999997</v>
      </c>
      <c r="AB264" s="10">
        <v>42011</v>
      </c>
      <c r="AC264">
        <v>50.3</v>
      </c>
      <c r="AD264">
        <v>0.52500000000000002</v>
      </c>
      <c r="AF264" s="10">
        <v>42011</v>
      </c>
      <c r="AG264">
        <v>41.4</v>
      </c>
      <c r="AH264">
        <v>0.35</v>
      </c>
      <c r="AJ264" s="10">
        <v>42012</v>
      </c>
      <c r="AK264">
        <v>41.06</v>
      </c>
      <c r="AL264">
        <v>0.26750000000000002</v>
      </c>
      <c r="AN264" s="10">
        <v>42012</v>
      </c>
      <c r="AO264">
        <v>39.79</v>
      </c>
      <c r="AP264">
        <v>0.38750000000000001</v>
      </c>
      <c r="AR264" s="10">
        <v>42012</v>
      </c>
      <c r="AS264">
        <v>56.14</v>
      </c>
      <c r="AT264">
        <v>0.46500000000000002</v>
      </c>
      <c r="AV264" s="10">
        <v>42012</v>
      </c>
      <c r="AW264">
        <v>16.03</v>
      </c>
      <c r="AX264">
        <v>0.26</v>
      </c>
    </row>
    <row r="265" spans="4:50">
      <c r="D265" s="10">
        <v>42012</v>
      </c>
      <c r="E265">
        <v>56.61</v>
      </c>
      <c r="F265">
        <v>0.49</v>
      </c>
      <c r="H265" s="10">
        <v>42012</v>
      </c>
      <c r="I265">
        <v>84.81</v>
      </c>
      <c r="J265">
        <v>0.79500000000000004</v>
      </c>
      <c r="L265" s="10">
        <v>42012</v>
      </c>
      <c r="M265">
        <v>54.16</v>
      </c>
      <c r="N265">
        <v>0.4</v>
      </c>
      <c r="P265" s="10">
        <v>42012</v>
      </c>
      <c r="Q265">
        <v>28.95</v>
      </c>
      <c r="R265">
        <v>0.245</v>
      </c>
      <c r="T265" s="10">
        <v>42012</v>
      </c>
      <c r="U265">
        <v>35.4</v>
      </c>
      <c r="V265">
        <v>0.25</v>
      </c>
      <c r="X265" s="10">
        <v>42012</v>
      </c>
      <c r="Y265">
        <v>70.12</v>
      </c>
      <c r="Z265">
        <v>0.59499999999999997</v>
      </c>
      <c r="AB265" s="10">
        <v>42012</v>
      </c>
      <c r="AC265">
        <v>50.34</v>
      </c>
      <c r="AD265">
        <v>0.52500000000000002</v>
      </c>
      <c r="AF265" s="10">
        <v>42012</v>
      </c>
      <c r="AG265">
        <v>41.77</v>
      </c>
      <c r="AH265">
        <v>0.35</v>
      </c>
      <c r="AJ265" s="10">
        <v>42013</v>
      </c>
      <c r="AK265">
        <v>41.12</v>
      </c>
      <c r="AL265">
        <v>0.26750000000000002</v>
      </c>
      <c r="AN265" s="10">
        <v>42013</v>
      </c>
      <c r="AO265">
        <v>39.630000000000003</v>
      </c>
      <c r="AP265">
        <v>0.38750000000000001</v>
      </c>
      <c r="AR265" s="10">
        <v>42013</v>
      </c>
      <c r="AS265">
        <v>55.35</v>
      </c>
      <c r="AT265">
        <v>0.46500000000000002</v>
      </c>
      <c r="AV265" s="10">
        <v>42013</v>
      </c>
      <c r="AW265">
        <v>16.100000000000001</v>
      </c>
      <c r="AX265">
        <v>0.26</v>
      </c>
    </row>
    <row r="266" spans="4:50">
      <c r="D266" s="10">
        <v>42013</v>
      </c>
      <c r="E266">
        <v>55.61</v>
      </c>
      <c r="F266">
        <v>0.49</v>
      </c>
      <c r="H266" s="10">
        <v>42013</v>
      </c>
      <c r="I266">
        <v>84.93</v>
      </c>
      <c r="J266">
        <v>0.79500000000000004</v>
      </c>
      <c r="L266" s="10">
        <v>42013</v>
      </c>
      <c r="M266">
        <v>53.48</v>
      </c>
      <c r="N266">
        <v>0.4</v>
      </c>
      <c r="P266" s="10">
        <v>42013</v>
      </c>
      <c r="Q266">
        <v>28.47</v>
      </c>
      <c r="R266">
        <v>0.245</v>
      </c>
      <c r="T266" s="10">
        <v>42013</v>
      </c>
      <c r="U266">
        <v>34.43</v>
      </c>
      <c r="V266">
        <v>0.25</v>
      </c>
      <c r="X266" s="10">
        <v>42013</v>
      </c>
      <c r="Y266">
        <v>69.09</v>
      </c>
      <c r="Z266">
        <v>0.59499999999999997</v>
      </c>
      <c r="AB266" s="10">
        <v>42013</v>
      </c>
      <c r="AC266">
        <v>49.7</v>
      </c>
      <c r="AD266">
        <v>0.52500000000000002</v>
      </c>
      <c r="AF266" s="10">
        <v>42013</v>
      </c>
      <c r="AG266">
        <v>41.17</v>
      </c>
      <c r="AH266">
        <v>0.35</v>
      </c>
      <c r="AJ266" s="10">
        <v>42016</v>
      </c>
      <c r="AK266">
        <v>41.34</v>
      </c>
      <c r="AL266">
        <v>0.26750000000000002</v>
      </c>
      <c r="AN266" s="10">
        <v>42016</v>
      </c>
      <c r="AO266">
        <v>39.6</v>
      </c>
      <c r="AP266">
        <v>0.38750000000000001</v>
      </c>
      <c r="AR266" s="10">
        <v>42016</v>
      </c>
      <c r="AS266">
        <v>54.63</v>
      </c>
      <c r="AT266">
        <v>0.46500000000000002</v>
      </c>
      <c r="AV266" s="10">
        <v>42016</v>
      </c>
      <c r="AW266">
        <v>15.92</v>
      </c>
      <c r="AX266">
        <v>0.26</v>
      </c>
    </row>
    <row r="267" spans="4:50">
      <c r="D267" s="10">
        <v>42016</v>
      </c>
      <c r="E267">
        <v>55.25</v>
      </c>
      <c r="F267">
        <v>0.49</v>
      </c>
      <c r="H267" s="10">
        <v>42016</v>
      </c>
      <c r="I267">
        <v>85.01</v>
      </c>
      <c r="J267">
        <v>0.79500000000000004</v>
      </c>
      <c r="L267" s="10">
        <v>42016</v>
      </c>
      <c r="M267">
        <v>53.33</v>
      </c>
      <c r="N267">
        <v>0.4</v>
      </c>
      <c r="P267" s="10">
        <v>42016</v>
      </c>
      <c r="Q267">
        <v>28.42</v>
      </c>
      <c r="R267">
        <v>0.245</v>
      </c>
      <c r="T267" s="10">
        <v>42016</v>
      </c>
      <c r="U267">
        <v>34.01</v>
      </c>
      <c r="V267">
        <v>0.25</v>
      </c>
      <c r="X267" s="10">
        <v>42016</v>
      </c>
      <c r="Y267">
        <v>69.08</v>
      </c>
      <c r="Z267">
        <v>0.59499999999999997</v>
      </c>
      <c r="AB267" s="10">
        <v>42016</v>
      </c>
      <c r="AC267">
        <v>49.71</v>
      </c>
      <c r="AD267">
        <v>0.52500000000000002</v>
      </c>
      <c r="AF267" s="10">
        <v>42016</v>
      </c>
      <c r="AG267">
        <v>40.69</v>
      </c>
      <c r="AH267">
        <v>0.35</v>
      </c>
      <c r="AJ267" s="10">
        <v>42017</v>
      </c>
      <c r="AK267">
        <v>41.69</v>
      </c>
      <c r="AL267">
        <v>0.26750000000000002</v>
      </c>
      <c r="AN267" s="10">
        <v>42017</v>
      </c>
      <c r="AO267">
        <v>39.44</v>
      </c>
      <c r="AP267">
        <v>0.38750000000000001</v>
      </c>
      <c r="AR267" s="10">
        <v>42017</v>
      </c>
      <c r="AS267">
        <v>53.47</v>
      </c>
      <c r="AT267">
        <v>0.46500000000000002</v>
      </c>
      <c r="AV267" s="10">
        <v>42017</v>
      </c>
      <c r="AW267">
        <v>16.04</v>
      </c>
      <c r="AX267">
        <v>0.26</v>
      </c>
    </row>
    <row r="268" spans="4:50">
      <c r="D268" s="10">
        <v>42017</v>
      </c>
      <c r="E268">
        <v>55.97</v>
      </c>
      <c r="F268">
        <v>0.49</v>
      </c>
      <c r="H268" s="10">
        <v>42017</v>
      </c>
      <c r="I268">
        <v>85.47</v>
      </c>
      <c r="J268">
        <v>0.79500000000000004</v>
      </c>
      <c r="L268" s="10">
        <v>42017</v>
      </c>
      <c r="M268">
        <v>53.68</v>
      </c>
      <c r="N268">
        <v>0.4</v>
      </c>
      <c r="P268" s="10">
        <v>42017</v>
      </c>
      <c r="Q268">
        <v>28.89</v>
      </c>
      <c r="R268">
        <v>0.245</v>
      </c>
      <c r="T268" s="10">
        <v>42017</v>
      </c>
      <c r="U268">
        <v>33.89</v>
      </c>
      <c r="V268">
        <v>0.25</v>
      </c>
      <c r="X268" s="10">
        <v>42017</v>
      </c>
      <c r="Y268">
        <v>69.23</v>
      </c>
      <c r="Z268">
        <v>0.59499999999999997</v>
      </c>
      <c r="AB268" s="10">
        <v>42017</v>
      </c>
      <c r="AC268">
        <v>49.68</v>
      </c>
      <c r="AD268">
        <v>0.52500000000000002</v>
      </c>
      <c r="AF268" s="10">
        <v>42017</v>
      </c>
      <c r="AG268">
        <v>41.29</v>
      </c>
      <c r="AH268">
        <v>0.35</v>
      </c>
      <c r="AJ268" s="10">
        <v>42018</v>
      </c>
      <c r="AK268">
        <v>41.87</v>
      </c>
      <c r="AL268">
        <v>0.26750000000000002</v>
      </c>
      <c r="AN268" s="10">
        <v>42018</v>
      </c>
      <c r="AO268">
        <v>39.6</v>
      </c>
      <c r="AP268">
        <v>0.38750000000000001</v>
      </c>
      <c r="AR268" s="10">
        <v>42018</v>
      </c>
      <c r="AS268">
        <v>53.87</v>
      </c>
      <c r="AT268">
        <v>0.46500000000000002</v>
      </c>
      <c r="AV268" s="10">
        <v>42018</v>
      </c>
      <c r="AW268">
        <v>16.010000000000002</v>
      </c>
      <c r="AX268">
        <v>0.26</v>
      </c>
    </row>
    <row r="269" spans="4:50">
      <c r="D269" s="10">
        <v>42018</v>
      </c>
      <c r="E269">
        <v>56.83</v>
      </c>
      <c r="F269">
        <v>0.49</v>
      </c>
      <c r="H269" s="10">
        <v>42018</v>
      </c>
      <c r="I269">
        <v>85.69</v>
      </c>
      <c r="J269">
        <v>0.79500000000000004</v>
      </c>
      <c r="L269" s="10">
        <v>42018</v>
      </c>
      <c r="M269">
        <v>54.15</v>
      </c>
      <c r="N269">
        <v>0.4</v>
      </c>
      <c r="P269" s="10">
        <v>42018</v>
      </c>
      <c r="Q269">
        <v>29.29</v>
      </c>
      <c r="R269">
        <v>0.245</v>
      </c>
      <c r="T269" s="10">
        <v>42018</v>
      </c>
      <c r="U269">
        <v>33.97</v>
      </c>
      <c r="V269">
        <v>0.25</v>
      </c>
      <c r="X269" s="10">
        <v>42018</v>
      </c>
      <c r="Y269">
        <v>69.97</v>
      </c>
      <c r="Z269">
        <v>0.59499999999999997</v>
      </c>
      <c r="AB269" s="10">
        <v>42018</v>
      </c>
      <c r="AC269">
        <v>50.19</v>
      </c>
      <c r="AD269">
        <v>0.52500000000000002</v>
      </c>
      <c r="AF269" s="10">
        <v>42018</v>
      </c>
      <c r="AG269">
        <v>41.77</v>
      </c>
      <c r="AH269">
        <v>0.35</v>
      </c>
      <c r="AJ269" s="10">
        <v>42019</v>
      </c>
      <c r="AK269">
        <v>42.67</v>
      </c>
      <c r="AL269">
        <v>0.26750000000000002</v>
      </c>
      <c r="AN269" s="10">
        <v>42019</v>
      </c>
      <c r="AO269">
        <v>40.06</v>
      </c>
      <c r="AP269">
        <v>0.38750000000000001</v>
      </c>
      <c r="AR269" s="10">
        <v>42019</v>
      </c>
      <c r="AS269">
        <v>53.9</v>
      </c>
      <c r="AT269">
        <v>0.46500000000000002</v>
      </c>
      <c r="AV269" s="10">
        <v>42019</v>
      </c>
      <c r="AW269">
        <v>16.03</v>
      </c>
      <c r="AX269">
        <v>0.26</v>
      </c>
    </row>
    <row r="270" spans="4:50">
      <c r="D270" s="10">
        <v>42019</v>
      </c>
      <c r="E270">
        <v>56.71</v>
      </c>
      <c r="F270">
        <v>0.49</v>
      </c>
      <c r="H270" s="10">
        <v>42019</v>
      </c>
      <c r="I270">
        <v>86.76</v>
      </c>
      <c r="J270">
        <v>0.79500000000000004</v>
      </c>
      <c r="L270" s="10">
        <v>42019</v>
      </c>
      <c r="M270">
        <v>55.09</v>
      </c>
      <c r="N270">
        <v>0.4</v>
      </c>
      <c r="P270" s="10">
        <v>42019</v>
      </c>
      <c r="Q270">
        <v>29.23</v>
      </c>
      <c r="R270">
        <v>0.245</v>
      </c>
      <c r="T270" s="10">
        <v>42019</v>
      </c>
      <c r="U270">
        <v>34.4</v>
      </c>
      <c r="V270">
        <v>0.25</v>
      </c>
      <c r="X270" s="10">
        <v>42019</v>
      </c>
      <c r="Y270">
        <v>70.599999999999994</v>
      </c>
      <c r="Z270">
        <v>0.59499999999999997</v>
      </c>
      <c r="AB270" s="10">
        <v>42019</v>
      </c>
      <c r="AC270">
        <v>50.8</v>
      </c>
      <c r="AD270">
        <v>0.52500000000000002</v>
      </c>
      <c r="AF270" s="10">
        <v>42019</v>
      </c>
      <c r="AG270">
        <v>41.78</v>
      </c>
      <c r="AH270">
        <v>0.35</v>
      </c>
      <c r="AJ270" s="10">
        <v>42020</v>
      </c>
      <c r="AK270">
        <v>43.45</v>
      </c>
      <c r="AL270">
        <v>0.26750000000000002</v>
      </c>
      <c r="AN270" s="10">
        <v>42020</v>
      </c>
      <c r="AO270">
        <v>40.549999999999997</v>
      </c>
      <c r="AP270">
        <v>0.38750000000000001</v>
      </c>
      <c r="AR270" s="10">
        <v>42020</v>
      </c>
      <c r="AS270">
        <v>56.55</v>
      </c>
      <c r="AT270">
        <v>0.46500000000000002</v>
      </c>
      <c r="AV270" s="10">
        <v>42020</v>
      </c>
      <c r="AW270">
        <v>16.100000000000001</v>
      </c>
      <c r="AX270">
        <v>0.26</v>
      </c>
    </row>
    <row r="271" spans="4:50">
      <c r="D271" s="10">
        <v>42020</v>
      </c>
      <c r="E271">
        <v>57.41</v>
      </c>
      <c r="F271">
        <v>0.49</v>
      </c>
      <c r="H271" s="10">
        <v>42020</v>
      </c>
      <c r="I271">
        <v>87.35</v>
      </c>
      <c r="J271">
        <v>0.79500000000000004</v>
      </c>
      <c r="L271" s="10">
        <v>42020</v>
      </c>
      <c r="M271">
        <v>55.55</v>
      </c>
      <c r="N271">
        <v>0.4</v>
      </c>
      <c r="P271" s="10">
        <v>42020</v>
      </c>
      <c r="Q271">
        <v>29.33</v>
      </c>
      <c r="R271">
        <v>0.245</v>
      </c>
      <c r="T271" s="10">
        <v>42020</v>
      </c>
      <c r="U271">
        <v>35.03</v>
      </c>
      <c r="V271">
        <v>0.25</v>
      </c>
      <c r="X271" s="10">
        <v>42020</v>
      </c>
      <c r="Y271">
        <v>71.42</v>
      </c>
      <c r="Z271">
        <v>0.59499999999999997</v>
      </c>
      <c r="AB271" s="10">
        <v>42020</v>
      </c>
      <c r="AC271">
        <v>51.35</v>
      </c>
      <c r="AD271">
        <v>0.52500000000000002</v>
      </c>
      <c r="AF271" s="10">
        <v>42020</v>
      </c>
      <c r="AG271">
        <v>42.21</v>
      </c>
      <c r="AH271">
        <v>0.35</v>
      </c>
      <c r="AJ271" s="10">
        <v>42023</v>
      </c>
      <c r="AK271">
        <v>43.79</v>
      </c>
      <c r="AL271">
        <v>0.26750000000000002</v>
      </c>
      <c r="AN271" s="10">
        <v>42023</v>
      </c>
      <c r="AO271">
        <v>40.43</v>
      </c>
      <c r="AP271">
        <v>0.38750000000000001</v>
      </c>
      <c r="AR271" s="10">
        <v>42023</v>
      </c>
      <c r="AS271">
        <v>56.02</v>
      </c>
      <c r="AT271">
        <v>0.46500000000000002</v>
      </c>
      <c r="AV271" s="10">
        <v>42023</v>
      </c>
      <c r="AW271">
        <v>16.04</v>
      </c>
      <c r="AX271">
        <v>0.26</v>
      </c>
    </row>
    <row r="272" spans="4:50">
      <c r="D272" s="10">
        <v>42024</v>
      </c>
      <c r="E272">
        <v>57.35</v>
      </c>
      <c r="F272">
        <v>0.49</v>
      </c>
      <c r="H272" s="10">
        <v>42024</v>
      </c>
      <c r="I272">
        <v>87.69</v>
      </c>
      <c r="J272">
        <v>0.79500000000000004</v>
      </c>
      <c r="L272" s="10">
        <v>42024</v>
      </c>
      <c r="M272">
        <v>55.36</v>
      </c>
      <c r="N272">
        <v>0.4</v>
      </c>
      <c r="P272" s="10">
        <v>42024</v>
      </c>
      <c r="Q272">
        <v>29.24</v>
      </c>
      <c r="R272">
        <v>0.245</v>
      </c>
      <c r="T272" s="10">
        <v>42024</v>
      </c>
      <c r="U272">
        <v>35.1</v>
      </c>
      <c r="V272">
        <v>0.25</v>
      </c>
      <c r="X272" s="10">
        <v>42024</v>
      </c>
      <c r="Y272">
        <v>71.959999999999994</v>
      </c>
      <c r="Z272">
        <v>0.59499999999999997</v>
      </c>
      <c r="AB272" s="10">
        <v>42024</v>
      </c>
      <c r="AC272">
        <v>51.66</v>
      </c>
      <c r="AD272">
        <v>0.52500000000000002</v>
      </c>
      <c r="AF272" s="10">
        <v>42024</v>
      </c>
      <c r="AG272">
        <v>42.67</v>
      </c>
      <c r="AH272">
        <v>0.35</v>
      </c>
      <c r="AJ272" s="10">
        <v>42024</v>
      </c>
      <c r="AK272">
        <v>44.04</v>
      </c>
      <c r="AL272">
        <v>0.26750000000000002</v>
      </c>
      <c r="AN272" s="10">
        <v>42024</v>
      </c>
      <c r="AO272">
        <v>40.5</v>
      </c>
      <c r="AP272">
        <v>0.38750000000000001</v>
      </c>
      <c r="AR272" s="10">
        <v>42024</v>
      </c>
      <c r="AS272">
        <v>57.25</v>
      </c>
      <c r="AT272">
        <v>0.46500000000000002</v>
      </c>
      <c r="AV272" s="10">
        <v>42024</v>
      </c>
      <c r="AW272">
        <v>16.11</v>
      </c>
      <c r="AX272">
        <v>0.26</v>
      </c>
    </row>
    <row r="273" spans="4:50">
      <c r="D273" s="10">
        <v>42025</v>
      </c>
      <c r="E273">
        <v>57.43</v>
      </c>
      <c r="F273">
        <v>0.49</v>
      </c>
      <c r="H273" s="10">
        <v>42025</v>
      </c>
      <c r="I273">
        <v>88.68</v>
      </c>
      <c r="J273">
        <v>0.79500000000000004</v>
      </c>
      <c r="L273" s="10">
        <v>42025</v>
      </c>
      <c r="M273">
        <v>55.76</v>
      </c>
      <c r="N273">
        <v>0.4</v>
      </c>
      <c r="P273" s="10">
        <v>42025</v>
      </c>
      <c r="Q273">
        <v>29.62</v>
      </c>
      <c r="R273">
        <v>0.245</v>
      </c>
      <c r="T273" s="10">
        <v>42025</v>
      </c>
      <c r="U273">
        <v>35.479999999999997</v>
      </c>
      <c r="V273">
        <v>0.25</v>
      </c>
      <c r="X273" s="10">
        <v>42025</v>
      </c>
      <c r="Y273">
        <v>72.459999999999994</v>
      </c>
      <c r="Z273">
        <v>0.59499999999999997</v>
      </c>
      <c r="AB273" s="10">
        <v>42025</v>
      </c>
      <c r="AC273">
        <v>52.01</v>
      </c>
      <c r="AD273">
        <v>0.52500000000000002</v>
      </c>
      <c r="AF273" s="10">
        <v>42025</v>
      </c>
      <c r="AG273">
        <v>43.4</v>
      </c>
      <c r="AH273">
        <v>0.35</v>
      </c>
      <c r="AJ273" s="10">
        <v>42025</v>
      </c>
      <c r="AK273">
        <v>42.08</v>
      </c>
      <c r="AL273">
        <v>0.26750000000000002</v>
      </c>
      <c r="AN273" s="10">
        <v>42025</v>
      </c>
      <c r="AO273">
        <v>40.549999999999997</v>
      </c>
      <c r="AP273">
        <v>0.38750000000000001</v>
      </c>
      <c r="AR273" s="10">
        <v>42025</v>
      </c>
      <c r="AS273">
        <v>59.87</v>
      </c>
      <c r="AT273">
        <v>0.46500000000000002</v>
      </c>
      <c r="AV273" s="10">
        <v>42025</v>
      </c>
      <c r="AW273">
        <v>16.190000000000001</v>
      </c>
      <c r="AX273">
        <v>0.26</v>
      </c>
    </row>
    <row r="274" spans="4:50">
      <c r="D274" s="10">
        <v>42026</v>
      </c>
      <c r="E274">
        <v>58.02</v>
      </c>
      <c r="F274">
        <v>0.49</v>
      </c>
      <c r="H274" s="10">
        <v>42026</v>
      </c>
      <c r="I274">
        <v>88.63</v>
      </c>
      <c r="J274">
        <v>0.79500000000000004</v>
      </c>
      <c r="L274" s="10">
        <v>42026</v>
      </c>
      <c r="M274">
        <v>55.56</v>
      </c>
      <c r="N274">
        <v>0.4</v>
      </c>
      <c r="P274" s="10">
        <v>42026</v>
      </c>
      <c r="Q274">
        <v>29.53</v>
      </c>
      <c r="R274">
        <v>0.245</v>
      </c>
      <c r="T274" s="10">
        <v>42026</v>
      </c>
      <c r="U274">
        <v>35.69</v>
      </c>
      <c r="V274">
        <v>0.25</v>
      </c>
      <c r="X274" s="10">
        <v>42026</v>
      </c>
      <c r="Y274">
        <v>72.47</v>
      </c>
      <c r="Z274">
        <v>0.59499999999999997</v>
      </c>
      <c r="AB274" s="10">
        <v>42026</v>
      </c>
      <c r="AC274">
        <v>52.13</v>
      </c>
      <c r="AD274">
        <v>0.52500000000000002</v>
      </c>
      <c r="AF274" s="10">
        <v>42026</v>
      </c>
      <c r="AG274">
        <v>43.54</v>
      </c>
      <c r="AH274">
        <v>0.35</v>
      </c>
      <c r="AJ274" s="10">
        <v>42026</v>
      </c>
      <c r="AK274">
        <v>42.48</v>
      </c>
      <c r="AL274">
        <v>0.26750000000000002</v>
      </c>
      <c r="AN274" s="10">
        <v>42026</v>
      </c>
      <c r="AO274">
        <v>41.3</v>
      </c>
      <c r="AP274">
        <v>0.38750000000000001</v>
      </c>
      <c r="AR274" s="10">
        <v>42026</v>
      </c>
      <c r="AS274">
        <v>61.4</v>
      </c>
      <c r="AT274">
        <v>0.46500000000000002</v>
      </c>
      <c r="AV274" s="10">
        <v>42026</v>
      </c>
      <c r="AW274">
        <v>16.309999999999999</v>
      </c>
      <c r="AX274">
        <v>0.26</v>
      </c>
    </row>
    <row r="275" spans="4:50">
      <c r="D275" s="10">
        <v>42027</v>
      </c>
      <c r="E275">
        <v>58.23</v>
      </c>
      <c r="F275">
        <v>0.49</v>
      </c>
      <c r="H275" s="10">
        <v>42027</v>
      </c>
      <c r="I275">
        <v>88.72</v>
      </c>
      <c r="J275">
        <v>0.79500000000000004</v>
      </c>
      <c r="L275" s="10">
        <v>42027</v>
      </c>
      <c r="M275">
        <v>55.84</v>
      </c>
      <c r="N275">
        <v>0.4</v>
      </c>
      <c r="P275" s="10">
        <v>42027</v>
      </c>
      <c r="Q275">
        <v>29.87</v>
      </c>
      <c r="R275">
        <v>0.245</v>
      </c>
      <c r="T275" s="10">
        <v>42027</v>
      </c>
      <c r="U275">
        <v>35.700000000000003</v>
      </c>
      <c r="V275">
        <v>0.25</v>
      </c>
      <c r="X275" s="10">
        <v>42027</v>
      </c>
      <c r="Y275">
        <v>72.260000000000005</v>
      </c>
      <c r="Z275">
        <v>0.59499999999999997</v>
      </c>
      <c r="AB275" s="10">
        <v>42027</v>
      </c>
      <c r="AC275">
        <v>52.23</v>
      </c>
      <c r="AD275">
        <v>0.52500000000000002</v>
      </c>
      <c r="AF275" s="10">
        <v>42027</v>
      </c>
      <c r="AG275">
        <v>43.49</v>
      </c>
      <c r="AH275">
        <v>0.35</v>
      </c>
      <c r="AJ275" s="10">
        <v>42027</v>
      </c>
      <c r="AK275">
        <v>42.18</v>
      </c>
      <c r="AL275">
        <v>0.26750000000000002</v>
      </c>
      <c r="AN275" s="10">
        <v>42027</v>
      </c>
      <c r="AO275">
        <v>41.45</v>
      </c>
      <c r="AP275">
        <v>0.38750000000000001</v>
      </c>
      <c r="AR275" s="10">
        <v>42027</v>
      </c>
      <c r="AS275">
        <v>61.69</v>
      </c>
      <c r="AT275">
        <v>0.46500000000000002</v>
      </c>
      <c r="AV275" s="10">
        <v>42027</v>
      </c>
      <c r="AW275">
        <v>16.29</v>
      </c>
      <c r="AX275">
        <v>0.26</v>
      </c>
    </row>
    <row r="276" spans="4:50">
      <c r="D276" s="10">
        <v>42030</v>
      </c>
      <c r="E276">
        <v>58.79</v>
      </c>
      <c r="F276">
        <v>0.49</v>
      </c>
      <c r="H276" s="10">
        <v>42030</v>
      </c>
      <c r="I276">
        <v>88.55</v>
      </c>
      <c r="J276">
        <v>0.79500000000000004</v>
      </c>
      <c r="L276" s="10">
        <v>42030</v>
      </c>
      <c r="M276">
        <v>55.8</v>
      </c>
      <c r="N276">
        <v>0.4</v>
      </c>
      <c r="P276" s="10">
        <v>42030</v>
      </c>
      <c r="Q276">
        <v>29.98</v>
      </c>
      <c r="R276">
        <v>0.245</v>
      </c>
      <c r="T276" s="10">
        <v>42030</v>
      </c>
      <c r="U276">
        <v>35.86</v>
      </c>
      <c r="V276">
        <v>0.25</v>
      </c>
      <c r="X276" s="10">
        <v>42030</v>
      </c>
      <c r="Y276">
        <v>72.209999999999994</v>
      </c>
      <c r="Z276">
        <v>0.59499999999999997</v>
      </c>
      <c r="AB276" s="10">
        <v>42030</v>
      </c>
      <c r="AC276">
        <v>52.23</v>
      </c>
      <c r="AD276">
        <v>0.52500000000000002</v>
      </c>
      <c r="AF276" s="10">
        <v>42030</v>
      </c>
      <c r="AG276">
        <v>43.51</v>
      </c>
      <c r="AH276">
        <v>0.35</v>
      </c>
      <c r="AJ276" s="10">
        <v>42030</v>
      </c>
      <c r="AK276">
        <v>41.98</v>
      </c>
      <c r="AL276">
        <v>0.26750000000000002</v>
      </c>
      <c r="AN276" s="10">
        <v>42030</v>
      </c>
      <c r="AO276">
        <v>41.59</v>
      </c>
      <c r="AP276">
        <v>0.38750000000000001</v>
      </c>
      <c r="AR276" s="10">
        <v>42030</v>
      </c>
      <c r="AS276">
        <v>62.41</v>
      </c>
      <c r="AT276">
        <v>0.46500000000000002</v>
      </c>
      <c r="AV276" s="10">
        <v>42030</v>
      </c>
      <c r="AW276">
        <v>16.29</v>
      </c>
      <c r="AX276">
        <v>0.26</v>
      </c>
    </row>
    <row r="277" spans="4:50">
      <c r="D277" s="10">
        <v>42031</v>
      </c>
      <c r="E277">
        <v>59.19</v>
      </c>
      <c r="F277">
        <v>0.49</v>
      </c>
      <c r="H277" s="10">
        <v>42031</v>
      </c>
      <c r="I277">
        <v>88.72</v>
      </c>
      <c r="J277">
        <v>0.79500000000000004</v>
      </c>
      <c r="L277" s="10">
        <v>42031</v>
      </c>
      <c r="M277">
        <v>55.81</v>
      </c>
      <c r="N277">
        <v>0.4</v>
      </c>
      <c r="P277" s="10">
        <v>42031</v>
      </c>
      <c r="Q277">
        <v>29.9</v>
      </c>
      <c r="R277">
        <v>0.245</v>
      </c>
      <c r="T277" s="10">
        <v>42031</v>
      </c>
      <c r="U277">
        <v>36.200000000000003</v>
      </c>
      <c r="V277">
        <v>0.25</v>
      </c>
      <c r="X277" s="10">
        <v>42031</v>
      </c>
      <c r="Y277">
        <v>72.09</v>
      </c>
      <c r="Z277">
        <v>0.59499999999999997</v>
      </c>
      <c r="AB277" s="10">
        <v>42031</v>
      </c>
      <c r="AC277">
        <v>52.42</v>
      </c>
      <c r="AD277">
        <v>0.52500000000000002</v>
      </c>
      <c r="AF277" s="10">
        <v>42031</v>
      </c>
      <c r="AG277">
        <v>43.48</v>
      </c>
      <c r="AH277">
        <v>0.35</v>
      </c>
      <c r="AJ277" s="10">
        <v>42031</v>
      </c>
      <c r="AK277">
        <v>42.15</v>
      </c>
      <c r="AL277">
        <v>0.26750000000000002</v>
      </c>
      <c r="AN277" s="10">
        <v>42031</v>
      </c>
      <c r="AO277">
        <v>41.37</v>
      </c>
      <c r="AP277">
        <v>0.38750000000000001</v>
      </c>
      <c r="AR277" s="10">
        <v>42031</v>
      </c>
      <c r="AS277">
        <v>62.67</v>
      </c>
      <c r="AT277">
        <v>0.46500000000000002</v>
      </c>
      <c r="AV277" s="10">
        <v>42031</v>
      </c>
      <c r="AW277">
        <v>16.64</v>
      </c>
      <c r="AX277">
        <v>0.26</v>
      </c>
    </row>
    <row r="278" spans="4:50">
      <c r="D278" s="10">
        <v>42032</v>
      </c>
      <c r="E278">
        <v>58.34</v>
      </c>
      <c r="F278">
        <v>0.49</v>
      </c>
      <c r="H278" s="10">
        <v>42032</v>
      </c>
      <c r="I278">
        <v>87.85</v>
      </c>
      <c r="J278">
        <v>0.79500000000000004</v>
      </c>
      <c r="L278" s="10">
        <v>42032</v>
      </c>
      <c r="M278">
        <v>55.66</v>
      </c>
      <c r="N278">
        <v>0.4</v>
      </c>
      <c r="P278" s="10">
        <v>42032</v>
      </c>
      <c r="Q278">
        <v>29.56</v>
      </c>
      <c r="R278">
        <v>0.245</v>
      </c>
      <c r="T278" s="10">
        <v>42032</v>
      </c>
      <c r="U278">
        <v>35.85</v>
      </c>
      <c r="V278">
        <v>0.25</v>
      </c>
      <c r="X278" s="10">
        <v>42032</v>
      </c>
      <c r="Y278">
        <v>71.319999999999993</v>
      </c>
      <c r="Z278">
        <v>0.59499999999999997</v>
      </c>
      <c r="AB278" s="10">
        <v>42032</v>
      </c>
      <c r="AC278">
        <v>52.17</v>
      </c>
      <c r="AD278">
        <v>0.52500000000000002</v>
      </c>
      <c r="AF278" s="10">
        <v>42032</v>
      </c>
      <c r="AG278">
        <v>43.19</v>
      </c>
      <c r="AH278">
        <v>0.35</v>
      </c>
      <c r="AJ278" s="10">
        <v>42032</v>
      </c>
      <c r="AK278">
        <v>42.19</v>
      </c>
      <c r="AL278">
        <v>0.26750000000000002</v>
      </c>
      <c r="AN278" s="10">
        <v>42032</v>
      </c>
      <c r="AO278">
        <v>41.81</v>
      </c>
      <c r="AP278">
        <v>0.38750000000000001</v>
      </c>
      <c r="AR278" s="10">
        <v>42032</v>
      </c>
      <c r="AS278">
        <v>61.56</v>
      </c>
      <c r="AT278">
        <v>0.46500000000000002</v>
      </c>
      <c r="AV278" s="10">
        <v>42032</v>
      </c>
      <c r="AW278">
        <v>16.63</v>
      </c>
      <c r="AX278">
        <v>0.26</v>
      </c>
    </row>
    <row r="279" spans="4:50">
      <c r="D279" s="10">
        <v>42033</v>
      </c>
      <c r="E279">
        <v>58.36</v>
      </c>
      <c r="F279">
        <v>0.49</v>
      </c>
      <c r="H279" s="10">
        <v>42033</v>
      </c>
      <c r="I279">
        <v>89.36</v>
      </c>
      <c r="J279">
        <v>0.79500000000000004</v>
      </c>
      <c r="L279" s="10">
        <v>42033</v>
      </c>
      <c r="M279">
        <v>56.4</v>
      </c>
      <c r="N279">
        <v>0.4</v>
      </c>
      <c r="P279" s="10">
        <v>42033</v>
      </c>
      <c r="Q279">
        <v>30.06</v>
      </c>
      <c r="R279">
        <v>0.245</v>
      </c>
      <c r="T279" s="10">
        <v>42033</v>
      </c>
      <c r="U279">
        <v>35.97</v>
      </c>
      <c r="V279">
        <v>0.25</v>
      </c>
      <c r="X279" s="10">
        <v>42033</v>
      </c>
      <c r="Y279">
        <v>71.44</v>
      </c>
      <c r="Z279">
        <v>0.59499999999999997</v>
      </c>
      <c r="AB279" s="10">
        <v>42033</v>
      </c>
      <c r="AC279">
        <v>52.79</v>
      </c>
      <c r="AD279">
        <v>0.52500000000000002</v>
      </c>
      <c r="AF279" s="10">
        <v>42033</v>
      </c>
      <c r="AG279">
        <v>43.96</v>
      </c>
      <c r="AH279">
        <v>0.35</v>
      </c>
      <c r="AJ279" s="10">
        <v>42033</v>
      </c>
      <c r="AK279">
        <v>41.9</v>
      </c>
      <c r="AL279">
        <v>0.26750000000000002</v>
      </c>
      <c r="AN279" s="10">
        <v>42033</v>
      </c>
      <c r="AO279">
        <v>42.14</v>
      </c>
      <c r="AP279">
        <v>0.38750000000000001</v>
      </c>
      <c r="AR279" s="10">
        <v>42033</v>
      </c>
      <c r="AS279">
        <v>61.58</v>
      </c>
      <c r="AT279">
        <v>0.46500000000000002</v>
      </c>
      <c r="AV279" s="10">
        <v>42033</v>
      </c>
      <c r="AW279">
        <v>16.73</v>
      </c>
      <c r="AX279">
        <v>0.26</v>
      </c>
    </row>
    <row r="280" spans="4:50">
      <c r="D280" s="10">
        <v>42034</v>
      </c>
      <c r="E280">
        <v>56.65</v>
      </c>
      <c r="F280">
        <v>0.49</v>
      </c>
      <c r="H280" s="10">
        <v>42034</v>
      </c>
      <c r="I280">
        <v>87.14</v>
      </c>
      <c r="J280">
        <v>0.79500000000000004</v>
      </c>
      <c r="L280" s="10">
        <v>42034</v>
      </c>
      <c r="M280">
        <v>55.58</v>
      </c>
      <c r="N280">
        <v>0.4</v>
      </c>
      <c r="P280" s="10">
        <v>42034</v>
      </c>
      <c r="Q280">
        <v>29.57</v>
      </c>
      <c r="R280">
        <v>0.245</v>
      </c>
      <c r="T280" s="10">
        <v>42034</v>
      </c>
      <c r="U280">
        <v>35.18</v>
      </c>
      <c r="V280">
        <v>0.25</v>
      </c>
      <c r="X280" s="10">
        <v>42034</v>
      </c>
      <c r="Y280">
        <v>70.180000000000007</v>
      </c>
      <c r="Z280">
        <v>0.59499999999999997</v>
      </c>
      <c r="AB280" s="10">
        <v>42034</v>
      </c>
      <c r="AC280">
        <v>50.72</v>
      </c>
      <c r="AD280">
        <v>0.52500000000000002</v>
      </c>
      <c r="AF280" s="10">
        <v>42034</v>
      </c>
      <c r="AG280">
        <v>42.72</v>
      </c>
      <c r="AH280">
        <v>0.35</v>
      </c>
      <c r="AJ280" s="10">
        <v>42034</v>
      </c>
      <c r="AK280">
        <v>42.13</v>
      </c>
      <c r="AL280">
        <v>0.26750000000000002</v>
      </c>
      <c r="AN280" s="10">
        <v>42034</v>
      </c>
      <c r="AO280">
        <v>41.58</v>
      </c>
      <c r="AP280">
        <v>0.38750000000000001</v>
      </c>
      <c r="AR280" s="10">
        <v>42034</v>
      </c>
      <c r="AS280">
        <v>61.55</v>
      </c>
      <c r="AT280">
        <v>0.46500000000000002</v>
      </c>
      <c r="AV280" s="10">
        <v>42034</v>
      </c>
      <c r="AW280">
        <v>16.93</v>
      </c>
      <c r="AX280">
        <v>0.26</v>
      </c>
    </row>
    <row r="281" spans="4:50">
      <c r="D281" s="10">
        <v>42037</v>
      </c>
      <c r="E281">
        <v>57.08</v>
      </c>
      <c r="F281">
        <v>0.49</v>
      </c>
      <c r="H281" s="10">
        <v>42037</v>
      </c>
      <c r="I281">
        <v>87</v>
      </c>
      <c r="J281">
        <v>0.79500000000000004</v>
      </c>
      <c r="L281" s="10">
        <v>42037</v>
      </c>
      <c r="M281">
        <v>56.15</v>
      </c>
      <c r="N281">
        <v>0.4</v>
      </c>
      <c r="P281" s="10">
        <v>42037</v>
      </c>
      <c r="Q281">
        <v>29.36</v>
      </c>
      <c r="R281">
        <v>0.245</v>
      </c>
      <c r="T281" s="10">
        <v>42037</v>
      </c>
      <c r="U281">
        <v>35.43</v>
      </c>
      <c r="V281">
        <v>0.25</v>
      </c>
      <c r="X281" s="10">
        <v>42037</v>
      </c>
      <c r="Y281">
        <v>70.25</v>
      </c>
      <c r="Z281">
        <v>0.59499999999999997</v>
      </c>
      <c r="AB281" s="10">
        <v>42037</v>
      </c>
      <c r="AC281">
        <v>50.78</v>
      </c>
      <c r="AD281">
        <v>0.52500000000000002</v>
      </c>
      <c r="AF281" s="10">
        <v>42037</v>
      </c>
      <c r="AG281">
        <v>42.53</v>
      </c>
      <c r="AH281">
        <v>0.35</v>
      </c>
      <c r="AJ281" s="10">
        <v>42037</v>
      </c>
      <c r="AK281">
        <v>42.3</v>
      </c>
      <c r="AL281">
        <v>0.26750000000000002</v>
      </c>
      <c r="AN281" s="10">
        <v>42037</v>
      </c>
      <c r="AO281">
        <v>41.78</v>
      </c>
      <c r="AP281">
        <v>0.38750000000000001</v>
      </c>
      <c r="AR281" s="10">
        <v>42037</v>
      </c>
      <c r="AS281">
        <v>62.57</v>
      </c>
      <c r="AT281">
        <v>0.46500000000000002</v>
      </c>
      <c r="AV281" s="10">
        <v>42037</v>
      </c>
      <c r="AW281">
        <v>16.88</v>
      </c>
      <c r="AX281">
        <v>0.26</v>
      </c>
    </row>
    <row r="282" spans="4:50">
      <c r="D282" s="10">
        <v>42038</v>
      </c>
      <c r="E282">
        <v>57.6</v>
      </c>
      <c r="F282">
        <v>0.49</v>
      </c>
      <c r="H282" s="10">
        <v>42038</v>
      </c>
      <c r="I282">
        <v>86.78</v>
      </c>
      <c r="J282">
        <v>0.79500000000000004</v>
      </c>
      <c r="L282" s="10">
        <v>42038</v>
      </c>
      <c r="M282">
        <v>56.04</v>
      </c>
      <c r="N282">
        <v>0.4</v>
      </c>
      <c r="P282" s="10">
        <v>42038</v>
      </c>
      <c r="Q282">
        <v>29.44</v>
      </c>
      <c r="R282">
        <v>0.245</v>
      </c>
      <c r="T282" s="10">
        <v>42038</v>
      </c>
      <c r="U282">
        <v>35.549999999999997</v>
      </c>
      <c r="V282">
        <v>0.25</v>
      </c>
      <c r="X282" s="10">
        <v>42038</v>
      </c>
      <c r="Y282">
        <v>70.459999999999994</v>
      </c>
      <c r="Z282">
        <v>0.59499999999999997</v>
      </c>
      <c r="AB282" s="10">
        <v>42038</v>
      </c>
      <c r="AC282">
        <v>50.8</v>
      </c>
      <c r="AD282">
        <v>0.52500000000000002</v>
      </c>
      <c r="AF282" s="10">
        <v>42038</v>
      </c>
      <c r="AG282">
        <v>42.85</v>
      </c>
      <c r="AH282">
        <v>0.35</v>
      </c>
      <c r="AJ282" s="10">
        <v>42038</v>
      </c>
      <c r="AK282">
        <v>41.43</v>
      </c>
      <c r="AL282">
        <v>0.26750000000000002</v>
      </c>
      <c r="AN282" s="10">
        <v>42038</v>
      </c>
      <c r="AO282">
        <v>41.45</v>
      </c>
      <c r="AP282">
        <v>0.38750000000000001</v>
      </c>
      <c r="AR282" s="10">
        <v>42038</v>
      </c>
      <c r="AS282">
        <v>63.07</v>
      </c>
      <c r="AT282">
        <v>0.46500000000000002</v>
      </c>
      <c r="AV282" s="10">
        <v>42038</v>
      </c>
      <c r="AW282">
        <v>16.68</v>
      </c>
      <c r="AX282">
        <v>0.26</v>
      </c>
    </row>
    <row r="283" spans="4:50">
      <c r="D283" s="10">
        <v>42039</v>
      </c>
      <c r="E283">
        <v>56.94</v>
      </c>
      <c r="F283">
        <v>0.49</v>
      </c>
      <c r="H283" s="10">
        <v>42039</v>
      </c>
      <c r="I283">
        <v>85.98</v>
      </c>
      <c r="J283">
        <v>0.79500000000000004</v>
      </c>
      <c r="L283" s="10">
        <v>42039</v>
      </c>
      <c r="M283">
        <v>55.61</v>
      </c>
      <c r="N283">
        <v>0.4</v>
      </c>
      <c r="P283" s="10">
        <v>42039</v>
      </c>
      <c r="Q283">
        <v>29.1</v>
      </c>
      <c r="R283">
        <v>0.245</v>
      </c>
      <c r="T283" s="10">
        <v>42039</v>
      </c>
      <c r="U283">
        <v>34.92</v>
      </c>
      <c r="V283">
        <v>0.25</v>
      </c>
      <c r="X283" s="10">
        <v>42039</v>
      </c>
      <c r="Y283">
        <v>69.8</v>
      </c>
      <c r="Z283">
        <v>0.59499999999999997</v>
      </c>
      <c r="AB283" s="10">
        <v>42039</v>
      </c>
      <c r="AC283">
        <v>49.46</v>
      </c>
      <c r="AD283">
        <v>0.52500000000000002</v>
      </c>
      <c r="AF283" s="10">
        <v>42039</v>
      </c>
      <c r="AG283">
        <v>42.57</v>
      </c>
      <c r="AH283">
        <v>0.35</v>
      </c>
      <c r="AJ283" s="10">
        <v>42039</v>
      </c>
      <c r="AK283">
        <v>41.45</v>
      </c>
      <c r="AL283">
        <v>0.26750000000000002</v>
      </c>
      <c r="AN283" s="10">
        <v>42039</v>
      </c>
      <c r="AO283">
        <v>42.37</v>
      </c>
      <c r="AP283">
        <v>0.38750000000000001</v>
      </c>
      <c r="AR283" s="10">
        <v>42039</v>
      </c>
      <c r="AS283">
        <v>62.78</v>
      </c>
      <c r="AT283">
        <v>0.46500000000000002</v>
      </c>
      <c r="AV283" s="10">
        <v>42039</v>
      </c>
      <c r="AW283">
        <v>16.600000000000001</v>
      </c>
      <c r="AX283">
        <v>0.26</v>
      </c>
    </row>
    <row r="284" spans="4:50">
      <c r="D284" s="10">
        <v>42040</v>
      </c>
      <c r="E284">
        <v>57.47</v>
      </c>
      <c r="F284">
        <v>0.49</v>
      </c>
      <c r="H284" s="10">
        <v>42040</v>
      </c>
      <c r="I284">
        <v>86.72</v>
      </c>
      <c r="J284">
        <v>0.79500000000000004</v>
      </c>
      <c r="L284" s="10">
        <v>42040</v>
      </c>
      <c r="M284">
        <v>56.28</v>
      </c>
      <c r="N284">
        <v>0.4</v>
      </c>
      <c r="P284" s="10">
        <v>42040</v>
      </c>
      <c r="Q284">
        <v>29.4</v>
      </c>
      <c r="R284">
        <v>0.245</v>
      </c>
      <c r="T284" s="10">
        <v>42040</v>
      </c>
      <c r="U284">
        <v>35.07</v>
      </c>
      <c r="V284">
        <v>0.25</v>
      </c>
      <c r="X284" s="10">
        <v>42040</v>
      </c>
      <c r="Y284">
        <v>69.819999999999993</v>
      </c>
      <c r="Z284">
        <v>0.59499999999999997</v>
      </c>
      <c r="AB284" s="10">
        <v>42040</v>
      </c>
      <c r="AC284">
        <v>49.71</v>
      </c>
      <c r="AD284">
        <v>0.52500000000000002</v>
      </c>
      <c r="AF284" s="10">
        <v>42040</v>
      </c>
      <c r="AG284">
        <v>43.16</v>
      </c>
      <c r="AH284">
        <v>0.35</v>
      </c>
      <c r="AJ284" s="10">
        <v>42040</v>
      </c>
      <c r="AK284">
        <v>41.41</v>
      </c>
      <c r="AL284">
        <v>0.26750000000000002</v>
      </c>
      <c r="AN284" s="10">
        <v>42040</v>
      </c>
      <c r="AO284">
        <v>42.3</v>
      </c>
      <c r="AP284">
        <v>0.38750000000000001</v>
      </c>
      <c r="AR284" s="10">
        <v>42040</v>
      </c>
      <c r="AS284">
        <v>63.11</v>
      </c>
      <c r="AT284">
        <v>0.46500000000000002</v>
      </c>
      <c r="AV284" s="10">
        <v>42040</v>
      </c>
      <c r="AW284">
        <v>16.59</v>
      </c>
      <c r="AX284">
        <v>0.26</v>
      </c>
    </row>
    <row r="285" spans="4:50">
      <c r="D285" s="10">
        <v>42041</v>
      </c>
      <c r="E285">
        <v>55.35</v>
      </c>
      <c r="F285">
        <v>0.49</v>
      </c>
      <c r="H285" s="10">
        <v>42041</v>
      </c>
      <c r="I285">
        <v>83.11</v>
      </c>
      <c r="J285">
        <v>0.79500000000000004</v>
      </c>
      <c r="L285" s="10">
        <v>42041</v>
      </c>
      <c r="M285">
        <v>53.71</v>
      </c>
      <c r="N285">
        <v>0.4</v>
      </c>
      <c r="P285" s="10">
        <v>42041</v>
      </c>
      <c r="Q285">
        <v>28.03</v>
      </c>
      <c r="R285">
        <v>0.245</v>
      </c>
      <c r="T285" s="10">
        <v>42041</v>
      </c>
      <c r="U285">
        <v>33.64</v>
      </c>
      <c r="V285">
        <v>0.25</v>
      </c>
      <c r="X285" s="10">
        <v>42041</v>
      </c>
      <c r="Y285">
        <v>66.790000000000006</v>
      </c>
      <c r="Z285">
        <v>0.59499999999999997</v>
      </c>
      <c r="AB285" s="10">
        <v>42041</v>
      </c>
      <c r="AC285">
        <v>48.17</v>
      </c>
      <c r="AD285">
        <v>0.52500000000000002</v>
      </c>
      <c r="AF285" s="10">
        <v>42041</v>
      </c>
      <c r="AG285">
        <v>41.12</v>
      </c>
      <c r="AH285">
        <v>0.35</v>
      </c>
      <c r="AJ285" s="10">
        <v>42041</v>
      </c>
      <c r="AK285">
        <v>40.85</v>
      </c>
      <c r="AL285">
        <v>0.26750000000000002</v>
      </c>
      <c r="AN285" s="10">
        <v>42041</v>
      </c>
      <c r="AO285">
        <v>41.08</v>
      </c>
      <c r="AP285">
        <v>0.38750000000000001</v>
      </c>
      <c r="AR285" s="10">
        <v>42041</v>
      </c>
      <c r="AS285">
        <v>61.24</v>
      </c>
      <c r="AT285">
        <v>0.46500000000000002</v>
      </c>
      <c r="AV285" s="10">
        <v>42041</v>
      </c>
      <c r="AW285">
        <v>16.61</v>
      </c>
      <c r="AX285">
        <v>0.26</v>
      </c>
    </row>
    <row r="286" spans="4:50">
      <c r="D286" s="10">
        <v>42044</v>
      </c>
      <c r="E286">
        <v>54.58</v>
      </c>
      <c r="F286">
        <v>0.49</v>
      </c>
      <c r="H286" s="10">
        <v>42044</v>
      </c>
      <c r="I286">
        <v>82.7</v>
      </c>
      <c r="J286">
        <v>0.79500000000000004</v>
      </c>
      <c r="L286" s="10">
        <v>42044</v>
      </c>
      <c r="M286">
        <v>53.15</v>
      </c>
      <c r="N286">
        <v>0.4</v>
      </c>
      <c r="P286" s="10">
        <v>42044</v>
      </c>
      <c r="Q286">
        <v>27.64</v>
      </c>
      <c r="R286">
        <v>0.245</v>
      </c>
      <c r="T286" s="10">
        <v>42044</v>
      </c>
      <c r="U286">
        <v>33.340000000000003</v>
      </c>
      <c r="V286">
        <v>0.25</v>
      </c>
      <c r="X286" s="10">
        <v>42044</v>
      </c>
      <c r="Y286">
        <v>66.5</v>
      </c>
      <c r="Z286">
        <v>0.59499999999999997</v>
      </c>
      <c r="AB286" s="10">
        <v>42044</v>
      </c>
      <c r="AC286">
        <v>47.79</v>
      </c>
      <c r="AD286">
        <v>0.52500000000000002</v>
      </c>
      <c r="AF286" s="10">
        <v>42044</v>
      </c>
      <c r="AG286">
        <v>40.44</v>
      </c>
      <c r="AH286">
        <v>0.35</v>
      </c>
      <c r="AJ286" s="10">
        <v>42044</v>
      </c>
      <c r="AK286">
        <v>41.07</v>
      </c>
      <c r="AL286">
        <v>0.26750000000000002</v>
      </c>
      <c r="AN286" s="10">
        <v>42044</v>
      </c>
      <c r="AO286">
        <v>41.58</v>
      </c>
      <c r="AP286">
        <v>0.38750000000000001</v>
      </c>
      <c r="AR286" s="10">
        <v>42044</v>
      </c>
      <c r="AS286">
        <v>60.79</v>
      </c>
      <c r="AT286">
        <v>0.46500000000000002</v>
      </c>
      <c r="AV286" s="10">
        <v>42044</v>
      </c>
      <c r="AW286">
        <v>16.59</v>
      </c>
      <c r="AX286">
        <v>0.26</v>
      </c>
    </row>
    <row r="287" spans="4:50">
      <c r="D287" s="10">
        <v>42045</v>
      </c>
      <c r="E287">
        <v>55.32</v>
      </c>
      <c r="F287">
        <v>0.49</v>
      </c>
      <c r="H287" s="10">
        <v>42045</v>
      </c>
      <c r="I287">
        <v>84.18</v>
      </c>
      <c r="J287">
        <v>0.79500000000000004</v>
      </c>
      <c r="L287" s="10">
        <v>42045</v>
      </c>
      <c r="M287">
        <v>54.68</v>
      </c>
      <c r="N287">
        <v>0.4</v>
      </c>
      <c r="P287" s="10">
        <v>42045</v>
      </c>
      <c r="Q287">
        <v>28.09</v>
      </c>
      <c r="R287">
        <v>0.245</v>
      </c>
      <c r="T287" s="10">
        <v>42045</v>
      </c>
      <c r="U287">
        <v>33.78</v>
      </c>
      <c r="V287">
        <v>0.25</v>
      </c>
      <c r="X287" s="10">
        <v>42045</v>
      </c>
      <c r="Y287">
        <v>67.599999999999994</v>
      </c>
      <c r="Z287">
        <v>0.59499999999999997</v>
      </c>
      <c r="AB287" s="10">
        <v>42045</v>
      </c>
      <c r="AC287">
        <v>48.68</v>
      </c>
      <c r="AD287">
        <v>0.52500000000000002</v>
      </c>
      <c r="AF287" s="10">
        <v>42045</v>
      </c>
      <c r="AG287">
        <v>41.05</v>
      </c>
      <c r="AH287">
        <v>0.35</v>
      </c>
      <c r="AJ287" s="10">
        <v>42045</v>
      </c>
      <c r="AK287">
        <v>40.98</v>
      </c>
      <c r="AL287">
        <v>0.26750000000000002</v>
      </c>
      <c r="AN287" s="10">
        <v>42045</v>
      </c>
      <c r="AO287">
        <v>42.65</v>
      </c>
      <c r="AP287">
        <v>0.38750000000000001</v>
      </c>
      <c r="AR287" s="10">
        <v>42045</v>
      </c>
      <c r="AS287">
        <v>61.22</v>
      </c>
      <c r="AT287">
        <v>0.46500000000000002</v>
      </c>
      <c r="AV287" s="10">
        <v>42045</v>
      </c>
      <c r="AW287">
        <v>16.55</v>
      </c>
      <c r="AX287">
        <v>0.26</v>
      </c>
    </row>
    <row r="288" spans="4:50">
      <c r="D288" s="10">
        <v>42046</v>
      </c>
      <c r="E288">
        <v>54.31</v>
      </c>
      <c r="F288">
        <v>0.49</v>
      </c>
      <c r="H288" s="10">
        <v>42046</v>
      </c>
      <c r="I288">
        <v>81.849999999999994</v>
      </c>
      <c r="J288">
        <v>0.79500000000000004</v>
      </c>
      <c r="L288" s="10">
        <v>42046</v>
      </c>
      <c r="M288">
        <v>53.31</v>
      </c>
      <c r="N288">
        <v>0.4</v>
      </c>
      <c r="P288" s="10">
        <v>42046</v>
      </c>
      <c r="Q288">
        <v>27.45</v>
      </c>
      <c r="R288">
        <v>0.245</v>
      </c>
      <c r="T288" s="10">
        <v>42046</v>
      </c>
      <c r="U288">
        <v>33.25</v>
      </c>
      <c r="V288">
        <v>0.25</v>
      </c>
      <c r="X288" s="10">
        <v>42046</v>
      </c>
      <c r="Y288">
        <v>67.02</v>
      </c>
      <c r="Z288">
        <v>0.59499999999999997</v>
      </c>
      <c r="AB288" s="10">
        <v>42046</v>
      </c>
      <c r="AC288">
        <v>47.95</v>
      </c>
      <c r="AD288">
        <v>0.52500000000000002</v>
      </c>
      <c r="AF288" s="10">
        <v>42046</v>
      </c>
      <c r="AG288">
        <v>40.43</v>
      </c>
      <c r="AH288">
        <v>0.35</v>
      </c>
      <c r="AJ288" s="10">
        <v>42046</v>
      </c>
      <c r="AK288">
        <v>40.39</v>
      </c>
      <c r="AL288">
        <v>0.26750000000000002</v>
      </c>
      <c r="AN288" s="10">
        <v>42046</v>
      </c>
      <c r="AO288">
        <v>42.71</v>
      </c>
      <c r="AP288">
        <v>0.38750000000000001</v>
      </c>
      <c r="AR288" s="10">
        <v>42046</v>
      </c>
      <c r="AS288">
        <v>61.54</v>
      </c>
      <c r="AT288">
        <v>0.46500000000000002</v>
      </c>
      <c r="AV288" s="10">
        <v>42046</v>
      </c>
      <c r="AW288">
        <v>16.55</v>
      </c>
      <c r="AX288">
        <v>0.26</v>
      </c>
    </row>
    <row r="289" spans="4:50">
      <c r="D289" s="10">
        <v>42047</v>
      </c>
      <c r="E289">
        <v>54.82</v>
      </c>
      <c r="F289">
        <v>0.49</v>
      </c>
      <c r="H289" s="10">
        <v>42047</v>
      </c>
      <c r="I289">
        <v>81.06</v>
      </c>
      <c r="J289">
        <v>0.79500000000000004</v>
      </c>
      <c r="L289" s="10">
        <v>42047</v>
      </c>
      <c r="M289">
        <v>52.3</v>
      </c>
      <c r="N289">
        <v>0.4</v>
      </c>
      <c r="P289" s="10">
        <v>42047</v>
      </c>
      <c r="Q289">
        <v>27.37</v>
      </c>
      <c r="R289">
        <v>0.245</v>
      </c>
      <c r="T289" s="10">
        <v>42047</v>
      </c>
      <c r="U289">
        <v>33.75</v>
      </c>
      <c r="V289">
        <v>0.25</v>
      </c>
      <c r="X289" s="10">
        <v>42047</v>
      </c>
      <c r="Y289">
        <v>66.94</v>
      </c>
      <c r="Z289">
        <v>0.59499999999999997</v>
      </c>
      <c r="AB289" s="10">
        <v>42047</v>
      </c>
      <c r="AC289">
        <v>46.56</v>
      </c>
      <c r="AD289">
        <v>0.52500000000000002</v>
      </c>
      <c r="AF289" s="10">
        <v>42047</v>
      </c>
      <c r="AG289">
        <v>40.19</v>
      </c>
      <c r="AH289">
        <v>0.35</v>
      </c>
      <c r="AJ289" s="10">
        <v>42047</v>
      </c>
      <c r="AK289">
        <v>40.79</v>
      </c>
      <c r="AL289">
        <v>0.26750000000000002</v>
      </c>
      <c r="AN289" s="10">
        <v>42047</v>
      </c>
      <c r="AO289">
        <v>42.48</v>
      </c>
      <c r="AP289">
        <v>0.38750000000000001</v>
      </c>
      <c r="AR289" s="10">
        <v>42047</v>
      </c>
      <c r="AS289">
        <v>61.98</v>
      </c>
      <c r="AT289">
        <v>0.46500000000000002</v>
      </c>
      <c r="AV289" s="10">
        <v>42047</v>
      </c>
      <c r="AW289">
        <v>16.829999999999998</v>
      </c>
      <c r="AX289">
        <v>0.26</v>
      </c>
    </row>
    <row r="290" spans="4:50">
      <c r="D290" s="10">
        <v>42048</v>
      </c>
      <c r="E290">
        <v>53.65</v>
      </c>
      <c r="F290">
        <v>0.49</v>
      </c>
      <c r="H290" s="10">
        <v>42048</v>
      </c>
      <c r="I290">
        <v>79.84</v>
      </c>
      <c r="J290">
        <v>0.79500000000000004</v>
      </c>
      <c r="L290" s="10">
        <v>42048</v>
      </c>
      <c r="M290">
        <v>51.02</v>
      </c>
      <c r="N290">
        <v>0.4</v>
      </c>
      <c r="P290" s="10">
        <v>42048</v>
      </c>
      <c r="Q290">
        <v>26.77</v>
      </c>
      <c r="R290">
        <v>0.245</v>
      </c>
      <c r="T290" s="10">
        <v>42048</v>
      </c>
      <c r="U290">
        <v>33.340000000000003</v>
      </c>
      <c r="V290">
        <v>0.25</v>
      </c>
      <c r="X290" s="10">
        <v>42048</v>
      </c>
      <c r="Y290">
        <v>65.13</v>
      </c>
      <c r="Z290">
        <v>0.59499999999999997</v>
      </c>
      <c r="AB290" s="10">
        <v>42048</v>
      </c>
      <c r="AC290">
        <v>45.88</v>
      </c>
      <c r="AD290">
        <v>0.52500000000000002</v>
      </c>
      <c r="AF290" s="10">
        <v>42048</v>
      </c>
      <c r="AG290">
        <v>39.409999999999997</v>
      </c>
      <c r="AH290">
        <v>0.35</v>
      </c>
      <c r="AJ290" s="10">
        <v>42048</v>
      </c>
      <c r="AK290">
        <v>40.79</v>
      </c>
      <c r="AL290">
        <v>0.26750000000000002</v>
      </c>
      <c r="AN290" s="10">
        <v>42048</v>
      </c>
      <c r="AO290">
        <v>42.13</v>
      </c>
      <c r="AP290">
        <v>0.38750000000000001</v>
      </c>
      <c r="AR290" s="10">
        <v>42048</v>
      </c>
      <c r="AS290">
        <v>61.52</v>
      </c>
      <c r="AT290">
        <v>0.46500000000000002</v>
      </c>
      <c r="AV290" s="10">
        <v>42048</v>
      </c>
      <c r="AW290">
        <v>17</v>
      </c>
      <c r="AX290">
        <v>0.26</v>
      </c>
    </row>
    <row r="291" spans="4:50">
      <c r="D291" s="10">
        <v>42052</v>
      </c>
      <c r="E291">
        <v>52.78</v>
      </c>
      <c r="F291">
        <v>0.49</v>
      </c>
      <c r="H291" s="10">
        <v>42052</v>
      </c>
      <c r="I291">
        <v>79.39</v>
      </c>
      <c r="J291">
        <v>0.79500000000000004</v>
      </c>
      <c r="L291" s="10">
        <v>42052</v>
      </c>
      <c r="M291">
        <v>51.23</v>
      </c>
      <c r="N291">
        <v>0.4</v>
      </c>
      <c r="P291" s="10">
        <v>42052</v>
      </c>
      <c r="Q291">
        <v>26.49</v>
      </c>
      <c r="R291">
        <v>0.245</v>
      </c>
      <c r="T291" s="10">
        <v>42052</v>
      </c>
      <c r="U291">
        <v>33.33</v>
      </c>
      <c r="V291">
        <v>0.25</v>
      </c>
      <c r="X291" s="10">
        <v>42052</v>
      </c>
      <c r="Y291">
        <v>64.97</v>
      </c>
      <c r="Z291">
        <v>0.59499999999999997</v>
      </c>
      <c r="AB291" s="10">
        <v>42052</v>
      </c>
      <c r="AC291">
        <v>45.54</v>
      </c>
      <c r="AD291">
        <v>0.52500000000000002</v>
      </c>
      <c r="AF291" s="10">
        <v>42052</v>
      </c>
      <c r="AG291">
        <v>39.08</v>
      </c>
      <c r="AH291">
        <v>0.35</v>
      </c>
      <c r="AJ291" s="10">
        <v>42052</v>
      </c>
      <c r="AK291">
        <v>40.67</v>
      </c>
      <c r="AL291">
        <v>0.26750000000000002</v>
      </c>
      <c r="AN291" s="10">
        <v>42052</v>
      </c>
      <c r="AO291">
        <v>42.11</v>
      </c>
      <c r="AP291">
        <v>0.38750000000000001</v>
      </c>
      <c r="AR291" s="10">
        <v>42052</v>
      </c>
      <c r="AS291">
        <v>61.79</v>
      </c>
      <c r="AT291">
        <v>0.46500000000000002</v>
      </c>
      <c r="AV291" s="10">
        <v>42052</v>
      </c>
      <c r="AW291">
        <v>17.170000000000002</v>
      </c>
      <c r="AX291">
        <v>0.26</v>
      </c>
    </row>
    <row r="292" spans="4:50">
      <c r="D292" s="10">
        <v>42053</v>
      </c>
      <c r="E292">
        <v>54.53</v>
      </c>
      <c r="F292">
        <v>0.49</v>
      </c>
      <c r="H292" s="10">
        <v>42053</v>
      </c>
      <c r="I292">
        <v>80.97</v>
      </c>
      <c r="J292">
        <v>0.79500000000000004</v>
      </c>
      <c r="L292" s="10">
        <v>42053</v>
      </c>
      <c r="M292">
        <v>52.54</v>
      </c>
      <c r="N292">
        <v>0.4</v>
      </c>
      <c r="P292" s="10">
        <v>42053</v>
      </c>
      <c r="Q292">
        <v>27.18</v>
      </c>
      <c r="R292">
        <v>0.245</v>
      </c>
      <c r="T292" s="10">
        <v>42053</v>
      </c>
      <c r="U292">
        <v>33.89</v>
      </c>
      <c r="V292">
        <v>0.25</v>
      </c>
      <c r="X292" s="10">
        <v>42053</v>
      </c>
      <c r="Y292">
        <v>66.67</v>
      </c>
      <c r="Z292">
        <v>0.59499999999999997</v>
      </c>
      <c r="AB292" s="10">
        <v>42053</v>
      </c>
      <c r="AC292">
        <v>46.84</v>
      </c>
      <c r="AD292">
        <v>0.52500000000000002</v>
      </c>
      <c r="AF292" s="10">
        <v>42053</v>
      </c>
      <c r="AG292">
        <v>40.17</v>
      </c>
      <c r="AH292">
        <v>0.35</v>
      </c>
      <c r="AJ292" s="10">
        <v>42053</v>
      </c>
      <c r="AK292">
        <v>41.06</v>
      </c>
      <c r="AL292">
        <v>0.26750000000000002</v>
      </c>
      <c r="AN292" s="10">
        <v>42053</v>
      </c>
      <c r="AO292">
        <v>42.38</v>
      </c>
      <c r="AP292">
        <v>0.38750000000000001</v>
      </c>
      <c r="AR292" s="10">
        <v>42053</v>
      </c>
      <c r="AS292">
        <v>61.61</v>
      </c>
      <c r="AT292">
        <v>0.46500000000000002</v>
      </c>
      <c r="AV292" s="10">
        <v>42053</v>
      </c>
      <c r="AW292">
        <v>16.95</v>
      </c>
      <c r="AX292">
        <v>0.26</v>
      </c>
    </row>
    <row r="293" spans="4:50">
      <c r="D293" s="10">
        <v>42054</v>
      </c>
      <c r="E293">
        <v>55.2</v>
      </c>
      <c r="F293">
        <v>0.49</v>
      </c>
      <c r="H293" s="10">
        <v>42054</v>
      </c>
      <c r="I293">
        <v>79.17</v>
      </c>
      <c r="J293">
        <v>0.79500000000000004</v>
      </c>
      <c r="L293" s="10">
        <v>42054</v>
      </c>
      <c r="M293">
        <v>52.5</v>
      </c>
      <c r="N293">
        <v>0.4</v>
      </c>
      <c r="P293" s="10">
        <v>42054</v>
      </c>
      <c r="Q293">
        <v>27.13</v>
      </c>
      <c r="R293">
        <v>0.245</v>
      </c>
      <c r="T293" s="10">
        <v>42054</v>
      </c>
      <c r="U293">
        <v>33.92</v>
      </c>
      <c r="V293">
        <v>0.25</v>
      </c>
      <c r="X293" s="10">
        <v>42054</v>
      </c>
      <c r="Y293">
        <v>65.83</v>
      </c>
      <c r="Z293">
        <v>0.59499999999999997</v>
      </c>
      <c r="AB293" s="10">
        <v>42054</v>
      </c>
      <c r="AC293">
        <v>46.19</v>
      </c>
      <c r="AD293">
        <v>0.52500000000000002</v>
      </c>
      <c r="AF293" s="10">
        <v>42054</v>
      </c>
      <c r="AG293">
        <v>40.11</v>
      </c>
      <c r="AH293">
        <v>0.35</v>
      </c>
      <c r="AJ293" s="10">
        <v>42054</v>
      </c>
      <c r="AK293">
        <v>40.950000000000003</v>
      </c>
      <c r="AL293">
        <v>0.26750000000000002</v>
      </c>
      <c r="AN293" s="10">
        <v>42054</v>
      </c>
      <c r="AO293">
        <v>41.76</v>
      </c>
      <c r="AP293">
        <v>0.38750000000000001</v>
      </c>
      <c r="AR293" s="10">
        <v>42054</v>
      </c>
      <c r="AS293">
        <v>61.64</v>
      </c>
      <c r="AT293">
        <v>0.46500000000000002</v>
      </c>
      <c r="AV293" s="10">
        <v>42054</v>
      </c>
      <c r="AW293">
        <v>17.190000000000001</v>
      </c>
      <c r="AX293">
        <v>0.26</v>
      </c>
    </row>
    <row r="294" spans="4:50">
      <c r="D294" s="10">
        <v>42055</v>
      </c>
      <c r="E294">
        <v>55.24</v>
      </c>
      <c r="F294">
        <v>0.49</v>
      </c>
      <c r="H294" s="10">
        <v>42055</v>
      </c>
      <c r="I294">
        <v>78.709999999999994</v>
      </c>
      <c r="J294">
        <v>0.79500000000000004</v>
      </c>
      <c r="L294" s="10">
        <v>42055</v>
      </c>
      <c r="M294">
        <v>52.54</v>
      </c>
      <c r="N294">
        <v>0.4</v>
      </c>
      <c r="P294" s="10">
        <v>42055</v>
      </c>
      <c r="Q294">
        <v>27.38</v>
      </c>
      <c r="R294">
        <v>0.245</v>
      </c>
      <c r="T294" s="10">
        <v>42055</v>
      </c>
      <c r="U294">
        <v>34.049999999999997</v>
      </c>
      <c r="V294">
        <v>0.25</v>
      </c>
      <c r="X294" s="10">
        <v>42055</v>
      </c>
      <c r="Y294">
        <v>65.77</v>
      </c>
      <c r="Z294">
        <v>0.59499999999999997</v>
      </c>
      <c r="AB294" s="10">
        <v>42055</v>
      </c>
      <c r="AC294">
        <v>46.14</v>
      </c>
      <c r="AD294">
        <v>0.52500000000000002</v>
      </c>
      <c r="AF294" s="10">
        <v>42055</v>
      </c>
      <c r="AG294">
        <v>40</v>
      </c>
      <c r="AH294">
        <v>0.35</v>
      </c>
      <c r="AJ294" s="10">
        <v>42055</v>
      </c>
      <c r="AK294">
        <v>41.25</v>
      </c>
      <c r="AL294">
        <v>0.26750000000000002</v>
      </c>
      <c r="AN294" s="10">
        <v>42055</v>
      </c>
      <c r="AO294">
        <v>42.21</v>
      </c>
      <c r="AP294">
        <v>0.38750000000000001</v>
      </c>
      <c r="AR294" s="10">
        <v>42055</v>
      </c>
      <c r="AS294">
        <v>61.82</v>
      </c>
      <c r="AT294">
        <v>0.46500000000000002</v>
      </c>
      <c r="AV294" s="10">
        <v>42055</v>
      </c>
      <c r="AW294">
        <v>17.23</v>
      </c>
      <c r="AX294">
        <v>0.26</v>
      </c>
    </row>
    <row r="295" spans="4:50">
      <c r="D295" s="10">
        <v>42058</v>
      </c>
      <c r="E295">
        <v>55.89</v>
      </c>
      <c r="F295">
        <v>0.49</v>
      </c>
      <c r="H295" s="10">
        <v>42058</v>
      </c>
      <c r="I295">
        <v>79.260000000000005</v>
      </c>
      <c r="J295">
        <v>0.79500000000000004</v>
      </c>
      <c r="L295" s="10">
        <v>42058</v>
      </c>
      <c r="M295">
        <v>52.7</v>
      </c>
      <c r="N295">
        <v>0.4</v>
      </c>
      <c r="P295" s="10">
        <v>42058</v>
      </c>
      <c r="Q295">
        <v>27.59</v>
      </c>
      <c r="R295">
        <v>0.245</v>
      </c>
      <c r="T295" s="10">
        <v>42058</v>
      </c>
      <c r="U295">
        <v>33.86</v>
      </c>
      <c r="V295">
        <v>0.25</v>
      </c>
      <c r="X295" s="10">
        <v>42058</v>
      </c>
      <c r="Y295">
        <v>66.03</v>
      </c>
      <c r="Z295">
        <v>0.59499999999999997</v>
      </c>
      <c r="AB295" s="10">
        <v>42058</v>
      </c>
      <c r="AC295">
        <v>46.47</v>
      </c>
      <c r="AD295">
        <v>0.52500000000000002</v>
      </c>
      <c r="AF295" s="10">
        <v>42058</v>
      </c>
      <c r="AG295">
        <v>40.049999999999997</v>
      </c>
      <c r="AH295">
        <v>0.35</v>
      </c>
      <c r="AJ295" s="10">
        <v>42058</v>
      </c>
      <c r="AK295">
        <v>41.63</v>
      </c>
      <c r="AL295">
        <v>0.26750000000000002</v>
      </c>
      <c r="AN295" s="10">
        <v>42058</v>
      </c>
      <c r="AO295">
        <v>42.21</v>
      </c>
      <c r="AP295">
        <v>0.38750000000000001</v>
      </c>
      <c r="AR295" s="10">
        <v>42058</v>
      </c>
      <c r="AS295">
        <v>61.21</v>
      </c>
      <c r="AT295">
        <v>0.46500000000000002</v>
      </c>
      <c r="AV295" s="10">
        <v>42058</v>
      </c>
      <c r="AW295">
        <v>17.329999999999998</v>
      </c>
      <c r="AX295">
        <v>0.26</v>
      </c>
    </row>
    <row r="296" spans="4:50">
      <c r="D296" s="10">
        <v>42059</v>
      </c>
      <c r="E296">
        <v>56.1</v>
      </c>
      <c r="F296">
        <v>0.49</v>
      </c>
      <c r="H296" s="10">
        <v>42059</v>
      </c>
      <c r="I296">
        <v>79.849999999999994</v>
      </c>
      <c r="J296">
        <v>0.79500000000000004</v>
      </c>
      <c r="L296" s="10">
        <v>42059</v>
      </c>
      <c r="M296">
        <v>53.34</v>
      </c>
      <c r="N296">
        <v>0.4</v>
      </c>
      <c r="P296" s="10">
        <v>42059</v>
      </c>
      <c r="Q296">
        <v>27.66</v>
      </c>
      <c r="R296">
        <v>0.245</v>
      </c>
      <c r="T296" s="10">
        <v>42059</v>
      </c>
      <c r="U296">
        <v>34.08</v>
      </c>
      <c r="V296">
        <v>0.25</v>
      </c>
      <c r="X296" s="10">
        <v>42059</v>
      </c>
      <c r="Y296">
        <v>66.06</v>
      </c>
      <c r="Z296">
        <v>0.59499999999999997</v>
      </c>
      <c r="AB296" s="10">
        <v>42059</v>
      </c>
      <c r="AC296">
        <v>46.89</v>
      </c>
      <c r="AD296">
        <v>0.52500000000000002</v>
      </c>
      <c r="AF296" s="10">
        <v>42059</v>
      </c>
      <c r="AG296">
        <v>40.130000000000003</v>
      </c>
      <c r="AH296">
        <v>0.35</v>
      </c>
      <c r="AJ296" s="10">
        <v>42059</v>
      </c>
      <c r="AK296">
        <v>41.45</v>
      </c>
      <c r="AL296">
        <v>0.26750000000000002</v>
      </c>
      <c r="AN296" s="10">
        <v>42059</v>
      </c>
      <c r="AO296">
        <v>41.99</v>
      </c>
      <c r="AP296">
        <v>0.38750000000000001</v>
      </c>
      <c r="AR296" s="10">
        <v>42059</v>
      </c>
      <c r="AS296">
        <v>60.37</v>
      </c>
      <c r="AT296">
        <v>0.46500000000000002</v>
      </c>
      <c r="AV296" s="10">
        <v>42059</v>
      </c>
      <c r="AW296">
        <v>17.54</v>
      </c>
      <c r="AX296">
        <v>0.26</v>
      </c>
    </row>
    <row r="297" spans="4:50">
      <c r="D297" s="10">
        <v>42060</v>
      </c>
      <c r="E297">
        <v>54.95</v>
      </c>
      <c r="F297">
        <v>0.49</v>
      </c>
      <c r="H297" s="10">
        <v>42060</v>
      </c>
      <c r="I297">
        <v>79.010000000000005</v>
      </c>
      <c r="J297">
        <v>0.79500000000000004</v>
      </c>
      <c r="L297" s="10">
        <v>42060</v>
      </c>
      <c r="M297">
        <v>52.61</v>
      </c>
      <c r="N297">
        <v>0.4</v>
      </c>
      <c r="P297" s="10">
        <v>42060</v>
      </c>
      <c r="Q297">
        <v>27.14</v>
      </c>
      <c r="R297">
        <v>0.245</v>
      </c>
      <c r="T297" s="10">
        <v>42060</v>
      </c>
      <c r="U297">
        <v>33.81</v>
      </c>
      <c r="V297">
        <v>0.25</v>
      </c>
      <c r="X297" s="10">
        <v>42060</v>
      </c>
      <c r="Y297">
        <v>64.819999999999993</v>
      </c>
      <c r="Z297">
        <v>0.59499999999999997</v>
      </c>
      <c r="AB297" s="10">
        <v>42060</v>
      </c>
      <c r="AC297">
        <v>45.92</v>
      </c>
      <c r="AD297">
        <v>0.52500000000000002</v>
      </c>
      <c r="AF297" s="10">
        <v>42060</v>
      </c>
      <c r="AG297">
        <v>39.65</v>
      </c>
      <c r="AH297">
        <v>0.35</v>
      </c>
      <c r="AJ297" s="10">
        <v>42060</v>
      </c>
      <c r="AK297">
        <v>41.36</v>
      </c>
      <c r="AL297">
        <v>0.26750000000000002</v>
      </c>
      <c r="AN297" s="10">
        <v>42060</v>
      </c>
      <c r="AO297">
        <v>41.2</v>
      </c>
      <c r="AP297">
        <v>0.38750000000000001</v>
      </c>
      <c r="AR297" s="10">
        <v>42060</v>
      </c>
      <c r="AS297">
        <v>59.16</v>
      </c>
      <c r="AT297">
        <v>0.46500000000000002</v>
      </c>
      <c r="AV297" s="10">
        <v>42060</v>
      </c>
      <c r="AW297">
        <v>17.5</v>
      </c>
      <c r="AX297">
        <v>0.26</v>
      </c>
    </row>
    <row r="298" spans="4:50">
      <c r="D298" s="10">
        <v>42061</v>
      </c>
      <c r="E298">
        <v>54.73</v>
      </c>
      <c r="F298">
        <v>0.49</v>
      </c>
      <c r="H298" s="10">
        <v>42061</v>
      </c>
      <c r="I298">
        <v>78.56</v>
      </c>
      <c r="J298">
        <v>0.79500000000000004</v>
      </c>
      <c r="L298" s="10">
        <v>42061</v>
      </c>
      <c r="M298">
        <v>51.84</v>
      </c>
      <c r="N298">
        <v>0.4</v>
      </c>
      <c r="P298" s="10">
        <v>42061</v>
      </c>
      <c r="Q298">
        <v>26.72</v>
      </c>
      <c r="R298">
        <v>0.245</v>
      </c>
      <c r="T298" s="10">
        <v>42061</v>
      </c>
      <c r="U298">
        <v>32.729999999999997</v>
      </c>
      <c r="V298">
        <v>0.25</v>
      </c>
      <c r="X298" s="10">
        <v>42061</v>
      </c>
      <c r="Y298">
        <v>64.400000000000006</v>
      </c>
      <c r="Z298">
        <v>0.59499999999999997</v>
      </c>
      <c r="AB298" s="10">
        <v>42061</v>
      </c>
      <c r="AC298">
        <v>45.76</v>
      </c>
      <c r="AD298">
        <v>0.52500000000000002</v>
      </c>
      <c r="AF298" s="10">
        <v>42061</v>
      </c>
      <c r="AG298">
        <v>39.4</v>
      </c>
      <c r="AH298">
        <v>0.35</v>
      </c>
      <c r="AJ298" s="10">
        <v>42061</v>
      </c>
      <c r="AK298">
        <v>41.2</v>
      </c>
      <c r="AL298">
        <v>0.26750000000000002</v>
      </c>
      <c r="AN298" s="10">
        <v>42061</v>
      </c>
      <c r="AO298">
        <v>41.02</v>
      </c>
      <c r="AP298">
        <v>0.38750000000000001</v>
      </c>
      <c r="AR298" s="10">
        <v>42061</v>
      </c>
      <c r="AS298">
        <v>57.61</v>
      </c>
      <c r="AT298">
        <v>0.46500000000000002</v>
      </c>
      <c r="AV298" s="10">
        <v>42061</v>
      </c>
      <c r="AW298">
        <v>17.5</v>
      </c>
      <c r="AX298">
        <v>0.26</v>
      </c>
    </row>
    <row r="299" spans="4:50">
      <c r="D299" s="10">
        <v>42062</v>
      </c>
      <c r="E299">
        <v>54.84</v>
      </c>
      <c r="F299">
        <v>0.49</v>
      </c>
      <c r="H299" s="10">
        <v>42062</v>
      </c>
      <c r="I299">
        <v>78.55</v>
      </c>
      <c r="J299">
        <v>0.79500000000000004</v>
      </c>
      <c r="L299" s="10">
        <v>42062</v>
      </c>
      <c r="M299">
        <v>51.75</v>
      </c>
      <c r="N299">
        <v>0.4</v>
      </c>
      <c r="P299" s="10">
        <v>42062</v>
      </c>
      <c r="Q299">
        <v>26.61</v>
      </c>
      <c r="R299">
        <v>0.245</v>
      </c>
      <c r="T299" s="10">
        <v>42062</v>
      </c>
      <c r="U299">
        <v>32.51</v>
      </c>
      <c r="V299">
        <v>0.25</v>
      </c>
      <c r="X299" s="10">
        <v>42062</v>
      </c>
      <c r="Y299">
        <v>64.08</v>
      </c>
      <c r="Z299">
        <v>0.59499999999999997</v>
      </c>
      <c r="AB299" s="10">
        <v>42062</v>
      </c>
      <c r="AC299">
        <v>45.79</v>
      </c>
      <c r="AD299">
        <v>0.52500000000000002</v>
      </c>
      <c r="AF299" s="10">
        <v>42062</v>
      </c>
      <c r="AG299">
        <v>38.85</v>
      </c>
      <c r="AH299">
        <v>0.35</v>
      </c>
      <c r="AJ299" s="10">
        <v>42062</v>
      </c>
      <c r="AK299">
        <v>41.55</v>
      </c>
      <c r="AL299">
        <v>0.26750000000000002</v>
      </c>
      <c r="AN299" s="10">
        <v>42062</v>
      </c>
      <c r="AO299">
        <v>40.97</v>
      </c>
      <c r="AP299">
        <v>0.38750000000000001</v>
      </c>
      <c r="AR299" s="10">
        <v>42062</v>
      </c>
      <c r="AS299">
        <v>58.13</v>
      </c>
      <c r="AT299">
        <v>0.46500000000000002</v>
      </c>
      <c r="AV299" s="10">
        <v>42062</v>
      </c>
      <c r="AW299">
        <v>17.5</v>
      </c>
      <c r="AX299">
        <v>0.26</v>
      </c>
    </row>
    <row r="300" spans="4:50">
      <c r="D300" s="10">
        <v>42065</v>
      </c>
      <c r="E300">
        <v>53.4</v>
      </c>
      <c r="F300">
        <v>0.49</v>
      </c>
      <c r="H300" s="10">
        <v>42065</v>
      </c>
      <c r="I300">
        <v>77.06</v>
      </c>
      <c r="J300">
        <v>0.79500000000000004</v>
      </c>
      <c r="L300" s="10">
        <v>42065</v>
      </c>
      <c r="M300">
        <v>50.25</v>
      </c>
      <c r="N300">
        <v>0.4</v>
      </c>
      <c r="P300" s="10">
        <v>42065</v>
      </c>
      <c r="Q300">
        <v>26.37</v>
      </c>
      <c r="R300">
        <v>0.245</v>
      </c>
      <c r="T300" s="10">
        <v>42065</v>
      </c>
      <c r="U300">
        <v>31.8</v>
      </c>
      <c r="V300">
        <v>0.25</v>
      </c>
      <c r="X300" s="10">
        <v>42065</v>
      </c>
      <c r="Y300">
        <v>62.86</v>
      </c>
      <c r="Z300">
        <v>0.59499999999999997</v>
      </c>
      <c r="AB300" s="10">
        <v>42065</v>
      </c>
      <c r="AC300">
        <v>44.87</v>
      </c>
      <c r="AD300">
        <v>0.52500000000000002</v>
      </c>
      <c r="AF300" s="10">
        <v>42065</v>
      </c>
      <c r="AG300">
        <v>38.32</v>
      </c>
      <c r="AH300">
        <v>0.35</v>
      </c>
      <c r="AJ300" s="10">
        <v>42065</v>
      </c>
      <c r="AK300">
        <v>41.81</v>
      </c>
      <c r="AL300">
        <v>0.26750000000000002</v>
      </c>
      <c r="AN300" s="10">
        <v>42065</v>
      </c>
      <c r="AO300">
        <v>41.38</v>
      </c>
      <c r="AP300">
        <v>0.38750000000000001</v>
      </c>
      <c r="AR300" s="10">
        <v>42065</v>
      </c>
      <c r="AS300">
        <v>58.16</v>
      </c>
      <c r="AT300">
        <v>0.46500000000000002</v>
      </c>
      <c r="AV300" s="10">
        <v>42065</v>
      </c>
      <c r="AW300">
        <v>17.399999999999999</v>
      </c>
      <c r="AX300">
        <v>0.26</v>
      </c>
    </row>
    <row r="301" spans="4:50">
      <c r="D301" s="10">
        <v>42066</v>
      </c>
      <c r="E301">
        <v>53.65</v>
      </c>
      <c r="F301">
        <v>0.49</v>
      </c>
      <c r="H301" s="10">
        <v>42066</v>
      </c>
      <c r="I301">
        <v>77.510000000000005</v>
      </c>
      <c r="J301">
        <v>0.79500000000000004</v>
      </c>
      <c r="L301" s="10">
        <v>42066</v>
      </c>
      <c r="M301">
        <v>50.6</v>
      </c>
      <c r="N301">
        <v>0.4</v>
      </c>
      <c r="P301" s="10">
        <v>42066</v>
      </c>
      <c r="Q301">
        <v>26.39</v>
      </c>
      <c r="R301">
        <v>0.245</v>
      </c>
      <c r="T301" s="10">
        <v>42066</v>
      </c>
      <c r="U301">
        <v>32.42</v>
      </c>
      <c r="V301">
        <v>0.25</v>
      </c>
      <c r="X301" s="10">
        <v>42066</v>
      </c>
      <c r="Y301">
        <v>63.56</v>
      </c>
      <c r="Z301">
        <v>0.59499999999999997</v>
      </c>
      <c r="AB301" s="10">
        <v>42066</v>
      </c>
      <c r="AC301">
        <v>45.15</v>
      </c>
      <c r="AD301">
        <v>0.52500000000000002</v>
      </c>
      <c r="AF301" s="10">
        <v>42066</v>
      </c>
      <c r="AG301">
        <v>38.31</v>
      </c>
      <c r="AH301">
        <v>0.35</v>
      </c>
      <c r="AJ301" s="10">
        <v>42066</v>
      </c>
      <c r="AK301">
        <v>41.56</v>
      </c>
      <c r="AL301">
        <v>0.26750000000000002</v>
      </c>
      <c r="AN301" s="10">
        <v>42066</v>
      </c>
      <c r="AO301">
        <v>41.65</v>
      </c>
      <c r="AP301">
        <v>0.38750000000000001</v>
      </c>
      <c r="AR301" s="10">
        <v>42066</v>
      </c>
      <c r="AS301">
        <v>57.96</v>
      </c>
      <c r="AT301">
        <v>0.46500000000000002</v>
      </c>
      <c r="AV301" s="10">
        <v>42066</v>
      </c>
      <c r="AW301">
        <v>17.46</v>
      </c>
      <c r="AX301">
        <v>0.26</v>
      </c>
    </row>
    <row r="302" spans="4:50">
      <c r="D302" s="10">
        <v>42067</v>
      </c>
      <c r="E302">
        <v>52.76</v>
      </c>
      <c r="F302">
        <v>0.49</v>
      </c>
      <c r="H302" s="10">
        <v>42067</v>
      </c>
      <c r="I302">
        <v>77.08</v>
      </c>
      <c r="J302">
        <v>0.79500000000000004</v>
      </c>
      <c r="L302" s="10">
        <v>42067</v>
      </c>
      <c r="M302">
        <v>49.92</v>
      </c>
      <c r="N302">
        <v>0.4</v>
      </c>
      <c r="P302" s="10">
        <v>42067</v>
      </c>
      <c r="Q302">
        <v>26.32</v>
      </c>
      <c r="R302">
        <v>0.245</v>
      </c>
      <c r="T302" s="10">
        <v>42067</v>
      </c>
      <c r="U302">
        <v>31.72</v>
      </c>
      <c r="V302">
        <v>0.25</v>
      </c>
      <c r="X302" s="10">
        <v>42067</v>
      </c>
      <c r="Y302">
        <v>63.07</v>
      </c>
      <c r="Z302">
        <v>0.59499999999999997</v>
      </c>
      <c r="AB302" s="10">
        <v>42067</v>
      </c>
      <c r="AC302">
        <v>44.83</v>
      </c>
      <c r="AD302">
        <v>0.52500000000000002</v>
      </c>
      <c r="AF302" s="10">
        <v>42067</v>
      </c>
      <c r="AG302">
        <v>38.14</v>
      </c>
      <c r="AH302">
        <v>0.35</v>
      </c>
      <c r="AJ302" s="10">
        <v>42067</v>
      </c>
      <c r="AK302">
        <v>41.54</v>
      </c>
      <c r="AL302">
        <v>0.26750000000000002</v>
      </c>
      <c r="AN302" s="10">
        <v>42067</v>
      </c>
      <c r="AO302">
        <v>41.11</v>
      </c>
      <c r="AP302">
        <v>0.38750000000000001</v>
      </c>
      <c r="AR302" s="10">
        <v>42067</v>
      </c>
      <c r="AS302">
        <v>57.49</v>
      </c>
      <c r="AT302">
        <v>0.46500000000000002</v>
      </c>
      <c r="AV302" s="10">
        <v>42067</v>
      </c>
      <c r="AW302">
        <v>17.47</v>
      </c>
      <c r="AX302">
        <v>0.26</v>
      </c>
    </row>
    <row r="303" spans="4:50">
      <c r="D303" s="10">
        <v>42068</v>
      </c>
      <c r="E303">
        <v>53.14</v>
      </c>
      <c r="F303">
        <v>0.49</v>
      </c>
      <c r="H303" s="10">
        <v>42068</v>
      </c>
      <c r="I303">
        <v>77.58</v>
      </c>
      <c r="J303">
        <v>0.79500000000000004</v>
      </c>
      <c r="L303" s="10">
        <v>42068</v>
      </c>
      <c r="M303">
        <v>50.55</v>
      </c>
      <c r="N303">
        <v>0.4</v>
      </c>
      <c r="P303" s="10">
        <v>42068</v>
      </c>
      <c r="Q303">
        <v>26.33</v>
      </c>
      <c r="R303">
        <v>0.245</v>
      </c>
      <c r="T303" s="10">
        <v>42068</v>
      </c>
      <c r="U303">
        <v>32.22</v>
      </c>
      <c r="V303">
        <v>0.25</v>
      </c>
      <c r="X303" s="10">
        <v>42068</v>
      </c>
      <c r="Y303">
        <v>63.53</v>
      </c>
      <c r="Z303">
        <v>0.59499999999999997</v>
      </c>
      <c r="AB303" s="10">
        <v>42068</v>
      </c>
      <c r="AC303">
        <v>45.02</v>
      </c>
      <c r="AD303">
        <v>0.52500000000000002</v>
      </c>
      <c r="AF303" s="10">
        <v>42068</v>
      </c>
      <c r="AG303">
        <v>38.03</v>
      </c>
      <c r="AH303">
        <v>0.35</v>
      </c>
      <c r="AJ303" s="10">
        <v>42068</v>
      </c>
      <c r="AK303">
        <v>41.31</v>
      </c>
      <c r="AL303">
        <v>0.26750000000000002</v>
      </c>
      <c r="AN303" s="10">
        <v>42068</v>
      </c>
      <c r="AO303">
        <v>42.02</v>
      </c>
      <c r="AP303">
        <v>0.38750000000000001</v>
      </c>
      <c r="AR303" s="10">
        <v>42068</v>
      </c>
      <c r="AS303">
        <v>58.07</v>
      </c>
      <c r="AT303">
        <v>0.46500000000000002</v>
      </c>
      <c r="AV303" s="10">
        <v>42068</v>
      </c>
      <c r="AW303">
        <v>17.5</v>
      </c>
      <c r="AX303">
        <v>0.26</v>
      </c>
    </row>
    <row r="304" spans="4:50">
      <c r="D304" s="10">
        <v>42069</v>
      </c>
      <c r="E304">
        <v>51.64</v>
      </c>
      <c r="F304">
        <v>0.49</v>
      </c>
      <c r="H304" s="10">
        <v>42069</v>
      </c>
      <c r="I304">
        <v>74.959999999999994</v>
      </c>
      <c r="J304">
        <v>0.79500000000000004</v>
      </c>
      <c r="L304" s="10">
        <v>42069</v>
      </c>
      <c r="M304">
        <v>48.76</v>
      </c>
      <c r="N304">
        <v>0.4</v>
      </c>
      <c r="P304" s="10">
        <v>42069</v>
      </c>
      <c r="Q304">
        <v>25.8</v>
      </c>
      <c r="R304">
        <v>0.245</v>
      </c>
      <c r="T304" s="10">
        <v>42069</v>
      </c>
      <c r="U304">
        <v>31.66</v>
      </c>
      <c r="V304">
        <v>0.25</v>
      </c>
      <c r="X304" s="10">
        <v>42069</v>
      </c>
      <c r="Y304">
        <v>61.97</v>
      </c>
      <c r="Z304">
        <v>0.59499999999999997</v>
      </c>
      <c r="AB304" s="10">
        <v>42069</v>
      </c>
      <c r="AC304">
        <v>44.09</v>
      </c>
      <c r="AD304">
        <v>0.52500000000000002</v>
      </c>
      <c r="AF304" s="10">
        <v>42069</v>
      </c>
      <c r="AG304">
        <v>37</v>
      </c>
      <c r="AH304">
        <v>0.35</v>
      </c>
      <c r="AJ304" s="10">
        <v>42069</v>
      </c>
      <c r="AK304">
        <v>41.07</v>
      </c>
      <c r="AL304">
        <v>0.26750000000000002</v>
      </c>
      <c r="AN304" s="10">
        <v>42069</v>
      </c>
      <c r="AO304">
        <v>40.840000000000003</v>
      </c>
      <c r="AP304">
        <v>0.38750000000000001</v>
      </c>
      <c r="AR304" s="10">
        <v>42069</v>
      </c>
      <c r="AS304">
        <v>59.05</v>
      </c>
      <c r="AT304">
        <v>0.46500000000000002</v>
      </c>
      <c r="AV304" s="10">
        <v>42069</v>
      </c>
      <c r="AW304">
        <v>17.27</v>
      </c>
      <c r="AX304">
        <v>0.26</v>
      </c>
    </row>
    <row r="305" spans="4:50">
      <c r="D305" s="10">
        <v>42072</v>
      </c>
      <c r="E305">
        <v>52.14</v>
      </c>
      <c r="F305">
        <v>0.49</v>
      </c>
      <c r="H305" s="10">
        <v>42072</v>
      </c>
      <c r="I305">
        <v>74.760000000000005</v>
      </c>
      <c r="J305">
        <v>0.79500000000000004</v>
      </c>
      <c r="L305" s="10">
        <v>42072</v>
      </c>
      <c r="M305">
        <v>48.86</v>
      </c>
      <c r="N305">
        <v>0.4</v>
      </c>
      <c r="P305" s="10">
        <v>42072</v>
      </c>
      <c r="Q305">
        <v>25.97</v>
      </c>
      <c r="R305">
        <v>0.245</v>
      </c>
      <c r="T305" s="10">
        <v>42072</v>
      </c>
      <c r="U305">
        <v>31.67</v>
      </c>
      <c r="V305">
        <v>0.25</v>
      </c>
      <c r="X305" s="10">
        <v>42072</v>
      </c>
      <c r="Y305">
        <v>62.1</v>
      </c>
      <c r="Z305">
        <v>0.59499999999999997</v>
      </c>
      <c r="AB305" s="10">
        <v>42072</v>
      </c>
      <c r="AC305">
        <v>44.01</v>
      </c>
      <c r="AD305">
        <v>0.52500000000000002</v>
      </c>
      <c r="AF305" s="10">
        <v>42072</v>
      </c>
      <c r="AG305">
        <v>36.9</v>
      </c>
      <c r="AH305">
        <v>0.35</v>
      </c>
      <c r="AJ305" s="10">
        <v>42072</v>
      </c>
      <c r="AK305">
        <v>40.57</v>
      </c>
      <c r="AL305">
        <v>0.26750000000000002</v>
      </c>
      <c r="AN305" s="10">
        <v>42072</v>
      </c>
      <c r="AO305">
        <v>40.49</v>
      </c>
      <c r="AP305">
        <v>0.38750000000000001</v>
      </c>
      <c r="AR305" s="10">
        <v>42072</v>
      </c>
      <c r="AS305">
        <v>58.28</v>
      </c>
      <c r="AT305">
        <v>0.46500000000000002</v>
      </c>
      <c r="AV305" s="10">
        <v>42072</v>
      </c>
      <c r="AW305">
        <v>17.34</v>
      </c>
      <c r="AX305">
        <v>0.26</v>
      </c>
    </row>
    <row r="306" spans="4:50">
      <c r="D306" s="10">
        <v>42073</v>
      </c>
      <c r="E306">
        <v>52.12</v>
      </c>
      <c r="F306">
        <v>0.49</v>
      </c>
      <c r="H306" s="10">
        <v>42073</v>
      </c>
      <c r="I306">
        <v>74.7</v>
      </c>
      <c r="J306">
        <v>0.79500000000000004</v>
      </c>
      <c r="L306" s="10">
        <v>42073</v>
      </c>
      <c r="M306">
        <v>49.11</v>
      </c>
      <c r="N306">
        <v>0.4</v>
      </c>
      <c r="P306" s="10">
        <v>42073</v>
      </c>
      <c r="Q306">
        <v>26.09</v>
      </c>
      <c r="R306">
        <v>0.245</v>
      </c>
      <c r="T306" s="10">
        <v>42073</v>
      </c>
      <c r="U306">
        <v>31.38</v>
      </c>
      <c r="V306">
        <v>0.25</v>
      </c>
      <c r="X306" s="10">
        <v>42073</v>
      </c>
      <c r="Y306">
        <v>62.26</v>
      </c>
      <c r="Z306">
        <v>0.59499999999999997</v>
      </c>
      <c r="AB306" s="10">
        <v>42073</v>
      </c>
      <c r="AC306">
        <v>43.93</v>
      </c>
      <c r="AD306">
        <v>0.52500000000000002</v>
      </c>
      <c r="AF306" s="10">
        <v>42073</v>
      </c>
      <c r="AG306">
        <v>37.200000000000003</v>
      </c>
      <c r="AH306">
        <v>0.35</v>
      </c>
      <c r="AJ306" s="10">
        <v>42073</v>
      </c>
      <c r="AK306">
        <v>40.520000000000003</v>
      </c>
      <c r="AL306">
        <v>0.26750000000000002</v>
      </c>
      <c r="AN306" s="10">
        <v>42073</v>
      </c>
      <c r="AO306">
        <v>40.64</v>
      </c>
      <c r="AP306">
        <v>0.38750000000000001</v>
      </c>
      <c r="AR306" s="10">
        <v>42073</v>
      </c>
      <c r="AS306">
        <v>57.57</v>
      </c>
      <c r="AT306">
        <v>0.46500000000000002</v>
      </c>
      <c r="AV306" s="10">
        <v>42073</v>
      </c>
      <c r="AW306">
        <v>17.329999999999998</v>
      </c>
      <c r="AX306">
        <v>0.26</v>
      </c>
    </row>
    <row r="307" spans="4:50">
      <c r="D307" s="10">
        <v>42074</v>
      </c>
      <c r="E307">
        <v>51.9</v>
      </c>
      <c r="F307">
        <v>0.49</v>
      </c>
      <c r="H307" s="10">
        <v>42074</v>
      </c>
      <c r="I307">
        <v>74.28</v>
      </c>
      <c r="J307">
        <v>0.79500000000000004</v>
      </c>
      <c r="L307" s="10">
        <v>42074</v>
      </c>
      <c r="M307">
        <v>48.82</v>
      </c>
      <c r="N307">
        <v>0.4</v>
      </c>
      <c r="P307" s="10">
        <v>42074</v>
      </c>
      <c r="Q307">
        <v>25.83</v>
      </c>
      <c r="R307">
        <v>0.245</v>
      </c>
      <c r="T307" s="10">
        <v>42074</v>
      </c>
      <c r="U307">
        <v>31.19</v>
      </c>
      <c r="V307">
        <v>0.25</v>
      </c>
      <c r="X307" s="10">
        <v>42074</v>
      </c>
      <c r="Y307">
        <v>61.8</v>
      </c>
      <c r="Z307">
        <v>0.59499999999999997</v>
      </c>
      <c r="AB307" s="10">
        <v>42074</v>
      </c>
      <c r="AC307">
        <v>43.72</v>
      </c>
      <c r="AD307">
        <v>0.52500000000000002</v>
      </c>
      <c r="AF307" s="10">
        <v>42074</v>
      </c>
      <c r="AG307">
        <v>37.06</v>
      </c>
      <c r="AH307">
        <v>0.35</v>
      </c>
      <c r="AJ307" s="10">
        <v>42074</v>
      </c>
      <c r="AK307">
        <v>40.840000000000003</v>
      </c>
      <c r="AL307">
        <v>0.26750000000000002</v>
      </c>
      <c r="AN307" s="10">
        <v>42074</v>
      </c>
      <c r="AO307">
        <v>41.04</v>
      </c>
      <c r="AP307">
        <v>0.38750000000000001</v>
      </c>
      <c r="AR307" s="10">
        <v>42074</v>
      </c>
      <c r="AS307">
        <v>58.17</v>
      </c>
      <c r="AT307">
        <v>0.46500000000000002</v>
      </c>
      <c r="AV307" s="10">
        <v>42074</v>
      </c>
      <c r="AW307">
        <v>17.64</v>
      </c>
      <c r="AX307">
        <v>0.26</v>
      </c>
    </row>
    <row r="308" spans="4:50">
      <c r="D308" s="10">
        <v>42075</v>
      </c>
      <c r="E308">
        <v>53.02</v>
      </c>
      <c r="F308">
        <v>0.49</v>
      </c>
      <c r="H308" s="10">
        <v>42075</v>
      </c>
      <c r="I308">
        <v>75.28</v>
      </c>
      <c r="J308">
        <v>0.79500000000000004</v>
      </c>
      <c r="L308" s="10">
        <v>42075</v>
      </c>
      <c r="M308">
        <v>49.67</v>
      </c>
      <c r="N308">
        <v>0.4</v>
      </c>
      <c r="P308" s="10">
        <v>42075</v>
      </c>
      <c r="Q308">
        <v>26.25</v>
      </c>
      <c r="R308">
        <v>0.245</v>
      </c>
      <c r="T308" s="10">
        <v>42075</v>
      </c>
      <c r="U308">
        <v>31.49</v>
      </c>
      <c r="V308">
        <v>0.25</v>
      </c>
      <c r="X308" s="10">
        <v>42075</v>
      </c>
      <c r="Y308">
        <v>63</v>
      </c>
      <c r="Z308">
        <v>0.59499999999999997</v>
      </c>
      <c r="AB308" s="10">
        <v>42075</v>
      </c>
      <c r="AC308">
        <v>44.46</v>
      </c>
      <c r="AD308">
        <v>0.52500000000000002</v>
      </c>
      <c r="AF308" s="10">
        <v>42075</v>
      </c>
      <c r="AG308">
        <v>37.700000000000003</v>
      </c>
      <c r="AH308">
        <v>0.35</v>
      </c>
      <c r="AJ308" s="10">
        <v>42075</v>
      </c>
      <c r="AK308">
        <v>40.99</v>
      </c>
      <c r="AL308">
        <v>0.26750000000000002</v>
      </c>
      <c r="AN308" s="10">
        <v>42075</v>
      </c>
      <c r="AO308">
        <v>41.56</v>
      </c>
      <c r="AP308">
        <v>0.38750000000000001</v>
      </c>
      <c r="AR308" s="10">
        <v>42075</v>
      </c>
      <c r="AS308">
        <v>58.93</v>
      </c>
      <c r="AT308">
        <v>0.46500000000000002</v>
      </c>
      <c r="AV308" s="10">
        <v>42075</v>
      </c>
      <c r="AW308">
        <v>17.61</v>
      </c>
      <c r="AX308">
        <v>0.26</v>
      </c>
    </row>
    <row r="309" spans="4:50">
      <c r="D309" s="10">
        <v>42076</v>
      </c>
      <c r="E309">
        <v>52.59</v>
      </c>
      <c r="F309">
        <v>0.49</v>
      </c>
      <c r="H309" s="10">
        <v>42076</v>
      </c>
      <c r="I309">
        <v>74.61</v>
      </c>
      <c r="J309">
        <v>0.79500000000000004</v>
      </c>
      <c r="L309" s="10">
        <v>42076</v>
      </c>
      <c r="M309">
        <v>49.13</v>
      </c>
      <c r="N309">
        <v>0.4</v>
      </c>
      <c r="P309" s="10">
        <v>42076</v>
      </c>
      <c r="Q309">
        <v>25.81</v>
      </c>
      <c r="R309">
        <v>0.245</v>
      </c>
      <c r="T309" s="10">
        <v>42076</v>
      </c>
      <c r="U309">
        <v>31.24</v>
      </c>
      <c r="V309">
        <v>0.25</v>
      </c>
      <c r="X309" s="10">
        <v>42076</v>
      </c>
      <c r="Y309">
        <v>62.08</v>
      </c>
      <c r="Z309">
        <v>0.59499999999999997</v>
      </c>
      <c r="AB309" s="10">
        <v>42076</v>
      </c>
      <c r="AC309">
        <v>43.95</v>
      </c>
      <c r="AD309">
        <v>0.52500000000000002</v>
      </c>
      <c r="AF309" s="10">
        <v>42076</v>
      </c>
      <c r="AG309">
        <v>37.42</v>
      </c>
      <c r="AH309">
        <v>0.35</v>
      </c>
      <c r="AJ309" s="10">
        <v>42076</v>
      </c>
      <c r="AK309">
        <v>41.25</v>
      </c>
      <c r="AL309">
        <v>0.26750000000000002</v>
      </c>
      <c r="AN309" s="10">
        <v>42076</v>
      </c>
      <c r="AO309">
        <v>41.6</v>
      </c>
      <c r="AP309">
        <v>0.38750000000000001</v>
      </c>
      <c r="AR309" s="10">
        <v>42076</v>
      </c>
      <c r="AS309">
        <v>59.11</v>
      </c>
      <c r="AT309">
        <v>0.46500000000000002</v>
      </c>
      <c r="AV309" s="10">
        <v>42076</v>
      </c>
      <c r="AW309">
        <v>17.579999999999998</v>
      </c>
      <c r="AX309">
        <v>0.26</v>
      </c>
    </row>
    <row r="310" spans="4:50">
      <c r="D310" s="10">
        <v>42079</v>
      </c>
      <c r="E310">
        <v>53.39</v>
      </c>
      <c r="F310">
        <v>0.49</v>
      </c>
      <c r="H310" s="10">
        <v>42079</v>
      </c>
      <c r="I310">
        <v>75.709999999999994</v>
      </c>
      <c r="J310">
        <v>0.79500000000000004</v>
      </c>
      <c r="L310" s="10">
        <v>42079</v>
      </c>
      <c r="M310">
        <v>49.76</v>
      </c>
      <c r="N310">
        <v>0.4</v>
      </c>
      <c r="P310" s="10">
        <v>42079</v>
      </c>
      <c r="Q310">
        <v>26.48</v>
      </c>
      <c r="R310">
        <v>0.245</v>
      </c>
      <c r="T310" s="10">
        <v>42079</v>
      </c>
      <c r="U310">
        <v>31.5</v>
      </c>
      <c r="V310">
        <v>0.25</v>
      </c>
      <c r="X310" s="10">
        <v>42079</v>
      </c>
      <c r="Y310">
        <v>63.25</v>
      </c>
      <c r="Z310">
        <v>0.59499999999999997</v>
      </c>
      <c r="AB310" s="10">
        <v>42079</v>
      </c>
      <c r="AC310">
        <v>44.63</v>
      </c>
      <c r="AD310">
        <v>0.52500000000000002</v>
      </c>
      <c r="AF310" s="10">
        <v>42079</v>
      </c>
      <c r="AG310">
        <v>37.81</v>
      </c>
      <c r="AH310">
        <v>0.35</v>
      </c>
      <c r="AJ310" s="10">
        <v>42079</v>
      </c>
      <c r="AK310">
        <v>41.58</v>
      </c>
      <c r="AL310">
        <v>0.26750000000000002</v>
      </c>
      <c r="AN310" s="10">
        <v>42079</v>
      </c>
      <c r="AO310">
        <v>41.7</v>
      </c>
      <c r="AP310">
        <v>0.38750000000000001</v>
      </c>
      <c r="AR310" s="10">
        <v>42079</v>
      </c>
      <c r="AS310">
        <v>59.62</v>
      </c>
      <c r="AT310">
        <v>0.46500000000000002</v>
      </c>
      <c r="AV310" s="10">
        <v>42079</v>
      </c>
      <c r="AW310">
        <v>17.670000000000002</v>
      </c>
      <c r="AX310">
        <v>0.26</v>
      </c>
    </row>
    <row r="311" spans="4:50">
      <c r="D311" s="10">
        <v>42080</v>
      </c>
      <c r="E311">
        <v>52.8</v>
      </c>
      <c r="F311">
        <v>0.49</v>
      </c>
      <c r="H311" s="10">
        <v>42080</v>
      </c>
      <c r="I311">
        <v>75.08</v>
      </c>
      <c r="J311">
        <v>0.79500000000000004</v>
      </c>
      <c r="L311" s="10">
        <v>42080</v>
      </c>
      <c r="M311">
        <v>49.53</v>
      </c>
      <c r="N311">
        <v>0.4</v>
      </c>
      <c r="P311" s="10">
        <v>42080</v>
      </c>
      <c r="Q311">
        <v>26.54</v>
      </c>
      <c r="R311">
        <v>0.245</v>
      </c>
      <c r="T311" s="10">
        <v>42080</v>
      </c>
      <c r="U311">
        <v>31.43</v>
      </c>
      <c r="V311">
        <v>0.25</v>
      </c>
      <c r="X311" s="10">
        <v>42080</v>
      </c>
      <c r="Y311">
        <v>63.33</v>
      </c>
      <c r="Z311">
        <v>0.59499999999999997</v>
      </c>
      <c r="AB311" s="10">
        <v>42080</v>
      </c>
      <c r="AC311">
        <v>44.32</v>
      </c>
      <c r="AD311">
        <v>0.52500000000000002</v>
      </c>
      <c r="AF311" s="10">
        <v>42080</v>
      </c>
      <c r="AG311">
        <v>37.9</v>
      </c>
      <c r="AH311">
        <v>0.35</v>
      </c>
      <c r="AJ311" s="10">
        <v>42080</v>
      </c>
      <c r="AK311">
        <v>41.9</v>
      </c>
      <c r="AL311">
        <v>0.26750000000000002</v>
      </c>
      <c r="AN311" s="10">
        <v>42080</v>
      </c>
      <c r="AO311">
        <v>41.75</v>
      </c>
      <c r="AP311">
        <v>0.38750000000000001</v>
      </c>
      <c r="AR311" s="10">
        <v>42080</v>
      </c>
      <c r="AS311">
        <v>61.31</v>
      </c>
      <c r="AT311">
        <v>0.46500000000000002</v>
      </c>
      <c r="AV311" s="10">
        <v>42080</v>
      </c>
      <c r="AW311">
        <v>17.75</v>
      </c>
      <c r="AX311">
        <v>0.26</v>
      </c>
    </row>
    <row r="312" spans="4:50">
      <c r="D312" s="10">
        <v>42081</v>
      </c>
      <c r="E312">
        <v>53.9</v>
      </c>
      <c r="F312">
        <v>0.49</v>
      </c>
      <c r="H312" s="10">
        <v>42081</v>
      </c>
      <c r="I312">
        <v>76.400000000000006</v>
      </c>
      <c r="J312">
        <v>0.79500000000000004</v>
      </c>
      <c r="L312" s="10">
        <v>42081</v>
      </c>
      <c r="M312">
        <v>50.83</v>
      </c>
      <c r="N312">
        <v>0.4</v>
      </c>
      <c r="P312" s="10">
        <v>42081</v>
      </c>
      <c r="Q312">
        <v>27.03</v>
      </c>
      <c r="R312">
        <v>0.245</v>
      </c>
      <c r="T312" s="10">
        <v>42081</v>
      </c>
      <c r="U312">
        <v>32.29</v>
      </c>
      <c r="V312">
        <v>0.25</v>
      </c>
      <c r="X312" s="10">
        <v>42081</v>
      </c>
      <c r="Y312">
        <v>64.87</v>
      </c>
      <c r="Z312">
        <v>0.59499999999999997</v>
      </c>
      <c r="AB312" s="10">
        <v>42081</v>
      </c>
      <c r="AC312">
        <v>45.14</v>
      </c>
      <c r="AD312">
        <v>0.52500000000000002</v>
      </c>
      <c r="AF312" s="10">
        <v>42081</v>
      </c>
      <c r="AG312">
        <v>38.78</v>
      </c>
      <c r="AH312">
        <v>0.35</v>
      </c>
      <c r="AJ312" s="10">
        <v>42081</v>
      </c>
      <c r="AK312">
        <v>41.95</v>
      </c>
      <c r="AL312">
        <v>0.26750000000000002</v>
      </c>
      <c r="AN312" s="10">
        <v>42081</v>
      </c>
      <c r="AO312">
        <v>41.57</v>
      </c>
      <c r="AP312">
        <v>0.38750000000000001</v>
      </c>
      <c r="AR312" s="10">
        <v>42081</v>
      </c>
      <c r="AS312">
        <v>61.98</v>
      </c>
      <c r="AT312">
        <v>0.46500000000000002</v>
      </c>
      <c r="AV312" s="10">
        <v>42081</v>
      </c>
      <c r="AW312">
        <v>17.7</v>
      </c>
      <c r="AX312">
        <v>0.26</v>
      </c>
    </row>
    <row r="313" spans="4:50">
      <c r="D313" s="10">
        <v>42082</v>
      </c>
      <c r="E313">
        <v>53.02</v>
      </c>
      <c r="F313">
        <v>0.49</v>
      </c>
      <c r="H313" s="10">
        <v>42082</v>
      </c>
      <c r="I313">
        <v>76.010000000000005</v>
      </c>
      <c r="J313">
        <v>0.79500000000000004</v>
      </c>
      <c r="L313" s="10">
        <v>42082</v>
      </c>
      <c r="M313">
        <v>50.73</v>
      </c>
      <c r="N313">
        <v>0.4</v>
      </c>
      <c r="P313" s="10">
        <v>42082</v>
      </c>
      <c r="Q313">
        <v>26.64</v>
      </c>
      <c r="R313">
        <v>0.245</v>
      </c>
      <c r="T313" s="10">
        <v>42082</v>
      </c>
      <c r="U313">
        <v>31.76</v>
      </c>
      <c r="V313">
        <v>0.25</v>
      </c>
      <c r="X313" s="10">
        <v>42082</v>
      </c>
      <c r="Y313">
        <v>63.99</v>
      </c>
      <c r="Z313">
        <v>0.59499999999999997</v>
      </c>
      <c r="AB313" s="10">
        <v>42082</v>
      </c>
      <c r="AC313">
        <v>44.66</v>
      </c>
      <c r="AD313">
        <v>0.52500000000000002</v>
      </c>
      <c r="AF313" s="10">
        <v>42082</v>
      </c>
      <c r="AG313">
        <v>38.630000000000003</v>
      </c>
      <c r="AH313">
        <v>0.35</v>
      </c>
      <c r="AJ313" s="10">
        <v>42082</v>
      </c>
      <c r="AK313">
        <v>41.76</v>
      </c>
      <c r="AL313">
        <v>0.26750000000000002</v>
      </c>
      <c r="AN313" s="10">
        <v>42082</v>
      </c>
      <c r="AO313">
        <v>41.36</v>
      </c>
      <c r="AP313">
        <v>0.38750000000000001</v>
      </c>
      <c r="AR313" s="10">
        <v>42082</v>
      </c>
      <c r="AS313">
        <v>61.46</v>
      </c>
      <c r="AT313">
        <v>0.46500000000000002</v>
      </c>
      <c r="AV313" s="10">
        <v>42082</v>
      </c>
      <c r="AW313">
        <v>17.66</v>
      </c>
      <c r="AX313">
        <v>0.26</v>
      </c>
    </row>
    <row r="314" spans="4:50">
      <c r="D314" s="10">
        <v>42083</v>
      </c>
      <c r="E314">
        <v>53.47</v>
      </c>
      <c r="F314">
        <v>0.49</v>
      </c>
      <c r="H314" s="10">
        <v>42083</v>
      </c>
      <c r="I314">
        <v>76.67</v>
      </c>
      <c r="J314">
        <v>0.79500000000000004</v>
      </c>
      <c r="L314" s="10">
        <v>42083</v>
      </c>
      <c r="M314">
        <v>51.01</v>
      </c>
      <c r="N314">
        <v>0.4</v>
      </c>
      <c r="P314" s="10">
        <v>42083</v>
      </c>
      <c r="Q314">
        <v>26.94</v>
      </c>
      <c r="R314">
        <v>0.245</v>
      </c>
      <c r="T314" s="10">
        <v>42083</v>
      </c>
      <c r="U314">
        <v>32.450000000000003</v>
      </c>
      <c r="V314">
        <v>0.25</v>
      </c>
      <c r="X314" s="10">
        <v>42083</v>
      </c>
      <c r="Y314">
        <v>64.73</v>
      </c>
      <c r="Z314">
        <v>0.59499999999999997</v>
      </c>
      <c r="AB314" s="10">
        <v>42083</v>
      </c>
      <c r="AC314">
        <v>44.97</v>
      </c>
      <c r="AD314">
        <v>0.52500000000000002</v>
      </c>
      <c r="AF314" s="10">
        <v>42083</v>
      </c>
      <c r="AG314">
        <v>39.020000000000003</v>
      </c>
      <c r="AH314">
        <v>0.35</v>
      </c>
      <c r="AJ314" s="10">
        <v>42083</v>
      </c>
      <c r="AK314">
        <v>41.44</v>
      </c>
      <c r="AL314">
        <v>0.26750000000000002</v>
      </c>
      <c r="AN314" s="10">
        <v>42083</v>
      </c>
      <c r="AO314">
        <v>40.75</v>
      </c>
      <c r="AP314">
        <v>0.38750000000000001</v>
      </c>
      <c r="AR314" s="10">
        <v>42083</v>
      </c>
      <c r="AS314">
        <v>60.9</v>
      </c>
      <c r="AT314">
        <v>0.46500000000000002</v>
      </c>
      <c r="AV314" s="10">
        <v>42083</v>
      </c>
      <c r="AW314">
        <v>17.8</v>
      </c>
      <c r="AX314">
        <v>0.26</v>
      </c>
    </row>
    <row r="315" spans="4:50">
      <c r="D315" s="10">
        <v>42086</v>
      </c>
      <c r="E315">
        <v>53.61</v>
      </c>
      <c r="F315">
        <v>0.49</v>
      </c>
      <c r="H315" s="10">
        <v>42086</v>
      </c>
      <c r="I315">
        <v>76.8</v>
      </c>
      <c r="J315">
        <v>0.79500000000000004</v>
      </c>
      <c r="L315" s="10">
        <v>42086</v>
      </c>
      <c r="M315">
        <v>51.47</v>
      </c>
      <c r="N315">
        <v>0.4</v>
      </c>
      <c r="P315" s="10">
        <v>42086</v>
      </c>
      <c r="Q315">
        <v>26.71</v>
      </c>
      <c r="R315">
        <v>0.245</v>
      </c>
      <c r="T315" s="10">
        <v>42086</v>
      </c>
      <c r="U315">
        <v>32.29</v>
      </c>
      <c r="V315">
        <v>0.25</v>
      </c>
      <c r="X315" s="10">
        <v>42086</v>
      </c>
      <c r="Y315">
        <v>64.819999999999993</v>
      </c>
      <c r="Z315">
        <v>0.59499999999999997</v>
      </c>
      <c r="AB315" s="10">
        <v>42086</v>
      </c>
      <c r="AC315">
        <v>45.17</v>
      </c>
      <c r="AD315">
        <v>0.52500000000000002</v>
      </c>
      <c r="AF315" s="10">
        <v>42086</v>
      </c>
      <c r="AG315">
        <v>38.82</v>
      </c>
      <c r="AH315">
        <v>0.35</v>
      </c>
      <c r="AJ315" s="10">
        <v>42086</v>
      </c>
      <c r="AK315">
        <v>41.86</v>
      </c>
      <c r="AL315">
        <v>0.26750000000000002</v>
      </c>
      <c r="AN315" s="10">
        <v>42086</v>
      </c>
      <c r="AO315">
        <v>41.24</v>
      </c>
      <c r="AP315">
        <v>0.38750000000000001</v>
      </c>
      <c r="AR315" s="10">
        <v>42086</v>
      </c>
      <c r="AS315">
        <v>60.53</v>
      </c>
      <c r="AT315">
        <v>0.46500000000000002</v>
      </c>
      <c r="AV315" s="10">
        <v>42086</v>
      </c>
      <c r="AW315">
        <v>17.53</v>
      </c>
      <c r="AX315">
        <v>0.26</v>
      </c>
    </row>
    <row r="316" spans="4:50">
      <c r="D316" s="10">
        <v>42087</v>
      </c>
      <c r="E316">
        <v>53.23</v>
      </c>
      <c r="F316">
        <v>0.49</v>
      </c>
      <c r="H316" s="10">
        <v>42087</v>
      </c>
      <c r="I316">
        <v>76.06</v>
      </c>
      <c r="J316">
        <v>0.79500000000000004</v>
      </c>
      <c r="L316" s="10">
        <v>42087</v>
      </c>
      <c r="M316">
        <v>50.81</v>
      </c>
      <c r="N316">
        <v>0.4</v>
      </c>
      <c r="P316" s="10">
        <v>42087</v>
      </c>
      <c r="Q316">
        <v>26.47</v>
      </c>
      <c r="R316">
        <v>0.245</v>
      </c>
      <c r="T316" s="10">
        <v>42087</v>
      </c>
      <c r="U316">
        <v>31.91</v>
      </c>
      <c r="V316">
        <v>0.25</v>
      </c>
      <c r="X316" s="10">
        <v>42087</v>
      </c>
      <c r="Y316">
        <v>63.9</v>
      </c>
      <c r="Z316">
        <v>0.59499999999999997</v>
      </c>
      <c r="AB316" s="10">
        <v>42087</v>
      </c>
      <c r="AC316">
        <v>44.52</v>
      </c>
      <c r="AD316">
        <v>0.52500000000000002</v>
      </c>
      <c r="AF316" s="10">
        <v>42087</v>
      </c>
      <c r="AG316">
        <v>38.15</v>
      </c>
      <c r="AH316">
        <v>0.35</v>
      </c>
      <c r="AJ316" s="10">
        <v>42087</v>
      </c>
      <c r="AK316">
        <v>41.47</v>
      </c>
      <c r="AL316">
        <v>0.26750000000000002</v>
      </c>
      <c r="AN316" s="10">
        <v>42087</v>
      </c>
      <c r="AO316">
        <v>41.55</v>
      </c>
      <c r="AP316">
        <v>0.38750000000000001</v>
      </c>
      <c r="AR316" s="10">
        <v>42087</v>
      </c>
      <c r="AS316">
        <v>62.08</v>
      </c>
      <c r="AT316">
        <v>0.46500000000000002</v>
      </c>
      <c r="AV316" s="10">
        <v>42087</v>
      </c>
      <c r="AW316">
        <v>17.649999999999999</v>
      </c>
      <c r="AX316">
        <v>0.26</v>
      </c>
    </row>
    <row r="317" spans="4:50">
      <c r="D317" s="10">
        <v>42088</v>
      </c>
      <c r="E317">
        <v>52.96</v>
      </c>
      <c r="F317">
        <v>0.49</v>
      </c>
      <c r="H317" s="10">
        <v>42088</v>
      </c>
      <c r="I317">
        <v>74.959999999999994</v>
      </c>
      <c r="J317">
        <v>0.79500000000000004</v>
      </c>
      <c r="L317" s="10">
        <v>42088</v>
      </c>
      <c r="M317">
        <v>50.12</v>
      </c>
      <c r="N317">
        <v>0.4</v>
      </c>
      <c r="P317" s="10">
        <v>42088</v>
      </c>
      <c r="Q317">
        <v>26.09</v>
      </c>
      <c r="R317">
        <v>0.245</v>
      </c>
      <c r="T317" s="10">
        <v>42088</v>
      </c>
      <c r="U317">
        <v>31.5</v>
      </c>
      <c r="V317">
        <v>0.25</v>
      </c>
      <c r="X317" s="10">
        <v>42088</v>
      </c>
      <c r="Y317">
        <v>63.05</v>
      </c>
      <c r="Z317">
        <v>0.59499999999999997</v>
      </c>
      <c r="AB317" s="10">
        <v>42088</v>
      </c>
      <c r="AC317">
        <v>44.03</v>
      </c>
      <c r="AD317">
        <v>0.52500000000000002</v>
      </c>
      <c r="AF317" s="10">
        <v>42088</v>
      </c>
      <c r="AG317">
        <v>37.880000000000003</v>
      </c>
      <c r="AH317">
        <v>0.35</v>
      </c>
      <c r="AJ317" s="10">
        <v>42088</v>
      </c>
      <c r="AK317">
        <v>40.299999999999997</v>
      </c>
      <c r="AL317">
        <v>0.26750000000000002</v>
      </c>
      <c r="AN317" s="10">
        <v>42088</v>
      </c>
      <c r="AO317">
        <v>40.770000000000003</v>
      </c>
      <c r="AP317">
        <v>0.38750000000000001</v>
      </c>
      <c r="AR317" s="10">
        <v>42088</v>
      </c>
      <c r="AS317">
        <v>62.24</v>
      </c>
      <c r="AT317">
        <v>0.46500000000000002</v>
      </c>
      <c r="AV317" s="10">
        <v>42088</v>
      </c>
      <c r="AW317">
        <v>17.760000000000002</v>
      </c>
      <c r="AX317">
        <v>0.26</v>
      </c>
    </row>
    <row r="318" spans="4:50">
      <c r="D318" s="10">
        <v>42089</v>
      </c>
      <c r="E318">
        <v>52.19</v>
      </c>
      <c r="F318">
        <v>0.49</v>
      </c>
      <c r="H318" s="10">
        <v>42089</v>
      </c>
      <c r="I318">
        <v>74.349999999999994</v>
      </c>
      <c r="J318">
        <v>0.79500000000000004</v>
      </c>
      <c r="L318" s="10">
        <v>42089</v>
      </c>
      <c r="M318">
        <v>49.91</v>
      </c>
      <c r="N318">
        <v>0.4</v>
      </c>
      <c r="P318" s="10">
        <v>42089</v>
      </c>
      <c r="Q318">
        <v>25.92</v>
      </c>
      <c r="R318">
        <v>0.245</v>
      </c>
      <c r="T318" s="10">
        <v>42089</v>
      </c>
      <c r="U318">
        <v>31.31</v>
      </c>
      <c r="V318">
        <v>0.25</v>
      </c>
      <c r="X318" s="10">
        <v>42089</v>
      </c>
      <c r="Y318">
        <v>62.56</v>
      </c>
      <c r="Z318">
        <v>0.59499999999999997</v>
      </c>
      <c r="AB318" s="10">
        <v>42089</v>
      </c>
      <c r="AC318">
        <v>43.76</v>
      </c>
      <c r="AD318">
        <v>0.52500000000000002</v>
      </c>
      <c r="AF318" s="10">
        <v>42089</v>
      </c>
      <c r="AG318">
        <v>37.799999999999997</v>
      </c>
      <c r="AH318">
        <v>0.35</v>
      </c>
      <c r="AJ318" s="10">
        <v>42089</v>
      </c>
      <c r="AK318">
        <v>39.83</v>
      </c>
      <c r="AL318">
        <v>0.26750000000000002</v>
      </c>
      <c r="AN318" s="10">
        <v>42089</v>
      </c>
      <c r="AO318">
        <v>40.33</v>
      </c>
      <c r="AP318">
        <v>0.38750000000000001</v>
      </c>
      <c r="AR318" s="10">
        <v>42089</v>
      </c>
      <c r="AS318">
        <v>61.06</v>
      </c>
      <c r="AT318">
        <v>0.46500000000000002</v>
      </c>
      <c r="AV318" s="10">
        <v>42089</v>
      </c>
      <c r="AW318">
        <v>17.62</v>
      </c>
      <c r="AX318">
        <v>0.26</v>
      </c>
    </row>
    <row r="319" spans="4:50">
      <c r="D319" s="10">
        <v>42090</v>
      </c>
      <c r="E319">
        <v>52.4</v>
      </c>
      <c r="F319">
        <v>0.49</v>
      </c>
      <c r="H319" s="10">
        <v>42090</v>
      </c>
      <c r="I319">
        <v>75</v>
      </c>
      <c r="J319">
        <v>0.79500000000000004</v>
      </c>
      <c r="L319" s="10">
        <v>42090</v>
      </c>
      <c r="M319">
        <v>50.12</v>
      </c>
      <c r="N319">
        <v>0.4</v>
      </c>
      <c r="P319" s="10">
        <v>42090</v>
      </c>
      <c r="Q319">
        <v>26.13</v>
      </c>
      <c r="R319">
        <v>0.245</v>
      </c>
      <c r="T319" s="10">
        <v>42090</v>
      </c>
      <c r="U319">
        <v>31.52</v>
      </c>
      <c r="V319">
        <v>0.25</v>
      </c>
      <c r="X319" s="10">
        <v>42090</v>
      </c>
      <c r="Y319">
        <v>63.05</v>
      </c>
      <c r="Z319">
        <v>0.59499999999999997</v>
      </c>
      <c r="AB319" s="10">
        <v>42090</v>
      </c>
      <c r="AC319">
        <v>44.01</v>
      </c>
      <c r="AD319">
        <v>0.52500000000000002</v>
      </c>
      <c r="AF319" s="10">
        <v>42090</v>
      </c>
      <c r="AG319">
        <v>38.15</v>
      </c>
      <c r="AH319">
        <v>0.35</v>
      </c>
      <c r="AJ319" s="10">
        <v>42090</v>
      </c>
      <c r="AK319">
        <v>40.11</v>
      </c>
      <c r="AL319">
        <v>0.26750000000000002</v>
      </c>
      <c r="AN319" s="10">
        <v>42090</v>
      </c>
      <c r="AO319">
        <v>41.14</v>
      </c>
      <c r="AP319">
        <v>0.38750000000000001</v>
      </c>
      <c r="AR319" s="10">
        <v>42090</v>
      </c>
      <c r="AS319">
        <v>61.06</v>
      </c>
      <c r="AT319">
        <v>0.46500000000000002</v>
      </c>
      <c r="AV319" s="10">
        <v>42090</v>
      </c>
      <c r="AW319">
        <v>17.36</v>
      </c>
      <c r="AX319">
        <v>0.26</v>
      </c>
    </row>
    <row r="320" spans="4:50">
      <c r="D320" s="10">
        <v>42093</v>
      </c>
      <c r="E320">
        <v>52.67</v>
      </c>
      <c r="F320">
        <v>0.49</v>
      </c>
      <c r="H320" s="10">
        <v>42093</v>
      </c>
      <c r="I320">
        <v>75.900000000000006</v>
      </c>
      <c r="J320">
        <v>0.79500000000000004</v>
      </c>
      <c r="L320" s="10">
        <v>42093</v>
      </c>
      <c r="M320">
        <v>50.64</v>
      </c>
      <c r="N320">
        <v>0.4</v>
      </c>
      <c r="P320" s="10">
        <v>42093</v>
      </c>
      <c r="Q320">
        <v>26.48</v>
      </c>
      <c r="R320">
        <v>0.245</v>
      </c>
      <c r="T320" s="10">
        <v>42093</v>
      </c>
      <c r="U320">
        <v>31.85</v>
      </c>
      <c r="V320">
        <v>0.25</v>
      </c>
      <c r="X320" s="10">
        <v>42093</v>
      </c>
      <c r="Y320">
        <v>63.8</v>
      </c>
      <c r="Z320">
        <v>0.59499999999999997</v>
      </c>
      <c r="AB320" s="10">
        <v>42093</v>
      </c>
      <c r="AC320">
        <v>44.33</v>
      </c>
      <c r="AD320">
        <v>0.52500000000000002</v>
      </c>
      <c r="AF320" s="10">
        <v>42093</v>
      </c>
      <c r="AG320">
        <v>38.57</v>
      </c>
      <c r="AH320">
        <v>0.35</v>
      </c>
      <c r="AJ320" s="10">
        <v>42093</v>
      </c>
      <c r="AK320">
        <v>39.96</v>
      </c>
      <c r="AL320">
        <v>0.26750000000000002</v>
      </c>
      <c r="AN320" s="10">
        <v>42093</v>
      </c>
      <c r="AO320">
        <v>40.85</v>
      </c>
      <c r="AP320">
        <v>0.38750000000000001</v>
      </c>
      <c r="AR320" s="10">
        <v>42093</v>
      </c>
      <c r="AS320">
        <v>61.26</v>
      </c>
      <c r="AT320">
        <v>0.46500000000000002</v>
      </c>
      <c r="AV320" s="10">
        <v>42093</v>
      </c>
      <c r="AW320">
        <v>17.47</v>
      </c>
      <c r="AX320">
        <v>0.26</v>
      </c>
    </row>
    <row r="321" spans="4:50">
      <c r="D321" s="10">
        <v>42094</v>
      </c>
      <c r="E321">
        <v>52.76</v>
      </c>
      <c r="F321">
        <v>0.505</v>
      </c>
      <c r="H321" s="10">
        <v>42094</v>
      </c>
      <c r="I321">
        <v>76.78</v>
      </c>
      <c r="J321">
        <v>0.79500000000000004</v>
      </c>
      <c r="L321" s="10">
        <v>42094</v>
      </c>
      <c r="M321">
        <v>50.52</v>
      </c>
      <c r="N321">
        <v>0.42</v>
      </c>
      <c r="P321" s="10">
        <v>42094</v>
      </c>
      <c r="Q321">
        <v>26.68</v>
      </c>
      <c r="R321">
        <v>0.245</v>
      </c>
      <c r="T321" s="10">
        <v>42094</v>
      </c>
      <c r="U321">
        <v>31.61</v>
      </c>
      <c r="V321">
        <v>0.25</v>
      </c>
      <c r="X321" s="10">
        <v>42094</v>
      </c>
      <c r="Y321">
        <v>63.75</v>
      </c>
      <c r="Z321">
        <v>0.59499999999999997</v>
      </c>
      <c r="AB321" s="10">
        <v>42094</v>
      </c>
      <c r="AC321">
        <v>44.28</v>
      </c>
      <c r="AD321">
        <v>0.52500000000000002</v>
      </c>
      <c r="AF321" s="10">
        <v>42094</v>
      </c>
      <c r="AG321">
        <v>38.76</v>
      </c>
      <c r="AH321">
        <v>0.36</v>
      </c>
      <c r="AJ321" s="10">
        <v>42094</v>
      </c>
      <c r="AK321">
        <v>39.770000000000003</v>
      </c>
      <c r="AL321">
        <v>0.29499999999999998</v>
      </c>
      <c r="AN321" s="10">
        <v>42094</v>
      </c>
      <c r="AO321">
        <v>41.2</v>
      </c>
      <c r="AP321">
        <v>0.38750000000000001</v>
      </c>
      <c r="AR321" s="10">
        <v>42094</v>
      </c>
      <c r="AS321">
        <v>61.32</v>
      </c>
      <c r="AT321">
        <v>0.46500000000000002</v>
      </c>
      <c r="AV321" s="10">
        <v>42094</v>
      </c>
      <c r="AW321">
        <v>17.32</v>
      </c>
      <c r="AX321">
        <v>0.26</v>
      </c>
    </row>
    <row r="322" spans="4:50">
      <c r="D322" s="10">
        <v>42095</v>
      </c>
      <c r="E322">
        <v>52.79</v>
      </c>
      <c r="F322">
        <v>0.505</v>
      </c>
      <c r="H322" s="10">
        <v>42095</v>
      </c>
      <c r="I322">
        <v>76.83</v>
      </c>
      <c r="J322">
        <v>0.79500000000000004</v>
      </c>
      <c r="L322" s="10">
        <v>42095</v>
      </c>
      <c r="M322">
        <v>50.73</v>
      </c>
      <c r="N322">
        <v>0.42</v>
      </c>
      <c r="P322" s="10">
        <v>42095</v>
      </c>
      <c r="Q322">
        <v>26.76</v>
      </c>
      <c r="R322">
        <v>0.245</v>
      </c>
      <c r="T322" s="10">
        <v>42095</v>
      </c>
      <c r="U322">
        <v>31.83</v>
      </c>
      <c r="V322">
        <v>0.25</v>
      </c>
      <c r="X322" s="10">
        <v>42095</v>
      </c>
      <c r="Y322">
        <v>64.040000000000006</v>
      </c>
      <c r="Z322">
        <v>0.59499999999999997</v>
      </c>
      <c r="AB322" s="10">
        <v>42095</v>
      </c>
      <c r="AC322">
        <v>44.62</v>
      </c>
      <c r="AD322">
        <v>0.52500000000000002</v>
      </c>
      <c r="AF322" s="10">
        <v>42095</v>
      </c>
      <c r="AG322">
        <v>38.86</v>
      </c>
      <c r="AH322">
        <v>0.36</v>
      </c>
      <c r="AJ322" s="10">
        <v>42095</v>
      </c>
      <c r="AK322">
        <v>40.03</v>
      </c>
      <c r="AL322">
        <v>0.29499999999999998</v>
      </c>
      <c r="AN322" s="10">
        <v>42095</v>
      </c>
      <c r="AO322">
        <v>40.31</v>
      </c>
      <c r="AP322">
        <v>0.38750000000000001</v>
      </c>
      <c r="AR322" s="10">
        <v>42095</v>
      </c>
      <c r="AS322">
        <v>60.04</v>
      </c>
      <c r="AT322">
        <v>0.46500000000000002</v>
      </c>
      <c r="AV322" s="10">
        <v>42095</v>
      </c>
      <c r="AW322">
        <v>17.22</v>
      </c>
      <c r="AX322">
        <v>0.26</v>
      </c>
    </row>
    <row r="323" spans="4:50">
      <c r="D323" s="10">
        <v>42096</v>
      </c>
      <c r="E323">
        <v>52.36</v>
      </c>
      <c r="F323">
        <v>0.505</v>
      </c>
      <c r="H323" s="10">
        <v>42096</v>
      </c>
      <c r="I323">
        <v>76.97</v>
      </c>
      <c r="J323">
        <v>0.79500000000000004</v>
      </c>
      <c r="L323" s="10">
        <v>42096</v>
      </c>
      <c r="M323">
        <v>50.64</v>
      </c>
      <c r="N323">
        <v>0.42</v>
      </c>
      <c r="P323" s="10">
        <v>42096</v>
      </c>
      <c r="Q323">
        <v>26.95</v>
      </c>
      <c r="R323">
        <v>0.245</v>
      </c>
      <c r="T323" s="10">
        <v>42096</v>
      </c>
      <c r="U323">
        <v>32.01</v>
      </c>
      <c r="V323">
        <v>0.25</v>
      </c>
      <c r="X323" s="10">
        <v>42096</v>
      </c>
      <c r="Y323">
        <v>63.66</v>
      </c>
      <c r="Z323">
        <v>0.59499999999999997</v>
      </c>
      <c r="AB323" s="10">
        <v>42096</v>
      </c>
      <c r="AC323">
        <v>44.64</v>
      </c>
      <c r="AD323">
        <v>0.52500000000000002</v>
      </c>
      <c r="AF323" s="10">
        <v>42096</v>
      </c>
      <c r="AG323">
        <v>38.94</v>
      </c>
      <c r="AH323">
        <v>0.36</v>
      </c>
      <c r="AJ323" s="10">
        <v>42096</v>
      </c>
      <c r="AK323">
        <v>40.11</v>
      </c>
      <c r="AL323">
        <v>0.29499999999999998</v>
      </c>
      <c r="AN323" s="10">
        <v>42096</v>
      </c>
      <c r="AO323">
        <v>41.02</v>
      </c>
      <c r="AP323">
        <v>0.38750000000000001</v>
      </c>
      <c r="AR323" s="10">
        <v>42096</v>
      </c>
      <c r="AS323">
        <v>60.64</v>
      </c>
      <c r="AT323">
        <v>0.46500000000000002</v>
      </c>
      <c r="AV323" s="10">
        <v>42096</v>
      </c>
      <c r="AW323">
        <v>17.2</v>
      </c>
      <c r="AX323">
        <v>0.26</v>
      </c>
    </row>
    <row r="324" spans="4:50">
      <c r="D324" s="10">
        <v>42100</v>
      </c>
      <c r="E324">
        <v>52.68</v>
      </c>
      <c r="F324">
        <v>0.505</v>
      </c>
      <c r="H324" s="10">
        <v>42100</v>
      </c>
      <c r="I324">
        <v>78.239999999999995</v>
      </c>
      <c r="J324">
        <v>0.79500000000000004</v>
      </c>
      <c r="L324" s="10">
        <v>42100</v>
      </c>
      <c r="M324">
        <v>51.05</v>
      </c>
      <c r="N324">
        <v>0.42</v>
      </c>
      <c r="P324" s="10">
        <v>42100</v>
      </c>
      <c r="Q324">
        <v>27.52</v>
      </c>
      <c r="R324">
        <v>0.245</v>
      </c>
      <c r="T324" s="10">
        <v>42100</v>
      </c>
      <c r="U324">
        <v>32.340000000000003</v>
      </c>
      <c r="V324">
        <v>0.25</v>
      </c>
      <c r="X324" s="10">
        <v>42100</v>
      </c>
      <c r="Y324">
        <v>64.42</v>
      </c>
      <c r="Z324">
        <v>0.59499999999999997</v>
      </c>
      <c r="AB324" s="10">
        <v>42100</v>
      </c>
      <c r="AC324">
        <v>44.92</v>
      </c>
      <c r="AD324">
        <v>0.52500000000000002</v>
      </c>
      <c r="AF324" s="10">
        <v>42100</v>
      </c>
      <c r="AG324">
        <v>39.46</v>
      </c>
      <c r="AH324">
        <v>0.36</v>
      </c>
      <c r="AJ324" s="10">
        <v>42100</v>
      </c>
      <c r="AK324">
        <v>40.14</v>
      </c>
      <c r="AL324">
        <v>0.29499999999999998</v>
      </c>
      <c r="AN324" s="10">
        <v>42100</v>
      </c>
      <c r="AO324">
        <v>41.52</v>
      </c>
      <c r="AP324">
        <v>0.38750000000000001</v>
      </c>
      <c r="AR324" s="10">
        <v>42100</v>
      </c>
      <c r="AS324">
        <v>61.39</v>
      </c>
      <c r="AT324">
        <v>0.46500000000000002</v>
      </c>
      <c r="AV324" s="10">
        <v>42100</v>
      </c>
      <c r="AW324">
        <v>17.27</v>
      </c>
      <c r="AX324">
        <v>0.26</v>
      </c>
    </row>
    <row r="325" spans="4:50">
      <c r="D325" s="10">
        <v>42101</v>
      </c>
      <c r="E325">
        <v>51.86</v>
      </c>
      <c r="F325">
        <v>0.505</v>
      </c>
      <c r="H325" s="10">
        <v>42101</v>
      </c>
      <c r="I325">
        <v>77.650000000000006</v>
      </c>
      <c r="J325">
        <v>0.79500000000000004</v>
      </c>
      <c r="L325" s="10">
        <v>42101</v>
      </c>
      <c r="M325">
        <v>50.31</v>
      </c>
      <c r="N325">
        <v>0.42</v>
      </c>
      <c r="P325" s="10">
        <v>42101</v>
      </c>
      <c r="Q325">
        <v>27.13</v>
      </c>
      <c r="R325">
        <v>0.245</v>
      </c>
      <c r="T325" s="10">
        <v>42101</v>
      </c>
      <c r="U325">
        <v>31.91</v>
      </c>
      <c r="V325">
        <v>0.25</v>
      </c>
      <c r="X325" s="10">
        <v>42101</v>
      </c>
      <c r="Y325">
        <v>63.2</v>
      </c>
      <c r="Z325">
        <v>0.59499999999999997</v>
      </c>
      <c r="AB325" s="10">
        <v>42101</v>
      </c>
      <c r="AC325">
        <v>44.26</v>
      </c>
      <c r="AD325">
        <v>0.52500000000000002</v>
      </c>
      <c r="AF325" s="10">
        <v>42101</v>
      </c>
      <c r="AG325">
        <v>38.729999999999997</v>
      </c>
      <c r="AH325">
        <v>0.36</v>
      </c>
      <c r="AJ325" s="10">
        <v>42101</v>
      </c>
      <c r="AK325">
        <v>40.130000000000003</v>
      </c>
      <c r="AL325">
        <v>0.29499999999999998</v>
      </c>
      <c r="AN325" s="10">
        <v>42101</v>
      </c>
      <c r="AO325">
        <v>41.49</v>
      </c>
      <c r="AP325">
        <v>0.38750000000000001</v>
      </c>
      <c r="AR325" s="10">
        <v>42101</v>
      </c>
      <c r="AS325">
        <v>61.95</v>
      </c>
      <c r="AT325">
        <v>0.46500000000000002</v>
      </c>
      <c r="AV325" s="10">
        <v>42101</v>
      </c>
      <c r="AW325">
        <v>17.32</v>
      </c>
      <c r="AX325">
        <v>0.26</v>
      </c>
    </row>
    <row r="326" spans="4:50">
      <c r="D326" s="10">
        <v>42102</v>
      </c>
      <c r="E326">
        <v>51.86</v>
      </c>
      <c r="F326">
        <v>0.505</v>
      </c>
      <c r="H326" s="10">
        <v>42102</v>
      </c>
      <c r="I326">
        <v>77.3</v>
      </c>
      <c r="J326">
        <v>0.79500000000000004</v>
      </c>
      <c r="L326" s="10">
        <v>42102</v>
      </c>
      <c r="M326">
        <v>50.38</v>
      </c>
      <c r="N326">
        <v>0.42</v>
      </c>
      <c r="P326" s="10">
        <v>42102</v>
      </c>
      <c r="Q326">
        <v>26.88</v>
      </c>
      <c r="R326">
        <v>0.245</v>
      </c>
      <c r="T326" s="10">
        <v>42102</v>
      </c>
      <c r="U326">
        <v>31.62</v>
      </c>
      <c r="V326">
        <v>0.25</v>
      </c>
      <c r="X326" s="10">
        <v>42102</v>
      </c>
      <c r="Y326">
        <v>63.12</v>
      </c>
      <c r="Z326">
        <v>0.59499999999999997</v>
      </c>
      <c r="AB326" s="10">
        <v>42102</v>
      </c>
      <c r="AC326">
        <v>44.34</v>
      </c>
      <c r="AD326">
        <v>0.52500000000000002</v>
      </c>
      <c r="AF326" s="10">
        <v>42102</v>
      </c>
      <c r="AG326">
        <v>38.43</v>
      </c>
      <c r="AH326">
        <v>0.36</v>
      </c>
      <c r="AJ326" s="10">
        <v>42102</v>
      </c>
      <c r="AK326">
        <v>40.409999999999997</v>
      </c>
      <c r="AL326">
        <v>0.29499999999999998</v>
      </c>
      <c r="AN326" s="10">
        <v>42102</v>
      </c>
      <c r="AO326">
        <v>41.6</v>
      </c>
      <c r="AP326">
        <v>0.38750000000000001</v>
      </c>
      <c r="AR326" s="10">
        <v>42102</v>
      </c>
      <c r="AS326">
        <v>61.92</v>
      </c>
      <c r="AT326">
        <v>0.46500000000000002</v>
      </c>
      <c r="AV326" s="10">
        <v>42102</v>
      </c>
      <c r="AW326">
        <v>17.2</v>
      </c>
      <c r="AX326">
        <v>0.26</v>
      </c>
    </row>
    <row r="327" spans="4:50">
      <c r="D327" s="10">
        <v>42103</v>
      </c>
      <c r="E327">
        <v>51.57</v>
      </c>
      <c r="F327">
        <v>0.505</v>
      </c>
      <c r="H327" s="10">
        <v>42103</v>
      </c>
      <c r="I327">
        <v>77.010000000000005</v>
      </c>
      <c r="J327">
        <v>0.79500000000000004</v>
      </c>
      <c r="L327" s="10">
        <v>42103</v>
      </c>
      <c r="M327">
        <v>49.96</v>
      </c>
      <c r="N327">
        <v>0.42</v>
      </c>
      <c r="P327" s="10">
        <v>42103</v>
      </c>
      <c r="Q327">
        <v>26.76</v>
      </c>
      <c r="R327">
        <v>0.245</v>
      </c>
      <c r="T327" s="10">
        <v>42103</v>
      </c>
      <c r="U327">
        <v>31.62</v>
      </c>
      <c r="V327">
        <v>0.25</v>
      </c>
      <c r="X327" s="10">
        <v>42103</v>
      </c>
      <c r="Y327">
        <v>62.61</v>
      </c>
      <c r="Z327">
        <v>0.59499999999999997</v>
      </c>
      <c r="AB327" s="10">
        <v>42103</v>
      </c>
      <c r="AC327">
        <v>44.47</v>
      </c>
      <c r="AD327">
        <v>0.52500000000000002</v>
      </c>
      <c r="AF327" s="10">
        <v>42103</v>
      </c>
      <c r="AG327">
        <v>38.15</v>
      </c>
      <c r="AH327">
        <v>0.36</v>
      </c>
      <c r="AJ327" s="10">
        <v>42103</v>
      </c>
      <c r="AK327">
        <v>40.31</v>
      </c>
      <c r="AL327">
        <v>0.29499999999999998</v>
      </c>
      <c r="AN327" s="10">
        <v>42103</v>
      </c>
      <c r="AO327">
        <v>41.69</v>
      </c>
      <c r="AP327">
        <v>0.38750000000000001</v>
      </c>
      <c r="AR327" s="10">
        <v>42103</v>
      </c>
      <c r="AS327">
        <v>62.95</v>
      </c>
      <c r="AT327">
        <v>0.46500000000000002</v>
      </c>
      <c r="AV327" s="10">
        <v>42103</v>
      </c>
      <c r="AW327">
        <v>17.21</v>
      </c>
      <c r="AX327">
        <v>0.26</v>
      </c>
    </row>
    <row r="328" spans="4:50">
      <c r="D328" s="10">
        <v>42104</v>
      </c>
      <c r="E328">
        <v>51.83</v>
      </c>
      <c r="F328">
        <v>0.505</v>
      </c>
      <c r="H328" s="10">
        <v>42104</v>
      </c>
      <c r="I328">
        <v>77.84</v>
      </c>
      <c r="J328">
        <v>0.79500000000000004</v>
      </c>
      <c r="L328" s="10">
        <v>42104</v>
      </c>
      <c r="M328">
        <v>50.5</v>
      </c>
      <c r="N328">
        <v>0.42</v>
      </c>
      <c r="P328" s="10">
        <v>42104</v>
      </c>
      <c r="Q328">
        <v>27.02</v>
      </c>
      <c r="R328">
        <v>0.245</v>
      </c>
      <c r="T328" s="10">
        <v>42104</v>
      </c>
      <c r="U328">
        <v>32.07</v>
      </c>
      <c r="V328">
        <v>0.25</v>
      </c>
      <c r="X328" s="10">
        <v>42104</v>
      </c>
      <c r="Y328">
        <v>63.78</v>
      </c>
      <c r="Z328">
        <v>0.59499999999999997</v>
      </c>
      <c r="AB328" s="10">
        <v>42104</v>
      </c>
      <c r="AC328">
        <v>44.62</v>
      </c>
      <c r="AD328">
        <v>0.52500000000000002</v>
      </c>
      <c r="AF328" s="10">
        <v>42104</v>
      </c>
      <c r="AG328">
        <v>38.71</v>
      </c>
      <c r="AH328">
        <v>0.36</v>
      </c>
      <c r="AJ328" s="10">
        <v>42104</v>
      </c>
      <c r="AK328">
        <v>40.36</v>
      </c>
      <c r="AL328">
        <v>0.29499999999999998</v>
      </c>
      <c r="AN328" s="10">
        <v>42104</v>
      </c>
      <c r="AO328">
        <v>41.37</v>
      </c>
      <c r="AP328">
        <v>0.38750000000000001</v>
      </c>
      <c r="AR328" s="10">
        <v>42104</v>
      </c>
      <c r="AS328">
        <v>63.34</v>
      </c>
      <c r="AT328">
        <v>0.46500000000000002</v>
      </c>
      <c r="AV328" s="10">
        <v>42104</v>
      </c>
      <c r="AW328">
        <v>17.38</v>
      </c>
      <c r="AX328">
        <v>0.26</v>
      </c>
    </row>
    <row r="329" spans="4:50">
      <c r="D329" s="10">
        <v>42107</v>
      </c>
      <c r="E329">
        <v>51.15</v>
      </c>
      <c r="F329">
        <v>0.505</v>
      </c>
      <c r="H329" s="10">
        <v>42107</v>
      </c>
      <c r="I329">
        <v>77.23</v>
      </c>
      <c r="J329">
        <v>0.79500000000000004</v>
      </c>
      <c r="L329" s="10">
        <v>42107</v>
      </c>
      <c r="M329">
        <v>49.68</v>
      </c>
      <c r="N329">
        <v>0.42</v>
      </c>
      <c r="P329" s="10">
        <v>42107</v>
      </c>
      <c r="Q329">
        <v>26.7</v>
      </c>
      <c r="R329">
        <v>0.245</v>
      </c>
      <c r="T329" s="10">
        <v>42107</v>
      </c>
      <c r="U329">
        <v>31.95</v>
      </c>
      <c r="V329">
        <v>0.25</v>
      </c>
      <c r="X329" s="10">
        <v>42107</v>
      </c>
      <c r="Y329">
        <v>62.68</v>
      </c>
      <c r="Z329">
        <v>0.59499999999999997</v>
      </c>
      <c r="AB329" s="10">
        <v>42107</v>
      </c>
      <c r="AC329">
        <v>44.2</v>
      </c>
      <c r="AD329">
        <v>0.52500000000000002</v>
      </c>
      <c r="AF329" s="10">
        <v>42107</v>
      </c>
      <c r="AG329">
        <v>38.4</v>
      </c>
      <c r="AH329">
        <v>0.36</v>
      </c>
      <c r="AJ329" s="10">
        <v>42107</v>
      </c>
      <c r="AK329">
        <v>40.21</v>
      </c>
      <c r="AL329">
        <v>0.29499999999999998</v>
      </c>
      <c r="AN329" s="10">
        <v>42107</v>
      </c>
      <c r="AO329">
        <v>41.27</v>
      </c>
      <c r="AP329">
        <v>0.38750000000000001</v>
      </c>
      <c r="AR329" s="10">
        <v>42107</v>
      </c>
      <c r="AS329">
        <v>63.52</v>
      </c>
      <c r="AT329">
        <v>0.46500000000000002</v>
      </c>
      <c r="AV329" s="10">
        <v>42107</v>
      </c>
      <c r="AW329">
        <v>17.14</v>
      </c>
      <c r="AX329">
        <v>0.26</v>
      </c>
    </row>
    <row r="330" spans="4:50">
      <c r="D330" s="10">
        <v>42108</v>
      </c>
      <c r="E330">
        <v>51.44</v>
      </c>
      <c r="F330">
        <v>0.505</v>
      </c>
      <c r="H330" s="10">
        <v>42108</v>
      </c>
      <c r="I330">
        <v>77.59</v>
      </c>
      <c r="J330">
        <v>0.79500000000000004</v>
      </c>
      <c r="L330" s="10">
        <v>42108</v>
      </c>
      <c r="M330">
        <v>50.23</v>
      </c>
      <c r="N330">
        <v>0.42</v>
      </c>
      <c r="P330" s="10">
        <v>42108</v>
      </c>
      <c r="Q330">
        <v>26.9</v>
      </c>
      <c r="R330">
        <v>0.245</v>
      </c>
      <c r="T330" s="10">
        <v>42108</v>
      </c>
      <c r="U330">
        <v>32.21</v>
      </c>
      <c r="V330">
        <v>0.25</v>
      </c>
      <c r="X330" s="10">
        <v>42108</v>
      </c>
      <c r="Y330">
        <v>63.34</v>
      </c>
      <c r="Z330">
        <v>0.59499999999999997</v>
      </c>
      <c r="AB330" s="10">
        <v>42108</v>
      </c>
      <c r="AC330">
        <v>44.35</v>
      </c>
      <c r="AD330">
        <v>0.52500000000000002</v>
      </c>
      <c r="AF330" s="10">
        <v>42108</v>
      </c>
      <c r="AG330">
        <v>38.54</v>
      </c>
      <c r="AH330">
        <v>0.36</v>
      </c>
      <c r="AJ330" s="10">
        <v>42108</v>
      </c>
      <c r="AK330">
        <v>40.06</v>
      </c>
      <c r="AL330">
        <v>0.29499999999999998</v>
      </c>
      <c r="AN330" s="10">
        <v>42108</v>
      </c>
      <c r="AO330">
        <v>41.1</v>
      </c>
      <c r="AP330">
        <v>0.38750000000000001</v>
      </c>
      <c r="AR330" s="10">
        <v>42108</v>
      </c>
      <c r="AS330">
        <v>64.040000000000006</v>
      </c>
      <c r="AT330">
        <v>0.46500000000000002</v>
      </c>
      <c r="AV330" s="10">
        <v>42108</v>
      </c>
      <c r="AW330">
        <v>17.05</v>
      </c>
      <c r="AX330">
        <v>0.26</v>
      </c>
    </row>
    <row r="331" spans="4:50">
      <c r="D331" s="10">
        <v>42109</v>
      </c>
      <c r="E331">
        <v>51.49</v>
      </c>
      <c r="F331">
        <v>0.505</v>
      </c>
      <c r="H331" s="10">
        <v>42109</v>
      </c>
      <c r="I331">
        <v>78.02</v>
      </c>
      <c r="J331">
        <v>0.79500000000000004</v>
      </c>
      <c r="L331" s="10">
        <v>42109</v>
      </c>
      <c r="M331">
        <v>50.24</v>
      </c>
      <c r="N331">
        <v>0.42</v>
      </c>
      <c r="P331" s="10">
        <v>42109</v>
      </c>
      <c r="Q331">
        <v>26.8</v>
      </c>
      <c r="R331">
        <v>0.245</v>
      </c>
      <c r="T331" s="10">
        <v>42109</v>
      </c>
      <c r="U331">
        <v>32.479999999999997</v>
      </c>
      <c r="V331">
        <v>0.25</v>
      </c>
      <c r="X331" s="10">
        <v>42109</v>
      </c>
      <c r="Y331">
        <v>63.04</v>
      </c>
      <c r="Z331">
        <v>0.59499999999999997</v>
      </c>
      <c r="AB331" s="10">
        <v>42109</v>
      </c>
      <c r="AC331">
        <v>44.2</v>
      </c>
      <c r="AD331">
        <v>0.52500000000000002</v>
      </c>
      <c r="AF331" s="10">
        <v>42109</v>
      </c>
      <c r="AG331">
        <v>38.31</v>
      </c>
      <c r="AH331">
        <v>0.36</v>
      </c>
      <c r="AJ331" s="10">
        <v>42109</v>
      </c>
      <c r="AK331">
        <v>39.9</v>
      </c>
      <c r="AL331">
        <v>0.29499999999999998</v>
      </c>
      <c r="AN331" s="10">
        <v>42109</v>
      </c>
      <c r="AO331">
        <v>41.37</v>
      </c>
      <c r="AP331">
        <v>0.38750000000000001</v>
      </c>
      <c r="AR331" s="10">
        <v>42109</v>
      </c>
      <c r="AS331">
        <v>64.13</v>
      </c>
      <c r="AT331">
        <v>0.46500000000000002</v>
      </c>
      <c r="AV331" s="10">
        <v>42109</v>
      </c>
      <c r="AW331">
        <v>17.04</v>
      </c>
      <c r="AX331">
        <v>0.26</v>
      </c>
    </row>
    <row r="332" spans="4:50">
      <c r="D332" s="10">
        <v>42110</v>
      </c>
      <c r="E332">
        <v>51.38</v>
      </c>
      <c r="F332">
        <v>0.505</v>
      </c>
      <c r="H332" s="10">
        <v>42110</v>
      </c>
      <c r="I332">
        <v>77.31</v>
      </c>
      <c r="J332">
        <v>0.79500000000000004</v>
      </c>
      <c r="L332" s="10">
        <v>42110</v>
      </c>
      <c r="M332">
        <v>50.35</v>
      </c>
      <c r="N332">
        <v>0.42</v>
      </c>
      <c r="P332" s="10">
        <v>42110</v>
      </c>
      <c r="Q332">
        <v>26.66</v>
      </c>
      <c r="R332">
        <v>0.245</v>
      </c>
      <c r="T332" s="10">
        <v>42110</v>
      </c>
      <c r="U332">
        <v>32.21</v>
      </c>
      <c r="V332">
        <v>0.25</v>
      </c>
      <c r="X332" s="10">
        <v>42110</v>
      </c>
      <c r="Y332">
        <v>62.71</v>
      </c>
      <c r="Z332">
        <v>0.59499999999999997</v>
      </c>
      <c r="AB332" s="10">
        <v>42110</v>
      </c>
      <c r="AC332">
        <v>44.11</v>
      </c>
      <c r="AD332">
        <v>0.52500000000000002</v>
      </c>
      <c r="AF332" s="10">
        <v>42110</v>
      </c>
      <c r="AG332">
        <v>37.909999999999997</v>
      </c>
      <c r="AH332">
        <v>0.36</v>
      </c>
      <c r="AJ332" s="10">
        <v>42110</v>
      </c>
      <c r="AK332">
        <v>39.630000000000003</v>
      </c>
      <c r="AL332">
        <v>0.29499999999999998</v>
      </c>
      <c r="AN332" s="10">
        <v>42110</v>
      </c>
      <c r="AO332">
        <v>41.41</v>
      </c>
      <c r="AP332">
        <v>0.38750000000000001</v>
      </c>
      <c r="AR332" s="10">
        <v>42110</v>
      </c>
      <c r="AS332">
        <v>64.42</v>
      </c>
      <c r="AT332">
        <v>0.46500000000000002</v>
      </c>
      <c r="AV332" s="10">
        <v>42110</v>
      </c>
      <c r="AW332">
        <v>16.98</v>
      </c>
      <c r="AX332">
        <v>0.26</v>
      </c>
    </row>
    <row r="333" spans="4:50">
      <c r="D333" s="10">
        <v>42111</v>
      </c>
      <c r="E333">
        <v>50.94</v>
      </c>
      <c r="F333">
        <v>0.505</v>
      </c>
      <c r="H333" s="10">
        <v>42111</v>
      </c>
      <c r="I333">
        <v>77.31</v>
      </c>
      <c r="J333">
        <v>0.79500000000000004</v>
      </c>
      <c r="L333" s="10">
        <v>42111</v>
      </c>
      <c r="M333">
        <v>50.05</v>
      </c>
      <c r="N333">
        <v>0.42</v>
      </c>
      <c r="P333" s="10">
        <v>42111</v>
      </c>
      <c r="Q333">
        <v>26.68</v>
      </c>
      <c r="R333">
        <v>0.245</v>
      </c>
      <c r="T333" s="10">
        <v>42111</v>
      </c>
      <c r="U333">
        <v>32.67</v>
      </c>
      <c r="V333">
        <v>0.25</v>
      </c>
      <c r="X333" s="10">
        <v>42111</v>
      </c>
      <c r="Y333">
        <v>62.65</v>
      </c>
      <c r="Z333">
        <v>0.59499999999999997</v>
      </c>
      <c r="AB333" s="10">
        <v>42111</v>
      </c>
      <c r="AC333">
        <v>44.11</v>
      </c>
      <c r="AD333">
        <v>0.52500000000000002</v>
      </c>
      <c r="AF333" s="10">
        <v>42111</v>
      </c>
      <c r="AG333">
        <v>37.729999999999997</v>
      </c>
      <c r="AH333">
        <v>0.36</v>
      </c>
      <c r="AJ333" s="10">
        <v>42111</v>
      </c>
      <c r="AK333">
        <v>40</v>
      </c>
      <c r="AL333">
        <v>0.29499999999999998</v>
      </c>
      <c r="AN333" s="10">
        <v>42111</v>
      </c>
      <c r="AO333">
        <v>41.4</v>
      </c>
      <c r="AP333">
        <v>0.38750000000000001</v>
      </c>
      <c r="AR333" s="10">
        <v>42111</v>
      </c>
      <c r="AS333">
        <v>64.819999999999993</v>
      </c>
      <c r="AT333">
        <v>0.46500000000000002</v>
      </c>
      <c r="AV333" s="10">
        <v>42111</v>
      </c>
      <c r="AW333">
        <v>17.03</v>
      </c>
      <c r="AX333">
        <v>0.26</v>
      </c>
    </row>
    <row r="334" spans="4:50">
      <c r="D334" s="10">
        <v>42114</v>
      </c>
      <c r="E334">
        <v>51.59</v>
      </c>
      <c r="F334">
        <v>0.505</v>
      </c>
      <c r="H334" s="10">
        <v>42114</v>
      </c>
      <c r="I334">
        <v>78.61</v>
      </c>
      <c r="J334">
        <v>0.79500000000000004</v>
      </c>
      <c r="L334" s="10">
        <v>42114</v>
      </c>
      <c r="M334">
        <v>50.5</v>
      </c>
      <c r="N334">
        <v>0.42</v>
      </c>
      <c r="P334" s="10">
        <v>42114</v>
      </c>
      <c r="Q334">
        <v>26.82</v>
      </c>
      <c r="R334">
        <v>0.245</v>
      </c>
      <c r="T334" s="10">
        <v>42114</v>
      </c>
      <c r="U334">
        <v>32.86</v>
      </c>
      <c r="V334">
        <v>0.25</v>
      </c>
      <c r="X334" s="10">
        <v>42114</v>
      </c>
      <c r="Y334">
        <v>63.4</v>
      </c>
      <c r="Z334">
        <v>0.59499999999999997</v>
      </c>
      <c r="AB334" s="10">
        <v>42114</v>
      </c>
      <c r="AC334">
        <v>44.76</v>
      </c>
      <c r="AD334">
        <v>0.52500000000000002</v>
      </c>
      <c r="AF334" s="10">
        <v>42114</v>
      </c>
      <c r="AG334">
        <v>38.020000000000003</v>
      </c>
      <c r="AH334">
        <v>0.36</v>
      </c>
      <c r="AJ334" s="10">
        <v>42114</v>
      </c>
      <c r="AK334">
        <v>40.06</v>
      </c>
      <c r="AL334">
        <v>0.29499999999999998</v>
      </c>
      <c r="AN334" s="10">
        <v>42114</v>
      </c>
      <c r="AO334">
        <v>41.42</v>
      </c>
      <c r="AP334">
        <v>0.38750000000000001</v>
      </c>
      <c r="AR334" s="10">
        <v>42114</v>
      </c>
      <c r="AS334">
        <v>65.260000000000005</v>
      </c>
      <c r="AT334">
        <v>0.46500000000000002</v>
      </c>
      <c r="AV334" s="10">
        <v>42114</v>
      </c>
      <c r="AW334">
        <v>17.03</v>
      </c>
      <c r="AX334">
        <v>0.26</v>
      </c>
    </row>
    <row r="335" spans="4:50">
      <c r="D335" s="10">
        <v>42115</v>
      </c>
      <c r="E335">
        <v>50.87</v>
      </c>
      <c r="F335">
        <v>0.505</v>
      </c>
      <c r="H335" s="10">
        <v>42115</v>
      </c>
      <c r="I335">
        <v>78.069999999999993</v>
      </c>
      <c r="J335">
        <v>0.79500000000000004</v>
      </c>
      <c r="L335" s="10">
        <v>42115</v>
      </c>
      <c r="M335">
        <v>49.61</v>
      </c>
      <c r="N335">
        <v>0.42</v>
      </c>
      <c r="P335" s="10">
        <v>42115</v>
      </c>
      <c r="Q335">
        <v>26.6</v>
      </c>
      <c r="R335">
        <v>0.245</v>
      </c>
      <c r="T335" s="10">
        <v>42115</v>
      </c>
      <c r="U335">
        <v>32.409999999999997</v>
      </c>
      <c r="V335">
        <v>0.25</v>
      </c>
      <c r="X335" s="10">
        <v>42115</v>
      </c>
      <c r="Y335">
        <v>62.91</v>
      </c>
      <c r="Z335">
        <v>0.59499999999999997</v>
      </c>
      <c r="AB335" s="10">
        <v>42115</v>
      </c>
      <c r="AC335">
        <v>44.42</v>
      </c>
      <c r="AD335">
        <v>0.52500000000000002</v>
      </c>
      <c r="AF335" s="10">
        <v>42115</v>
      </c>
      <c r="AG335">
        <v>37.770000000000003</v>
      </c>
      <c r="AH335">
        <v>0.36</v>
      </c>
      <c r="AJ335" s="10">
        <v>42115</v>
      </c>
      <c r="AK335">
        <v>40.049999999999997</v>
      </c>
      <c r="AL335">
        <v>0.29499999999999998</v>
      </c>
      <c r="AN335" s="10">
        <v>42115</v>
      </c>
      <c r="AO335">
        <v>41.59</v>
      </c>
      <c r="AP335">
        <v>0.38750000000000001</v>
      </c>
      <c r="AR335" s="10">
        <v>42115</v>
      </c>
      <c r="AS335">
        <v>64.95</v>
      </c>
      <c r="AT335">
        <v>0.46500000000000002</v>
      </c>
      <c r="AV335" s="10">
        <v>42115</v>
      </c>
      <c r="AW335">
        <v>17.010000000000002</v>
      </c>
      <c r="AX335">
        <v>0.26</v>
      </c>
    </row>
    <row r="336" spans="4:50">
      <c r="D336" s="10">
        <v>42116</v>
      </c>
      <c r="E336">
        <v>50.65</v>
      </c>
      <c r="F336">
        <v>0.505</v>
      </c>
      <c r="H336" s="10">
        <v>42116</v>
      </c>
      <c r="I336">
        <v>78.3</v>
      </c>
      <c r="J336">
        <v>0.79500000000000004</v>
      </c>
      <c r="L336" s="10">
        <v>42116</v>
      </c>
      <c r="M336">
        <v>49.46</v>
      </c>
      <c r="N336">
        <v>0.42</v>
      </c>
      <c r="P336" s="10">
        <v>42116</v>
      </c>
      <c r="Q336">
        <v>26.55</v>
      </c>
      <c r="R336">
        <v>0.245</v>
      </c>
      <c r="T336" s="10">
        <v>42116</v>
      </c>
      <c r="U336">
        <v>32.32</v>
      </c>
      <c r="V336">
        <v>0.25</v>
      </c>
      <c r="X336" s="10">
        <v>42116</v>
      </c>
      <c r="Y336">
        <v>62.9</v>
      </c>
      <c r="Z336">
        <v>0.59499999999999997</v>
      </c>
      <c r="AB336" s="10">
        <v>42116</v>
      </c>
      <c r="AC336">
        <v>44.48</v>
      </c>
      <c r="AD336">
        <v>0.52500000000000002</v>
      </c>
      <c r="AF336" s="10">
        <v>42116</v>
      </c>
      <c r="AG336">
        <v>38.28</v>
      </c>
      <c r="AH336">
        <v>0.36</v>
      </c>
      <c r="AJ336" s="10">
        <v>42116</v>
      </c>
      <c r="AK336">
        <v>40.020000000000003</v>
      </c>
      <c r="AL336">
        <v>0.29499999999999998</v>
      </c>
      <c r="AN336" s="10">
        <v>42116</v>
      </c>
      <c r="AO336">
        <v>41.43</v>
      </c>
      <c r="AP336">
        <v>0.38750000000000001</v>
      </c>
      <c r="AR336" s="10">
        <v>42116</v>
      </c>
      <c r="AS336">
        <v>65.25</v>
      </c>
      <c r="AT336">
        <v>0.46500000000000002</v>
      </c>
      <c r="AV336" s="10">
        <v>42116</v>
      </c>
      <c r="AW336">
        <v>17.09</v>
      </c>
      <c r="AX336">
        <v>0.26</v>
      </c>
    </row>
    <row r="337" spans="4:50">
      <c r="D337" s="10">
        <v>42117</v>
      </c>
      <c r="E337">
        <v>51.08</v>
      </c>
      <c r="F337">
        <v>0.505</v>
      </c>
      <c r="H337" s="10">
        <v>42117</v>
      </c>
      <c r="I337">
        <v>78.86</v>
      </c>
      <c r="J337">
        <v>0.79500000000000004</v>
      </c>
      <c r="L337" s="10">
        <v>42117</v>
      </c>
      <c r="M337">
        <v>49.62</v>
      </c>
      <c r="N337">
        <v>0.42</v>
      </c>
      <c r="P337" s="10">
        <v>42117</v>
      </c>
      <c r="Q337">
        <v>26.66</v>
      </c>
      <c r="R337">
        <v>0.245</v>
      </c>
      <c r="T337" s="10">
        <v>42117</v>
      </c>
      <c r="U337">
        <v>32.43</v>
      </c>
      <c r="V337">
        <v>0.25</v>
      </c>
      <c r="X337" s="10">
        <v>42117</v>
      </c>
      <c r="Y337">
        <v>63.45</v>
      </c>
      <c r="Z337">
        <v>0.59499999999999997</v>
      </c>
      <c r="AB337" s="10">
        <v>42117</v>
      </c>
      <c r="AC337">
        <v>44.69</v>
      </c>
      <c r="AD337">
        <v>0.52500000000000002</v>
      </c>
      <c r="AF337" s="10">
        <v>42117</v>
      </c>
      <c r="AG337">
        <v>38.33</v>
      </c>
      <c r="AH337">
        <v>0.36</v>
      </c>
      <c r="AJ337" s="10">
        <v>42117</v>
      </c>
      <c r="AK337">
        <v>39.979999999999997</v>
      </c>
      <c r="AL337">
        <v>0.29499999999999998</v>
      </c>
      <c r="AN337" s="10">
        <v>42117</v>
      </c>
      <c r="AO337">
        <v>41.64</v>
      </c>
      <c r="AP337">
        <v>0.38750000000000001</v>
      </c>
      <c r="AR337" s="10">
        <v>42117</v>
      </c>
      <c r="AS337">
        <v>65.290000000000006</v>
      </c>
      <c r="AT337">
        <v>0.46500000000000002</v>
      </c>
      <c r="AV337" s="10">
        <v>42117</v>
      </c>
      <c r="AW337">
        <v>17.04</v>
      </c>
      <c r="AX337">
        <v>0.26</v>
      </c>
    </row>
    <row r="338" spans="4:50">
      <c r="D338" s="10">
        <v>42118</v>
      </c>
      <c r="E338">
        <v>51.54</v>
      </c>
      <c r="F338">
        <v>0.505</v>
      </c>
      <c r="H338" s="10">
        <v>42118</v>
      </c>
      <c r="I338">
        <v>79.41</v>
      </c>
      <c r="J338">
        <v>0.79500000000000004</v>
      </c>
      <c r="L338" s="10">
        <v>42118</v>
      </c>
      <c r="M338">
        <v>50.29</v>
      </c>
      <c r="N338">
        <v>0.42</v>
      </c>
      <c r="P338" s="10">
        <v>42118</v>
      </c>
      <c r="Q338">
        <v>26.87</v>
      </c>
      <c r="R338">
        <v>0.245</v>
      </c>
      <c r="T338" s="10">
        <v>42118</v>
      </c>
      <c r="U338">
        <v>32.450000000000003</v>
      </c>
      <c r="V338">
        <v>0.25</v>
      </c>
      <c r="X338" s="10">
        <v>42118</v>
      </c>
      <c r="Y338">
        <v>63.75</v>
      </c>
      <c r="Z338">
        <v>0.59499999999999997</v>
      </c>
      <c r="AB338" s="10">
        <v>42118</v>
      </c>
      <c r="AC338">
        <v>44.87</v>
      </c>
      <c r="AD338">
        <v>0.52500000000000002</v>
      </c>
      <c r="AF338" s="10">
        <v>42118</v>
      </c>
      <c r="AG338">
        <v>38.74</v>
      </c>
      <c r="AH338">
        <v>0.36</v>
      </c>
      <c r="AJ338" s="10">
        <v>42118</v>
      </c>
      <c r="AK338">
        <v>40.619999999999997</v>
      </c>
      <c r="AL338">
        <v>0.29499999999999998</v>
      </c>
      <c r="AN338" s="10">
        <v>42118</v>
      </c>
      <c r="AO338">
        <v>41.95</v>
      </c>
      <c r="AP338">
        <v>0.38750000000000001</v>
      </c>
      <c r="AR338" s="10">
        <v>42118</v>
      </c>
      <c r="AS338">
        <v>65.5</v>
      </c>
      <c r="AT338">
        <v>0.46500000000000002</v>
      </c>
      <c r="AV338" s="10">
        <v>42118</v>
      </c>
      <c r="AW338">
        <v>17.02</v>
      </c>
      <c r="AX338">
        <v>0.26</v>
      </c>
    </row>
    <row r="339" spans="4:50">
      <c r="D339" s="10">
        <v>42121</v>
      </c>
      <c r="E339">
        <v>51.15</v>
      </c>
      <c r="F339">
        <v>0.505</v>
      </c>
      <c r="H339" s="10">
        <v>42121</v>
      </c>
      <c r="I339">
        <v>78.37</v>
      </c>
      <c r="J339">
        <v>0.79500000000000004</v>
      </c>
      <c r="L339" s="10">
        <v>42121</v>
      </c>
      <c r="M339">
        <v>49.82</v>
      </c>
      <c r="N339">
        <v>0.42</v>
      </c>
      <c r="P339" s="10">
        <v>42121</v>
      </c>
      <c r="Q339">
        <v>26.65</v>
      </c>
      <c r="R339">
        <v>0.245</v>
      </c>
      <c r="T339" s="10">
        <v>42121</v>
      </c>
      <c r="U339">
        <v>32.06</v>
      </c>
      <c r="V339">
        <v>0.25</v>
      </c>
      <c r="X339" s="10">
        <v>42121</v>
      </c>
      <c r="Y339">
        <v>62.98</v>
      </c>
      <c r="Z339">
        <v>0.59499999999999997</v>
      </c>
      <c r="AB339" s="10">
        <v>42121</v>
      </c>
      <c r="AC339">
        <v>44.32</v>
      </c>
      <c r="AD339">
        <v>0.52500000000000002</v>
      </c>
      <c r="AF339" s="10">
        <v>42121</v>
      </c>
      <c r="AG339">
        <v>38.4</v>
      </c>
      <c r="AH339">
        <v>0.36</v>
      </c>
      <c r="AJ339" s="10">
        <v>42121</v>
      </c>
      <c r="AK339">
        <v>40.57</v>
      </c>
      <c r="AL339">
        <v>0.29499999999999998</v>
      </c>
      <c r="AN339" s="10">
        <v>42121</v>
      </c>
      <c r="AO339">
        <v>41.73</v>
      </c>
      <c r="AP339">
        <v>0.38750000000000001</v>
      </c>
      <c r="AR339" s="10">
        <v>42121</v>
      </c>
      <c r="AS339">
        <v>65.849999999999994</v>
      </c>
      <c r="AT339">
        <v>0.46500000000000002</v>
      </c>
      <c r="AV339" s="10">
        <v>42121</v>
      </c>
      <c r="AW339">
        <v>16.97</v>
      </c>
      <c r="AX339">
        <v>0.26</v>
      </c>
    </row>
    <row r="340" spans="4:50">
      <c r="D340" s="10">
        <v>42122</v>
      </c>
      <c r="E340">
        <v>51.66</v>
      </c>
      <c r="F340">
        <v>0.505</v>
      </c>
      <c r="H340" s="10">
        <v>42122</v>
      </c>
      <c r="I340">
        <v>78.97</v>
      </c>
      <c r="J340">
        <v>0.79500000000000004</v>
      </c>
      <c r="L340" s="10">
        <v>42122</v>
      </c>
      <c r="M340">
        <v>50.39</v>
      </c>
      <c r="N340">
        <v>0.42</v>
      </c>
      <c r="P340" s="10">
        <v>42122</v>
      </c>
      <c r="Q340">
        <v>26.91</v>
      </c>
      <c r="R340">
        <v>0.245</v>
      </c>
      <c r="T340" s="10">
        <v>42122</v>
      </c>
      <c r="U340">
        <v>32.42</v>
      </c>
      <c r="V340">
        <v>0.25</v>
      </c>
      <c r="X340" s="10">
        <v>42122</v>
      </c>
      <c r="Y340">
        <v>63.42</v>
      </c>
      <c r="Z340">
        <v>0.59499999999999997</v>
      </c>
      <c r="AB340" s="10">
        <v>42122</v>
      </c>
      <c r="AC340">
        <v>44.66</v>
      </c>
      <c r="AD340">
        <v>0.52500000000000002</v>
      </c>
      <c r="AF340" s="10">
        <v>42122</v>
      </c>
      <c r="AG340">
        <v>38.74</v>
      </c>
      <c r="AH340">
        <v>0.36</v>
      </c>
      <c r="AJ340" s="10">
        <v>42122</v>
      </c>
      <c r="AK340">
        <v>40.36</v>
      </c>
      <c r="AL340">
        <v>0.29499999999999998</v>
      </c>
      <c r="AN340" s="10">
        <v>42122</v>
      </c>
      <c r="AO340">
        <v>41.7</v>
      </c>
      <c r="AP340">
        <v>0.38750000000000001</v>
      </c>
      <c r="AR340" s="10">
        <v>42122</v>
      </c>
      <c r="AS340">
        <v>64.760000000000005</v>
      </c>
      <c r="AT340">
        <v>0.46500000000000002</v>
      </c>
      <c r="AV340" s="10">
        <v>42122</v>
      </c>
      <c r="AW340">
        <v>16.97</v>
      </c>
      <c r="AX340">
        <v>0.26</v>
      </c>
    </row>
    <row r="341" spans="4:50">
      <c r="D341" s="10">
        <v>42123</v>
      </c>
      <c r="E341">
        <v>51.27</v>
      </c>
      <c r="F341">
        <v>0.505</v>
      </c>
      <c r="H341" s="10">
        <v>42123</v>
      </c>
      <c r="I341">
        <v>78.430000000000007</v>
      </c>
      <c r="J341">
        <v>0.79500000000000004</v>
      </c>
      <c r="L341" s="10">
        <v>42123</v>
      </c>
      <c r="M341">
        <v>50.01</v>
      </c>
      <c r="N341">
        <v>0.42</v>
      </c>
      <c r="P341" s="10">
        <v>42123</v>
      </c>
      <c r="Q341">
        <v>26.73</v>
      </c>
      <c r="R341">
        <v>0.245</v>
      </c>
      <c r="T341" s="10">
        <v>42123</v>
      </c>
      <c r="U341">
        <v>32.81</v>
      </c>
      <c r="V341">
        <v>0.25</v>
      </c>
      <c r="X341" s="10">
        <v>42123</v>
      </c>
      <c r="Y341">
        <v>62.81</v>
      </c>
      <c r="Z341">
        <v>0.59499999999999997</v>
      </c>
      <c r="AB341" s="10">
        <v>42123</v>
      </c>
      <c r="AC341">
        <v>44.65</v>
      </c>
      <c r="AD341">
        <v>0.52500000000000002</v>
      </c>
      <c r="AF341" s="10">
        <v>42123</v>
      </c>
      <c r="AG341">
        <v>38.5</v>
      </c>
      <c r="AH341">
        <v>0.36</v>
      </c>
      <c r="AJ341" s="10">
        <v>42123</v>
      </c>
      <c r="AK341">
        <v>39.96</v>
      </c>
      <c r="AL341">
        <v>0.29499999999999998</v>
      </c>
      <c r="AN341" s="10">
        <v>42123</v>
      </c>
      <c r="AO341">
        <v>41.04</v>
      </c>
      <c r="AP341">
        <v>0.38750000000000001</v>
      </c>
      <c r="AR341" s="10">
        <v>42123</v>
      </c>
      <c r="AS341">
        <v>64</v>
      </c>
      <c r="AT341">
        <v>0.46500000000000002</v>
      </c>
      <c r="AV341" s="10">
        <v>42123</v>
      </c>
      <c r="AW341">
        <v>16.8</v>
      </c>
      <c r="AX341">
        <v>0.26</v>
      </c>
    </row>
    <row r="342" spans="4:50">
      <c r="D342" s="10">
        <v>42124</v>
      </c>
      <c r="E342">
        <v>50.3</v>
      </c>
      <c r="F342">
        <v>0.505</v>
      </c>
      <c r="H342" s="10">
        <v>42124</v>
      </c>
      <c r="I342">
        <v>77.569999999999993</v>
      </c>
      <c r="J342">
        <v>0.79500000000000004</v>
      </c>
      <c r="L342" s="10">
        <v>42124</v>
      </c>
      <c r="M342">
        <v>48.76</v>
      </c>
      <c r="N342">
        <v>0.42</v>
      </c>
      <c r="P342" s="10">
        <v>42124</v>
      </c>
      <c r="Q342">
        <v>26.18</v>
      </c>
      <c r="R342">
        <v>0.245</v>
      </c>
      <c r="T342" s="10">
        <v>42124</v>
      </c>
      <c r="U342">
        <v>32.68</v>
      </c>
      <c r="V342">
        <v>0.25</v>
      </c>
      <c r="X342" s="10">
        <v>42124</v>
      </c>
      <c r="Y342">
        <v>61.2</v>
      </c>
      <c r="Z342">
        <v>0.59499999999999997</v>
      </c>
      <c r="AB342" s="10">
        <v>42124</v>
      </c>
      <c r="AC342">
        <v>44.3</v>
      </c>
      <c r="AD342">
        <v>0.52500000000000002</v>
      </c>
      <c r="AF342" s="10">
        <v>42124</v>
      </c>
      <c r="AG342">
        <v>37.65</v>
      </c>
      <c r="AH342">
        <v>0.36</v>
      </c>
      <c r="AJ342" s="10">
        <v>42124</v>
      </c>
      <c r="AK342">
        <v>39.200000000000003</v>
      </c>
      <c r="AL342">
        <v>0.29499999999999998</v>
      </c>
      <c r="AN342" s="10">
        <v>42124</v>
      </c>
      <c r="AO342">
        <v>40.659999999999997</v>
      </c>
      <c r="AP342">
        <v>0.38750000000000001</v>
      </c>
      <c r="AR342" s="10">
        <v>42124</v>
      </c>
      <c r="AS342">
        <v>63.07</v>
      </c>
      <c r="AT342">
        <v>0.46500000000000002</v>
      </c>
      <c r="AV342" s="10">
        <v>42124</v>
      </c>
      <c r="AW342">
        <v>16.940000000000001</v>
      </c>
      <c r="AX342">
        <v>0.26</v>
      </c>
    </row>
    <row r="343" spans="4:50">
      <c r="D343" s="10">
        <v>42125</v>
      </c>
      <c r="E343">
        <v>49.94</v>
      </c>
      <c r="F343">
        <v>0.505</v>
      </c>
      <c r="H343" s="10">
        <v>42125</v>
      </c>
      <c r="I343">
        <v>77.900000000000006</v>
      </c>
      <c r="J343">
        <v>0.79500000000000004</v>
      </c>
      <c r="L343" s="10">
        <v>42125</v>
      </c>
      <c r="M343">
        <v>48.89</v>
      </c>
      <c r="N343">
        <v>0.42</v>
      </c>
      <c r="P343" s="10">
        <v>42125</v>
      </c>
      <c r="Q343">
        <v>26.07</v>
      </c>
      <c r="R343">
        <v>0.245</v>
      </c>
      <c r="T343" s="10">
        <v>42125</v>
      </c>
      <c r="U343">
        <v>32.369999999999997</v>
      </c>
      <c r="V343">
        <v>0.25</v>
      </c>
      <c r="X343" s="10">
        <v>42125</v>
      </c>
      <c r="Y343">
        <v>60.48</v>
      </c>
      <c r="Z343">
        <v>0.59499999999999997</v>
      </c>
      <c r="AB343" s="10">
        <v>42125</v>
      </c>
      <c r="AC343">
        <v>44.82</v>
      </c>
      <c r="AD343">
        <v>0.52500000000000002</v>
      </c>
      <c r="AF343" s="10">
        <v>42125</v>
      </c>
      <c r="AG343">
        <v>37.72</v>
      </c>
      <c r="AH343">
        <v>0.36</v>
      </c>
      <c r="AJ343" s="10">
        <v>42125</v>
      </c>
      <c r="AK343">
        <v>37.85</v>
      </c>
      <c r="AL343">
        <v>0.29499999999999998</v>
      </c>
      <c r="AN343" s="10">
        <v>42125</v>
      </c>
      <c r="AO343">
        <v>40.76</v>
      </c>
      <c r="AP343">
        <v>0.38750000000000001</v>
      </c>
      <c r="AR343" s="10">
        <v>42125</v>
      </c>
      <c r="AS343">
        <v>63.37</v>
      </c>
      <c r="AT343">
        <v>0.46500000000000002</v>
      </c>
      <c r="AV343" s="10">
        <v>42125</v>
      </c>
      <c r="AW343">
        <v>16.87</v>
      </c>
      <c r="AX343">
        <v>0.26</v>
      </c>
    </row>
    <row r="344" spans="4:50">
      <c r="D344" s="10">
        <v>42128</v>
      </c>
      <c r="E344">
        <v>50.37</v>
      </c>
      <c r="F344">
        <v>0.505</v>
      </c>
      <c r="H344" s="10">
        <v>42128</v>
      </c>
      <c r="I344">
        <v>77.959999999999994</v>
      </c>
      <c r="J344">
        <v>0.79500000000000004</v>
      </c>
      <c r="L344" s="10">
        <v>42128</v>
      </c>
      <c r="M344">
        <v>49.36</v>
      </c>
      <c r="N344">
        <v>0.42</v>
      </c>
      <c r="P344" s="10">
        <v>42128</v>
      </c>
      <c r="Q344">
        <v>26.46</v>
      </c>
      <c r="R344">
        <v>0.245</v>
      </c>
      <c r="T344" s="10">
        <v>42128</v>
      </c>
      <c r="U344">
        <v>32.6</v>
      </c>
      <c r="V344">
        <v>0.25</v>
      </c>
      <c r="X344" s="10">
        <v>42128</v>
      </c>
      <c r="Y344">
        <v>61.08</v>
      </c>
      <c r="Z344">
        <v>0.59499999999999997</v>
      </c>
      <c r="AB344" s="10">
        <v>42128</v>
      </c>
      <c r="AC344">
        <v>44.98</v>
      </c>
      <c r="AD344">
        <v>0.52500000000000002</v>
      </c>
      <c r="AF344" s="10">
        <v>42128</v>
      </c>
      <c r="AG344">
        <v>38.03</v>
      </c>
      <c r="AH344">
        <v>0.36</v>
      </c>
      <c r="AJ344" s="10">
        <v>42128</v>
      </c>
      <c r="AK344">
        <v>37.97</v>
      </c>
      <c r="AL344">
        <v>0.29499999999999998</v>
      </c>
      <c r="AN344" s="10">
        <v>42128</v>
      </c>
      <c r="AO344">
        <v>40.83</v>
      </c>
      <c r="AP344">
        <v>0.38750000000000001</v>
      </c>
      <c r="AR344" s="10">
        <v>42128</v>
      </c>
      <c r="AS344">
        <v>63.59</v>
      </c>
      <c r="AT344">
        <v>0.46500000000000002</v>
      </c>
      <c r="AV344" s="10">
        <v>42128</v>
      </c>
      <c r="AW344">
        <v>16.670000000000002</v>
      </c>
      <c r="AX344">
        <v>0.26</v>
      </c>
    </row>
    <row r="345" spans="4:50">
      <c r="D345" s="10">
        <v>42129</v>
      </c>
      <c r="E345">
        <v>49.53</v>
      </c>
      <c r="F345">
        <v>0.505</v>
      </c>
      <c r="H345" s="10">
        <v>42129</v>
      </c>
      <c r="I345">
        <v>76.25</v>
      </c>
      <c r="J345">
        <v>0.79500000000000004</v>
      </c>
      <c r="L345" s="10">
        <v>42129</v>
      </c>
      <c r="M345">
        <v>48.22</v>
      </c>
      <c r="N345">
        <v>0.42</v>
      </c>
      <c r="P345" s="10">
        <v>42129</v>
      </c>
      <c r="Q345">
        <v>25.97</v>
      </c>
      <c r="R345">
        <v>0.245</v>
      </c>
      <c r="T345" s="10">
        <v>42129</v>
      </c>
      <c r="U345">
        <v>32.01</v>
      </c>
      <c r="V345">
        <v>0.25</v>
      </c>
      <c r="X345" s="10">
        <v>42129</v>
      </c>
      <c r="Y345">
        <v>59.62</v>
      </c>
      <c r="Z345">
        <v>0.59499999999999997</v>
      </c>
      <c r="AB345" s="10">
        <v>42129</v>
      </c>
      <c r="AC345">
        <v>44.27</v>
      </c>
      <c r="AD345">
        <v>0.52500000000000002</v>
      </c>
      <c r="AF345" s="10">
        <v>42129</v>
      </c>
      <c r="AG345">
        <v>37.04</v>
      </c>
      <c r="AH345">
        <v>0.36</v>
      </c>
      <c r="AJ345" s="10">
        <v>42129</v>
      </c>
      <c r="AK345">
        <v>37.520000000000003</v>
      </c>
      <c r="AL345">
        <v>0.29499999999999998</v>
      </c>
      <c r="AN345" s="10">
        <v>42129</v>
      </c>
      <c r="AO345">
        <v>40.630000000000003</v>
      </c>
      <c r="AP345">
        <v>0.38750000000000001</v>
      </c>
      <c r="AR345" s="10">
        <v>42129</v>
      </c>
      <c r="AS345">
        <v>62.74</v>
      </c>
      <c r="AT345">
        <v>0.46500000000000002</v>
      </c>
      <c r="AV345" s="10">
        <v>42129</v>
      </c>
      <c r="AW345">
        <v>16.79</v>
      </c>
      <c r="AX345">
        <v>0.26</v>
      </c>
    </row>
    <row r="346" spans="4:50">
      <c r="D346" s="10">
        <v>42130</v>
      </c>
      <c r="E346">
        <v>49.25</v>
      </c>
      <c r="F346">
        <v>0.505</v>
      </c>
      <c r="H346" s="10">
        <v>42130</v>
      </c>
      <c r="I346">
        <v>76.41</v>
      </c>
      <c r="J346">
        <v>0.79500000000000004</v>
      </c>
      <c r="L346" s="10">
        <v>42130</v>
      </c>
      <c r="M346">
        <v>47.78</v>
      </c>
      <c r="N346">
        <v>0.42</v>
      </c>
      <c r="P346" s="10">
        <v>42130</v>
      </c>
      <c r="Q346">
        <v>25.81</v>
      </c>
      <c r="R346">
        <v>0.245</v>
      </c>
      <c r="T346" s="10">
        <v>42130</v>
      </c>
      <c r="U346">
        <v>32</v>
      </c>
      <c r="V346">
        <v>0.25</v>
      </c>
      <c r="X346" s="10">
        <v>42130</v>
      </c>
      <c r="Y346">
        <v>59.4</v>
      </c>
      <c r="Z346">
        <v>0.59499999999999997</v>
      </c>
      <c r="AB346" s="10">
        <v>42130</v>
      </c>
      <c r="AC346">
        <v>44.08</v>
      </c>
      <c r="AD346">
        <v>0.52500000000000002</v>
      </c>
      <c r="AF346" s="10">
        <v>42130</v>
      </c>
      <c r="AG346">
        <v>36.200000000000003</v>
      </c>
      <c r="AH346">
        <v>0.36</v>
      </c>
      <c r="AJ346" s="10">
        <v>42130</v>
      </c>
      <c r="AK346">
        <v>36.94</v>
      </c>
      <c r="AL346">
        <v>0.29499999999999998</v>
      </c>
      <c r="AN346" s="10">
        <v>42130</v>
      </c>
      <c r="AO346">
        <v>40.65</v>
      </c>
      <c r="AP346">
        <v>0.38750000000000001</v>
      </c>
      <c r="AR346" s="10">
        <v>42130</v>
      </c>
      <c r="AS346">
        <v>61.05</v>
      </c>
      <c r="AT346">
        <v>0.46500000000000002</v>
      </c>
      <c r="AV346" s="10">
        <v>42130</v>
      </c>
      <c r="AW346">
        <v>16.5</v>
      </c>
      <c r="AX346">
        <v>0.26</v>
      </c>
    </row>
    <row r="347" spans="4:50">
      <c r="D347" s="10">
        <v>42131</v>
      </c>
      <c r="E347">
        <v>49.11</v>
      </c>
      <c r="F347">
        <v>0.505</v>
      </c>
      <c r="H347" s="10">
        <v>42131</v>
      </c>
      <c r="I347">
        <v>76.81</v>
      </c>
      <c r="J347">
        <v>0.79500000000000004</v>
      </c>
      <c r="L347" s="10">
        <v>42131</v>
      </c>
      <c r="M347">
        <v>47.92</v>
      </c>
      <c r="N347">
        <v>0.42</v>
      </c>
      <c r="P347" s="10">
        <v>42131</v>
      </c>
      <c r="Q347">
        <v>25.82</v>
      </c>
      <c r="R347">
        <v>0.245</v>
      </c>
      <c r="T347" s="10">
        <v>42131</v>
      </c>
      <c r="U347">
        <v>31.96</v>
      </c>
      <c r="V347">
        <v>0.25</v>
      </c>
      <c r="X347" s="10">
        <v>42131</v>
      </c>
      <c r="Y347">
        <v>59.74</v>
      </c>
      <c r="Z347">
        <v>0.59499999999999997</v>
      </c>
      <c r="AB347" s="10">
        <v>42131</v>
      </c>
      <c r="AC347">
        <v>44.23</v>
      </c>
      <c r="AD347">
        <v>0.52500000000000002</v>
      </c>
      <c r="AF347" s="10">
        <v>42131</v>
      </c>
      <c r="AG347">
        <v>35.950000000000003</v>
      </c>
      <c r="AH347">
        <v>0.36</v>
      </c>
      <c r="AJ347" s="10">
        <v>42131</v>
      </c>
      <c r="AK347">
        <v>37.25</v>
      </c>
      <c r="AL347">
        <v>0.29499999999999998</v>
      </c>
      <c r="AN347" s="10">
        <v>42131</v>
      </c>
      <c r="AO347">
        <v>40.79</v>
      </c>
      <c r="AP347">
        <v>0.38750000000000001</v>
      </c>
      <c r="AR347" s="10">
        <v>42131</v>
      </c>
      <c r="AS347">
        <v>61.2</v>
      </c>
      <c r="AT347">
        <v>0.46500000000000002</v>
      </c>
      <c r="AV347" s="10">
        <v>42131</v>
      </c>
      <c r="AW347">
        <v>16.510000000000002</v>
      </c>
      <c r="AX347">
        <v>0.26</v>
      </c>
    </row>
    <row r="348" spans="4:50">
      <c r="D348" s="10">
        <v>42132</v>
      </c>
      <c r="E348">
        <v>48.87</v>
      </c>
      <c r="F348">
        <v>0.505</v>
      </c>
      <c r="H348" s="10">
        <v>42132</v>
      </c>
      <c r="I348">
        <v>77.11</v>
      </c>
      <c r="J348">
        <v>0.79500000000000004</v>
      </c>
      <c r="L348" s="10">
        <v>42132</v>
      </c>
      <c r="M348">
        <v>48.46</v>
      </c>
      <c r="N348">
        <v>0.42</v>
      </c>
      <c r="P348" s="10">
        <v>42132</v>
      </c>
      <c r="Q348">
        <v>25.86</v>
      </c>
      <c r="R348">
        <v>0.245</v>
      </c>
      <c r="T348" s="10">
        <v>42132</v>
      </c>
      <c r="U348">
        <v>31.96</v>
      </c>
      <c r="V348">
        <v>0.25</v>
      </c>
      <c r="X348" s="10">
        <v>42132</v>
      </c>
      <c r="Y348">
        <v>59.86</v>
      </c>
      <c r="Z348">
        <v>0.59499999999999997</v>
      </c>
      <c r="AB348" s="10">
        <v>42132</v>
      </c>
      <c r="AC348">
        <v>44.15</v>
      </c>
      <c r="AD348">
        <v>0.52500000000000002</v>
      </c>
      <c r="AF348" s="10">
        <v>42132</v>
      </c>
      <c r="AG348">
        <v>36</v>
      </c>
      <c r="AH348">
        <v>0.36</v>
      </c>
      <c r="AJ348" s="10">
        <v>42132</v>
      </c>
      <c r="AK348">
        <v>37.090000000000003</v>
      </c>
      <c r="AL348">
        <v>0.29499999999999998</v>
      </c>
      <c r="AN348" s="10">
        <v>42132</v>
      </c>
      <c r="AO348">
        <v>41.05</v>
      </c>
      <c r="AP348">
        <v>0.38750000000000001</v>
      </c>
      <c r="AR348" s="10">
        <v>42132</v>
      </c>
      <c r="AS348">
        <v>62.14</v>
      </c>
      <c r="AT348">
        <v>0.46500000000000002</v>
      </c>
      <c r="AV348" s="10">
        <v>42132</v>
      </c>
      <c r="AW348">
        <v>16.600000000000001</v>
      </c>
      <c r="AX348">
        <v>0.26</v>
      </c>
    </row>
    <row r="349" spans="4:50">
      <c r="D349" s="10">
        <v>42135</v>
      </c>
      <c r="E349">
        <v>48.87</v>
      </c>
      <c r="F349">
        <v>0.505</v>
      </c>
      <c r="H349" s="10">
        <v>42135</v>
      </c>
      <c r="I349">
        <v>76.569999999999993</v>
      </c>
      <c r="J349">
        <v>0.79500000000000004</v>
      </c>
      <c r="L349" s="10">
        <v>42135</v>
      </c>
      <c r="M349">
        <v>48.51</v>
      </c>
      <c r="N349">
        <v>0.42</v>
      </c>
      <c r="P349" s="10">
        <v>42135</v>
      </c>
      <c r="Q349">
        <v>25.81</v>
      </c>
      <c r="R349">
        <v>0.245</v>
      </c>
      <c r="T349" s="10">
        <v>42135</v>
      </c>
      <c r="U349">
        <v>31.82</v>
      </c>
      <c r="V349">
        <v>0.25</v>
      </c>
      <c r="X349" s="10">
        <v>42135</v>
      </c>
      <c r="Y349">
        <v>59.48</v>
      </c>
      <c r="Z349">
        <v>0.59499999999999997</v>
      </c>
      <c r="AB349" s="10">
        <v>42135</v>
      </c>
      <c r="AC349">
        <v>43.59</v>
      </c>
      <c r="AD349">
        <v>0.52500000000000002</v>
      </c>
      <c r="AF349" s="10">
        <v>42135</v>
      </c>
      <c r="AG349">
        <v>35.92</v>
      </c>
      <c r="AH349">
        <v>0.36</v>
      </c>
      <c r="AJ349" s="10">
        <v>42135</v>
      </c>
      <c r="AK349">
        <v>36.85</v>
      </c>
      <c r="AL349">
        <v>0.29499999999999998</v>
      </c>
      <c r="AN349" s="10">
        <v>42135</v>
      </c>
      <c r="AO349">
        <v>41.7</v>
      </c>
      <c r="AP349">
        <v>0.38750000000000001</v>
      </c>
      <c r="AR349" s="10">
        <v>42135</v>
      </c>
      <c r="AS349">
        <v>62.28</v>
      </c>
      <c r="AT349">
        <v>0.46500000000000002</v>
      </c>
      <c r="AV349" s="10">
        <v>42135</v>
      </c>
      <c r="AW349">
        <v>16.59</v>
      </c>
      <c r="AX349">
        <v>0.26</v>
      </c>
    </row>
    <row r="350" spans="4:50">
      <c r="D350" s="10">
        <v>42136</v>
      </c>
      <c r="E350">
        <v>48.82</v>
      </c>
      <c r="F350">
        <v>0.505</v>
      </c>
      <c r="H350" s="10">
        <v>42136</v>
      </c>
      <c r="I350">
        <v>76.3</v>
      </c>
      <c r="J350">
        <v>0.79500000000000004</v>
      </c>
      <c r="L350" s="10">
        <v>42136</v>
      </c>
      <c r="M350">
        <v>48.71</v>
      </c>
      <c r="N350">
        <v>0.42</v>
      </c>
      <c r="P350" s="10">
        <v>42136</v>
      </c>
      <c r="Q350">
        <v>25.69</v>
      </c>
      <c r="R350">
        <v>0.245</v>
      </c>
      <c r="T350" s="10">
        <v>42136</v>
      </c>
      <c r="U350">
        <v>31.24</v>
      </c>
      <c r="V350">
        <v>0.25</v>
      </c>
      <c r="X350" s="10">
        <v>42136</v>
      </c>
      <c r="Y350">
        <v>59.53</v>
      </c>
      <c r="Z350">
        <v>0.59499999999999997</v>
      </c>
      <c r="AB350" s="10">
        <v>42136</v>
      </c>
      <c r="AC350">
        <v>43.47</v>
      </c>
      <c r="AD350">
        <v>0.52500000000000002</v>
      </c>
      <c r="AF350" s="10">
        <v>42136</v>
      </c>
      <c r="AG350">
        <v>35.93</v>
      </c>
      <c r="AH350">
        <v>0.36</v>
      </c>
      <c r="AJ350" s="10">
        <v>42136</v>
      </c>
      <c r="AK350">
        <v>36.700000000000003</v>
      </c>
      <c r="AL350">
        <v>0.29499999999999998</v>
      </c>
      <c r="AN350" s="10">
        <v>42136</v>
      </c>
      <c r="AO350">
        <v>40.549999999999997</v>
      </c>
      <c r="AP350">
        <v>0.38750000000000001</v>
      </c>
      <c r="AR350" s="10">
        <v>42136</v>
      </c>
      <c r="AS350">
        <v>62.08</v>
      </c>
      <c r="AT350">
        <v>0.46500000000000002</v>
      </c>
      <c r="AV350" s="10">
        <v>42136</v>
      </c>
      <c r="AW350">
        <v>16.53</v>
      </c>
      <c r="AX350">
        <v>0.26</v>
      </c>
    </row>
    <row r="351" spans="4:50">
      <c r="D351" s="10">
        <v>42137</v>
      </c>
      <c r="E351">
        <v>48.06</v>
      </c>
      <c r="F351">
        <v>0.505</v>
      </c>
      <c r="H351" s="10">
        <v>42137</v>
      </c>
      <c r="I351">
        <v>74.44</v>
      </c>
      <c r="J351">
        <v>0.79500000000000004</v>
      </c>
      <c r="L351" s="10">
        <v>42137</v>
      </c>
      <c r="M351">
        <v>47.94</v>
      </c>
      <c r="N351">
        <v>0.42</v>
      </c>
      <c r="P351" s="10">
        <v>42137</v>
      </c>
      <c r="Q351">
        <v>25.48</v>
      </c>
      <c r="R351">
        <v>0.245</v>
      </c>
      <c r="T351" s="10">
        <v>42137</v>
      </c>
      <c r="U351">
        <v>31.21</v>
      </c>
      <c r="V351">
        <v>0.25</v>
      </c>
      <c r="X351" s="10">
        <v>42137</v>
      </c>
      <c r="Y351">
        <v>58.6</v>
      </c>
      <c r="Z351">
        <v>0.59499999999999997</v>
      </c>
      <c r="AB351" s="10">
        <v>42137</v>
      </c>
      <c r="AC351">
        <v>43.38</v>
      </c>
      <c r="AD351">
        <v>0.52500000000000002</v>
      </c>
      <c r="AF351" s="10">
        <v>42137</v>
      </c>
      <c r="AG351">
        <v>35.58</v>
      </c>
      <c r="AH351">
        <v>0.36</v>
      </c>
      <c r="AJ351" s="10">
        <v>42137</v>
      </c>
      <c r="AK351">
        <v>36.76</v>
      </c>
      <c r="AL351">
        <v>0.29499999999999998</v>
      </c>
      <c r="AN351" s="10">
        <v>42137</v>
      </c>
      <c r="AO351">
        <v>40.630000000000003</v>
      </c>
      <c r="AP351">
        <v>0.38750000000000001</v>
      </c>
      <c r="AR351" s="10">
        <v>42137</v>
      </c>
      <c r="AS351">
        <v>61.04</v>
      </c>
      <c r="AT351">
        <v>0.46500000000000002</v>
      </c>
      <c r="AV351" s="10">
        <v>42137</v>
      </c>
      <c r="AW351">
        <v>16.690000000000001</v>
      </c>
      <c r="AX351">
        <v>0.26</v>
      </c>
    </row>
    <row r="352" spans="4:50">
      <c r="D352" s="10">
        <v>42138</v>
      </c>
      <c r="E352">
        <v>48.33</v>
      </c>
      <c r="F352">
        <v>0.505</v>
      </c>
      <c r="H352" s="10">
        <v>42138</v>
      </c>
      <c r="I352">
        <v>75.489999999999995</v>
      </c>
      <c r="J352">
        <v>0.79500000000000004</v>
      </c>
      <c r="L352" s="10">
        <v>42138</v>
      </c>
      <c r="M352">
        <v>48.54</v>
      </c>
      <c r="N352">
        <v>0.42</v>
      </c>
      <c r="P352" s="10">
        <v>42138</v>
      </c>
      <c r="Q352">
        <v>25.75</v>
      </c>
      <c r="R352">
        <v>0.245</v>
      </c>
      <c r="T352" s="10">
        <v>42138</v>
      </c>
      <c r="U352">
        <v>31.72</v>
      </c>
      <c r="V352">
        <v>0.25</v>
      </c>
      <c r="X352" s="10">
        <v>42138</v>
      </c>
      <c r="Y352">
        <v>59.38</v>
      </c>
      <c r="Z352">
        <v>0.59499999999999997</v>
      </c>
      <c r="AB352" s="10">
        <v>42138</v>
      </c>
      <c r="AC352">
        <v>43.18</v>
      </c>
      <c r="AD352">
        <v>0.52500000000000002</v>
      </c>
      <c r="AF352" s="10">
        <v>42138</v>
      </c>
      <c r="AG352">
        <v>35.92</v>
      </c>
      <c r="AH352">
        <v>0.36</v>
      </c>
      <c r="AJ352" s="10">
        <v>42138</v>
      </c>
      <c r="AK352">
        <v>36.75</v>
      </c>
      <c r="AL352">
        <v>0.29499999999999998</v>
      </c>
      <c r="AN352" s="10">
        <v>42138</v>
      </c>
      <c r="AO352">
        <v>41.23</v>
      </c>
      <c r="AP352">
        <v>0.38750000000000001</v>
      </c>
      <c r="AR352" s="10">
        <v>42138</v>
      </c>
      <c r="AS352">
        <v>60.44</v>
      </c>
      <c r="AT352">
        <v>0.46500000000000002</v>
      </c>
      <c r="AV352" s="10">
        <v>42138</v>
      </c>
      <c r="AW352">
        <v>16.98</v>
      </c>
      <c r="AX352">
        <v>0.26</v>
      </c>
    </row>
    <row r="353" spans="4:50">
      <c r="D353" s="10">
        <v>42139</v>
      </c>
      <c r="E353">
        <v>48.43</v>
      </c>
      <c r="F353">
        <v>0.505</v>
      </c>
      <c r="H353" s="10">
        <v>42139</v>
      </c>
      <c r="I353">
        <v>76.150000000000006</v>
      </c>
      <c r="J353">
        <v>0.79500000000000004</v>
      </c>
      <c r="L353" s="10">
        <v>42139</v>
      </c>
      <c r="M353">
        <v>49.17</v>
      </c>
      <c r="N353">
        <v>0.42</v>
      </c>
      <c r="P353" s="10">
        <v>42139</v>
      </c>
      <c r="Q353">
        <v>25.89</v>
      </c>
      <c r="R353">
        <v>0.245</v>
      </c>
      <c r="T353" s="10">
        <v>42139</v>
      </c>
      <c r="U353">
        <v>31.99</v>
      </c>
      <c r="V353">
        <v>0.25</v>
      </c>
      <c r="X353" s="10">
        <v>42139</v>
      </c>
      <c r="Y353">
        <v>59.96</v>
      </c>
      <c r="Z353">
        <v>0.59499999999999997</v>
      </c>
      <c r="AB353" s="10">
        <v>42139</v>
      </c>
      <c r="AC353">
        <v>43.72</v>
      </c>
      <c r="AD353">
        <v>0.52500000000000002</v>
      </c>
      <c r="AF353" s="10">
        <v>42139</v>
      </c>
      <c r="AG353">
        <v>36.14</v>
      </c>
      <c r="AH353">
        <v>0.36</v>
      </c>
      <c r="AJ353" s="10">
        <v>42139</v>
      </c>
      <c r="AK353">
        <v>36.979999999999997</v>
      </c>
      <c r="AL353">
        <v>0.29499999999999998</v>
      </c>
      <c r="AN353" s="10">
        <v>42139</v>
      </c>
      <c r="AO353">
        <v>41.48</v>
      </c>
      <c r="AP353">
        <v>0.38750000000000001</v>
      </c>
      <c r="AR353" s="10">
        <v>42139</v>
      </c>
      <c r="AS353">
        <v>61.84</v>
      </c>
      <c r="AT353">
        <v>0.46500000000000002</v>
      </c>
      <c r="AV353" s="10">
        <v>42139</v>
      </c>
      <c r="AW353">
        <v>17.04</v>
      </c>
      <c r="AX353">
        <v>0.26</v>
      </c>
    </row>
    <row r="354" spans="4:50">
      <c r="D354" s="10">
        <v>42142</v>
      </c>
      <c r="E354">
        <v>48.65</v>
      </c>
      <c r="F354">
        <v>0.505</v>
      </c>
      <c r="H354" s="10">
        <v>42142</v>
      </c>
      <c r="I354">
        <v>76.03</v>
      </c>
      <c r="J354">
        <v>0.79500000000000004</v>
      </c>
      <c r="L354" s="10">
        <v>42142</v>
      </c>
      <c r="M354">
        <v>49.44</v>
      </c>
      <c r="N354">
        <v>0.42</v>
      </c>
      <c r="P354" s="10">
        <v>42142</v>
      </c>
      <c r="Q354">
        <v>26.19</v>
      </c>
      <c r="R354">
        <v>0.245</v>
      </c>
      <c r="T354" s="10">
        <v>42142</v>
      </c>
      <c r="U354">
        <v>32.04</v>
      </c>
      <c r="V354">
        <v>0.25</v>
      </c>
      <c r="X354" s="10">
        <v>42142</v>
      </c>
      <c r="Y354">
        <v>60.56</v>
      </c>
      <c r="Z354">
        <v>0.59499999999999997</v>
      </c>
      <c r="AB354" s="10">
        <v>42142</v>
      </c>
      <c r="AC354">
        <v>43.65</v>
      </c>
      <c r="AD354">
        <v>0.52500000000000002</v>
      </c>
      <c r="AF354" s="10">
        <v>42142</v>
      </c>
      <c r="AG354">
        <v>36.47</v>
      </c>
      <c r="AH354">
        <v>0.36</v>
      </c>
      <c r="AJ354" s="10">
        <v>42143</v>
      </c>
      <c r="AK354">
        <v>36.65</v>
      </c>
      <c r="AL354">
        <v>0.29499999999999998</v>
      </c>
      <c r="AN354" s="10">
        <v>42143</v>
      </c>
      <c r="AO354">
        <v>41.62</v>
      </c>
      <c r="AP354">
        <v>0.38750000000000001</v>
      </c>
      <c r="AR354" s="10">
        <v>42143</v>
      </c>
      <c r="AS354">
        <v>61.5</v>
      </c>
      <c r="AT354">
        <v>0.46500000000000002</v>
      </c>
      <c r="AV354" s="10">
        <v>42143</v>
      </c>
      <c r="AW354">
        <v>16.95</v>
      </c>
      <c r="AX354">
        <v>0.26</v>
      </c>
    </row>
    <row r="355" spans="4:50">
      <c r="D355" s="10">
        <v>42143</v>
      </c>
      <c r="E355">
        <v>48.96</v>
      </c>
      <c r="F355">
        <v>0.505</v>
      </c>
      <c r="H355" s="10">
        <v>42143</v>
      </c>
      <c r="I355">
        <v>76.19</v>
      </c>
      <c r="J355">
        <v>0.79500000000000004</v>
      </c>
      <c r="L355" s="10">
        <v>42143</v>
      </c>
      <c r="M355">
        <v>49.32</v>
      </c>
      <c r="N355">
        <v>0.42</v>
      </c>
      <c r="P355" s="10">
        <v>42143</v>
      </c>
      <c r="Q355">
        <v>26.24</v>
      </c>
      <c r="R355">
        <v>0.245</v>
      </c>
      <c r="T355" s="10">
        <v>42143</v>
      </c>
      <c r="U355">
        <v>31.81</v>
      </c>
      <c r="V355">
        <v>0.25</v>
      </c>
      <c r="X355" s="10">
        <v>42143</v>
      </c>
      <c r="Y355">
        <v>60.78</v>
      </c>
      <c r="Z355">
        <v>0.59499999999999997</v>
      </c>
      <c r="AB355" s="10">
        <v>42143</v>
      </c>
      <c r="AC355">
        <v>43.67</v>
      </c>
      <c r="AD355">
        <v>0.52500000000000002</v>
      </c>
      <c r="AF355" s="10">
        <v>42143</v>
      </c>
      <c r="AG355">
        <v>36.42</v>
      </c>
      <c r="AH355">
        <v>0.36</v>
      </c>
      <c r="AJ355" s="10">
        <v>42144</v>
      </c>
      <c r="AK355">
        <v>36.799999999999997</v>
      </c>
      <c r="AL355">
        <v>0.29499999999999998</v>
      </c>
      <c r="AN355" s="10">
        <v>42144</v>
      </c>
      <c r="AO355">
        <v>41.63</v>
      </c>
      <c r="AP355">
        <v>0.38750000000000001</v>
      </c>
      <c r="AR355" s="10">
        <v>42144</v>
      </c>
      <c r="AS355">
        <v>61.02</v>
      </c>
      <c r="AT355">
        <v>0.46500000000000002</v>
      </c>
      <c r="AV355" s="10">
        <v>42144</v>
      </c>
      <c r="AW355">
        <v>16.93</v>
      </c>
      <c r="AX355">
        <v>0.26</v>
      </c>
    </row>
    <row r="356" spans="4:50">
      <c r="D356" s="10">
        <v>42144</v>
      </c>
      <c r="E356">
        <v>49.08</v>
      </c>
      <c r="F356">
        <v>0.505</v>
      </c>
      <c r="H356" s="10">
        <v>42144</v>
      </c>
      <c r="I356">
        <v>76.540000000000006</v>
      </c>
      <c r="J356">
        <v>0.79500000000000004</v>
      </c>
      <c r="L356" s="10">
        <v>42144</v>
      </c>
      <c r="M356">
        <v>49.47</v>
      </c>
      <c r="N356">
        <v>0.42</v>
      </c>
      <c r="P356" s="10">
        <v>42144</v>
      </c>
      <c r="Q356">
        <v>26.25</v>
      </c>
      <c r="R356">
        <v>0.245</v>
      </c>
      <c r="T356" s="10">
        <v>42144</v>
      </c>
      <c r="U356">
        <v>31.83</v>
      </c>
      <c r="V356">
        <v>0.25</v>
      </c>
      <c r="X356" s="10">
        <v>42144</v>
      </c>
      <c r="Y356">
        <v>60.96</v>
      </c>
      <c r="Z356">
        <v>0.59499999999999997</v>
      </c>
      <c r="AB356" s="10">
        <v>42144</v>
      </c>
      <c r="AC356">
        <v>43.67</v>
      </c>
      <c r="AD356">
        <v>0.52500000000000002</v>
      </c>
      <c r="AF356" s="10">
        <v>42144</v>
      </c>
      <c r="AG356">
        <v>36.65</v>
      </c>
      <c r="AH356">
        <v>0.36</v>
      </c>
      <c r="AJ356" s="10">
        <v>42145</v>
      </c>
      <c r="AK356">
        <v>36.61</v>
      </c>
      <c r="AL356">
        <v>0.29499999999999998</v>
      </c>
      <c r="AN356" s="10">
        <v>42145</v>
      </c>
      <c r="AO356">
        <v>41.52</v>
      </c>
      <c r="AP356">
        <v>0.38750000000000001</v>
      </c>
      <c r="AR356" s="10">
        <v>42145</v>
      </c>
      <c r="AS356">
        <v>62.66</v>
      </c>
      <c r="AT356">
        <v>0.46500000000000002</v>
      </c>
      <c r="AV356" s="10">
        <v>42145</v>
      </c>
      <c r="AW356">
        <v>16.93</v>
      </c>
      <c r="AX356">
        <v>0.26</v>
      </c>
    </row>
    <row r="357" spans="4:50">
      <c r="D357" s="10">
        <v>42145</v>
      </c>
      <c r="E357">
        <v>49.59</v>
      </c>
      <c r="F357">
        <v>0.505</v>
      </c>
      <c r="H357" s="10">
        <v>42145</v>
      </c>
      <c r="I357">
        <v>76.16</v>
      </c>
      <c r="J357">
        <v>0.79500000000000004</v>
      </c>
      <c r="L357" s="10">
        <v>42145</v>
      </c>
      <c r="M357">
        <v>49.43</v>
      </c>
      <c r="N357">
        <v>0.42</v>
      </c>
      <c r="P357" s="10">
        <v>42145</v>
      </c>
      <c r="Q357">
        <v>26.29</v>
      </c>
      <c r="R357">
        <v>0.245</v>
      </c>
      <c r="T357" s="10">
        <v>42145</v>
      </c>
      <c r="U357">
        <v>31.72</v>
      </c>
      <c r="V357">
        <v>0.25</v>
      </c>
      <c r="X357" s="10">
        <v>42145</v>
      </c>
      <c r="Y357">
        <v>61.09</v>
      </c>
      <c r="Z357">
        <v>0.59499999999999997</v>
      </c>
      <c r="AB357" s="10">
        <v>42145</v>
      </c>
      <c r="AC357">
        <v>43.38</v>
      </c>
      <c r="AD357">
        <v>0.52500000000000002</v>
      </c>
      <c r="AF357" s="10">
        <v>42145</v>
      </c>
      <c r="AG357">
        <v>36.590000000000003</v>
      </c>
      <c r="AH357">
        <v>0.36</v>
      </c>
      <c r="AJ357" s="10">
        <v>42146</v>
      </c>
      <c r="AK357">
        <v>36.619999999999997</v>
      </c>
      <c r="AL357">
        <v>0.29499999999999998</v>
      </c>
      <c r="AN357" s="10">
        <v>42146</v>
      </c>
      <c r="AO357">
        <v>41.31</v>
      </c>
      <c r="AP357">
        <v>0.38750000000000001</v>
      </c>
      <c r="AR357" s="10">
        <v>42146</v>
      </c>
      <c r="AS357">
        <v>62</v>
      </c>
      <c r="AT357">
        <v>0.46500000000000002</v>
      </c>
      <c r="AV357" s="10">
        <v>42146</v>
      </c>
      <c r="AW357">
        <v>16.940000000000001</v>
      </c>
      <c r="AX357">
        <v>0.26</v>
      </c>
    </row>
    <row r="358" spans="4:50">
      <c r="D358" s="10">
        <v>42146</v>
      </c>
      <c r="E358">
        <v>49.59</v>
      </c>
      <c r="F358">
        <v>0.505</v>
      </c>
      <c r="H358" s="10">
        <v>42146</v>
      </c>
      <c r="I358">
        <v>76.05</v>
      </c>
      <c r="J358">
        <v>0.79500000000000004</v>
      </c>
      <c r="L358" s="10">
        <v>42146</v>
      </c>
      <c r="M358">
        <v>49.29</v>
      </c>
      <c r="N358">
        <v>0.42</v>
      </c>
      <c r="P358" s="10">
        <v>42146</v>
      </c>
      <c r="Q358">
        <v>26.27</v>
      </c>
      <c r="R358">
        <v>0.245</v>
      </c>
      <c r="T358" s="10">
        <v>42146</v>
      </c>
      <c r="U358">
        <v>31.6</v>
      </c>
      <c r="V358">
        <v>0.25</v>
      </c>
      <c r="X358" s="10">
        <v>42146</v>
      </c>
      <c r="Y358">
        <v>60.98</v>
      </c>
      <c r="Z358">
        <v>0.59499999999999997</v>
      </c>
      <c r="AB358" s="10">
        <v>42146</v>
      </c>
      <c r="AC358">
        <v>43.23</v>
      </c>
      <c r="AD358">
        <v>0.52500000000000002</v>
      </c>
      <c r="AF358" s="10">
        <v>42146</v>
      </c>
      <c r="AG358">
        <v>36.58</v>
      </c>
      <c r="AH358">
        <v>0.36</v>
      </c>
      <c r="AJ358" s="10">
        <v>42149</v>
      </c>
      <c r="AK358">
        <v>36.799999999999997</v>
      </c>
      <c r="AL358">
        <v>0.29499999999999998</v>
      </c>
      <c r="AN358" s="10">
        <v>42149</v>
      </c>
      <c r="AO358">
        <v>41.54</v>
      </c>
      <c r="AP358">
        <v>0.38750000000000001</v>
      </c>
      <c r="AR358" s="10">
        <v>42149</v>
      </c>
      <c r="AS358">
        <v>60.71</v>
      </c>
      <c r="AT358">
        <v>0.46500000000000002</v>
      </c>
      <c r="AV358" s="10">
        <v>42149</v>
      </c>
      <c r="AW358">
        <v>17.03</v>
      </c>
      <c r="AX358">
        <v>0.26</v>
      </c>
    </row>
    <row r="359" spans="4:50">
      <c r="D359" s="10">
        <v>42150</v>
      </c>
      <c r="E359">
        <v>49.25</v>
      </c>
      <c r="F359">
        <v>0.505</v>
      </c>
      <c r="H359" s="10">
        <v>42150</v>
      </c>
      <c r="I359">
        <v>75.760000000000005</v>
      </c>
      <c r="J359">
        <v>0.79500000000000004</v>
      </c>
      <c r="L359" s="10">
        <v>42150</v>
      </c>
      <c r="M359">
        <v>49</v>
      </c>
      <c r="N359">
        <v>0.42</v>
      </c>
      <c r="P359" s="10">
        <v>42150</v>
      </c>
      <c r="Q359">
        <v>25.95</v>
      </c>
      <c r="R359">
        <v>0.245</v>
      </c>
      <c r="T359" s="10">
        <v>42150</v>
      </c>
      <c r="U359">
        <v>31.23</v>
      </c>
      <c r="V359">
        <v>0.25</v>
      </c>
      <c r="X359" s="10">
        <v>42150</v>
      </c>
      <c r="Y359">
        <v>60.57</v>
      </c>
      <c r="Z359">
        <v>0.59499999999999997</v>
      </c>
      <c r="AB359" s="10">
        <v>42150</v>
      </c>
      <c r="AC359">
        <v>43.3</v>
      </c>
      <c r="AD359">
        <v>0.52500000000000002</v>
      </c>
      <c r="AF359" s="10">
        <v>42150</v>
      </c>
      <c r="AG359">
        <v>36.32</v>
      </c>
      <c r="AH359">
        <v>0.36</v>
      </c>
      <c r="AJ359" s="10">
        <v>42150</v>
      </c>
      <c r="AK359">
        <v>36.19</v>
      </c>
      <c r="AL359">
        <v>0.29499999999999998</v>
      </c>
      <c r="AN359" s="10">
        <v>42150</v>
      </c>
      <c r="AO359">
        <v>41.2</v>
      </c>
      <c r="AP359">
        <v>0.38750000000000001</v>
      </c>
      <c r="AR359" s="10">
        <v>42150</v>
      </c>
      <c r="AS359">
        <v>60.52</v>
      </c>
      <c r="AT359">
        <v>0.46500000000000002</v>
      </c>
      <c r="AV359" s="10">
        <v>42150</v>
      </c>
      <c r="AW359">
        <v>16.91</v>
      </c>
      <c r="AX359">
        <v>0.26</v>
      </c>
    </row>
    <row r="360" spans="4:50">
      <c r="D360" s="10">
        <v>42151</v>
      </c>
      <c r="E360">
        <v>49.64</v>
      </c>
      <c r="F360">
        <v>0.505</v>
      </c>
      <c r="H360" s="10">
        <v>42151</v>
      </c>
      <c r="I360">
        <v>76.209999999999994</v>
      </c>
      <c r="J360">
        <v>0.79500000000000004</v>
      </c>
      <c r="L360" s="10">
        <v>42151</v>
      </c>
      <c r="M360">
        <v>48.77</v>
      </c>
      <c r="N360">
        <v>0.42</v>
      </c>
      <c r="P360" s="10">
        <v>42151</v>
      </c>
      <c r="Q360">
        <v>25.95</v>
      </c>
      <c r="R360">
        <v>0.245</v>
      </c>
      <c r="T360" s="10">
        <v>42151</v>
      </c>
      <c r="U360">
        <v>31.45</v>
      </c>
      <c r="V360">
        <v>0.25</v>
      </c>
      <c r="X360" s="10">
        <v>42151</v>
      </c>
      <c r="Y360">
        <v>61.15</v>
      </c>
      <c r="Z360">
        <v>0.59499999999999997</v>
      </c>
      <c r="AB360" s="10">
        <v>42151</v>
      </c>
      <c r="AC360">
        <v>43.73</v>
      </c>
      <c r="AD360">
        <v>0.52500000000000002</v>
      </c>
      <c r="AF360" s="10">
        <v>42151</v>
      </c>
      <c r="AG360">
        <v>36.54</v>
      </c>
      <c r="AH360">
        <v>0.36</v>
      </c>
      <c r="AJ360" s="10">
        <v>42151</v>
      </c>
      <c r="AK360">
        <v>36.409999999999997</v>
      </c>
      <c r="AL360">
        <v>0.29499999999999998</v>
      </c>
      <c r="AN360" s="10">
        <v>42151</v>
      </c>
      <c r="AO360">
        <v>41.05</v>
      </c>
      <c r="AP360">
        <v>0.38750000000000001</v>
      </c>
      <c r="AR360" s="10">
        <v>42151</v>
      </c>
      <c r="AS360">
        <v>60.35</v>
      </c>
      <c r="AT360">
        <v>0.46500000000000002</v>
      </c>
      <c r="AV360" s="10">
        <v>42151</v>
      </c>
      <c r="AW360">
        <v>16.86</v>
      </c>
      <c r="AX360">
        <v>0.26</v>
      </c>
    </row>
    <row r="361" spans="4:50">
      <c r="D361" s="10">
        <v>42152</v>
      </c>
      <c r="E361">
        <v>50.13</v>
      </c>
      <c r="F361">
        <v>0.505</v>
      </c>
      <c r="H361" s="10">
        <v>42152</v>
      </c>
      <c r="I361">
        <v>75.95</v>
      </c>
      <c r="J361">
        <v>0.79500000000000004</v>
      </c>
      <c r="L361" s="10">
        <v>42152</v>
      </c>
      <c r="M361">
        <v>49.25</v>
      </c>
      <c r="N361">
        <v>0.42</v>
      </c>
      <c r="P361" s="10">
        <v>42152</v>
      </c>
      <c r="Q361">
        <v>26.13</v>
      </c>
      <c r="R361">
        <v>0.245</v>
      </c>
      <c r="T361" s="10">
        <v>42152</v>
      </c>
      <c r="U361">
        <v>31.53</v>
      </c>
      <c r="V361">
        <v>0.25</v>
      </c>
      <c r="X361" s="10">
        <v>42152</v>
      </c>
      <c r="Y361">
        <v>61.18</v>
      </c>
      <c r="Z361">
        <v>0.59499999999999997</v>
      </c>
      <c r="AB361" s="10">
        <v>42152</v>
      </c>
      <c r="AC361">
        <v>43.51</v>
      </c>
      <c r="AD361">
        <v>0.52500000000000002</v>
      </c>
      <c r="AF361" s="10">
        <v>42152</v>
      </c>
      <c r="AG361">
        <v>36.74</v>
      </c>
      <c r="AH361">
        <v>0.36</v>
      </c>
      <c r="AJ361" s="10">
        <v>42152</v>
      </c>
      <c r="AK361">
        <v>36.76</v>
      </c>
      <c r="AL361">
        <v>0.29499999999999998</v>
      </c>
      <c r="AN361" s="10">
        <v>42152</v>
      </c>
      <c r="AO361">
        <v>41.41</v>
      </c>
      <c r="AP361">
        <v>0.38750000000000001</v>
      </c>
      <c r="AR361" s="10">
        <v>42152</v>
      </c>
      <c r="AS361">
        <v>60.49</v>
      </c>
      <c r="AT361">
        <v>0.46500000000000002</v>
      </c>
      <c r="AV361" s="10">
        <v>42152</v>
      </c>
      <c r="AW361">
        <v>17.05</v>
      </c>
      <c r="AX361">
        <v>0.26</v>
      </c>
    </row>
    <row r="362" spans="4:50">
      <c r="D362" s="10">
        <v>42153</v>
      </c>
      <c r="E362">
        <v>50.35</v>
      </c>
      <c r="F362">
        <v>0.505</v>
      </c>
      <c r="H362" s="10">
        <v>42153</v>
      </c>
      <c r="I362">
        <v>75.73</v>
      </c>
      <c r="J362">
        <v>0.79500000000000004</v>
      </c>
      <c r="L362" s="10">
        <v>42153</v>
      </c>
      <c r="M362">
        <v>49.25</v>
      </c>
      <c r="N362">
        <v>0.42</v>
      </c>
      <c r="P362" s="10">
        <v>42153</v>
      </c>
      <c r="Q362">
        <v>26.07</v>
      </c>
      <c r="R362">
        <v>0.245</v>
      </c>
      <c r="T362" s="10">
        <v>42153</v>
      </c>
      <c r="U362">
        <v>31.5</v>
      </c>
      <c r="V362">
        <v>0.25</v>
      </c>
      <c r="X362" s="10">
        <v>42153</v>
      </c>
      <c r="Y362">
        <v>60.92</v>
      </c>
      <c r="Z362">
        <v>0.59499999999999997</v>
      </c>
      <c r="AB362" s="10">
        <v>42153</v>
      </c>
      <c r="AC362">
        <v>43.69</v>
      </c>
      <c r="AD362">
        <v>0.52500000000000002</v>
      </c>
      <c r="AF362" s="10">
        <v>42153</v>
      </c>
      <c r="AG362">
        <v>36.67</v>
      </c>
      <c r="AH362">
        <v>0.36</v>
      </c>
      <c r="AJ362" s="10">
        <v>42153</v>
      </c>
      <c r="AK362">
        <v>36.93</v>
      </c>
      <c r="AL362">
        <v>0.29499999999999998</v>
      </c>
      <c r="AN362" s="10">
        <v>42153</v>
      </c>
      <c r="AO362">
        <v>41.25</v>
      </c>
      <c r="AP362">
        <v>0.38750000000000001</v>
      </c>
      <c r="AR362" s="10">
        <v>42153</v>
      </c>
      <c r="AS362">
        <v>59.48</v>
      </c>
      <c r="AT362">
        <v>0.46500000000000002</v>
      </c>
      <c r="AV362" s="10">
        <v>42153</v>
      </c>
      <c r="AW362">
        <v>17.100000000000001</v>
      </c>
      <c r="AX362">
        <v>0.26</v>
      </c>
    </row>
    <row r="363" spans="4:50">
      <c r="D363" s="10">
        <v>42156</v>
      </c>
      <c r="E363">
        <v>50.44</v>
      </c>
      <c r="F363">
        <v>0.505</v>
      </c>
      <c r="H363" s="10">
        <v>42156</v>
      </c>
      <c r="I363">
        <v>76</v>
      </c>
      <c r="J363">
        <v>0.79500000000000004</v>
      </c>
      <c r="L363" s="10">
        <v>42156</v>
      </c>
      <c r="M363">
        <v>49.19</v>
      </c>
      <c r="N363">
        <v>0.42</v>
      </c>
      <c r="P363" s="10">
        <v>42156</v>
      </c>
      <c r="Q363">
        <v>25.92</v>
      </c>
      <c r="R363">
        <v>0.245</v>
      </c>
      <c r="T363" s="10">
        <v>42156</v>
      </c>
      <c r="U363">
        <v>31.3</v>
      </c>
      <c r="V363">
        <v>0.25</v>
      </c>
      <c r="X363" s="10">
        <v>42156</v>
      </c>
      <c r="Y363">
        <v>60.91</v>
      </c>
      <c r="Z363">
        <v>0.59499999999999997</v>
      </c>
      <c r="AB363" s="10">
        <v>42156</v>
      </c>
      <c r="AC363">
        <v>43.67</v>
      </c>
      <c r="AD363">
        <v>0.52500000000000002</v>
      </c>
      <c r="AF363" s="10">
        <v>42156</v>
      </c>
      <c r="AG363">
        <v>36.549999999999997</v>
      </c>
      <c r="AH363">
        <v>0.36</v>
      </c>
      <c r="AJ363" s="10">
        <v>42156</v>
      </c>
      <c r="AK363">
        <v>37.07</v>
      </c>
      <c r="AL363">
        <v>0.29499999999999998</v>
      </c>
      <c r="AN363" s="10">
        <v>42156</v>
      </c>
      <c r="AO363">
        <v>42.09</v>
      </c>
      <c r="AP363">
        <v>0.38750000000000001</v>
      </c>
      <c r="AR363" s="10">
        <v>42156</v>
      </c>
      <c r="AS363">
        <v>60.48</v>
      </c>
      <c r="AT363">
        <v>0.46500000000000002</v>
      </c>
      <c r="AV363" s="10">
        <v>42156</v>
      </c>
      <c r="AW363">
        <v>17.329999999999998</v>
      </c>
      <c r="AX363">
        <v>0.26</v>
      </c>
    </row>
    <row r="364" spans="4:50">
      <c r="D364" s="10">
        <v>42157</v>
      </c>
      <c r="E364">
        <v>49.78</v>
      </c>
      <c r="F364">
        <v>0.505</v>
      </c>
      <c r="H364" s="10">
        <v>42157</v>
      </c>
      <c r="I364">
        <v>75.05</v>
      </c>
      <c r="J364">
        <v>0.79500000000000004</v>
      </c>
      <c r="L364" s="10">
        <v>42157</v>
      </c>
      <c r="M364">
        <v>48.49</v>
      </c>
      <c r="N364">
        <v>0.42</v>
      </c>
      <c r="P364" s="10">
        <v>42157</v>
      </c>
      <c r="Q364">
        <v>25.53</v>
      </c>
      <c r="R364">
        <v>0.245</v>
      </c>
      <c r="T364" s="10">
        <v>42157</v>
      </c>
      <c r="U364">
        <v>30.55</v>
      </c>
      <c r="V364">
        <v>0.25</v>
      </c>
      <c r="X364" s="10">
        <v>42157</v>
      </c>
      <c r="Y364">
        <v>59.65</v>
      </c>
      <c r="Z364">
        <v>0.59499999999999997</v>
      </c>
      <c r="AB364" s="10">
        <v>42157</v>
      </c>
      <c r="AC364">
        <v>43.28</v>
      </c>
      <c r="AD364">
        <v>0.52500000000000002</v>
      </c>
      <c r="AF364" s="10">
        <v>42157</v>
      </c>
      <c r="AG364">
        <v>36.06</v>
      </c>
      <c r="AH364">
        <v>0.36</v>
      </c>
      <c r="AJ364" s="10">
        <v>42157</v>
      </c>
      <c r="AK364">
        <v>36.909999999999997</v>
      </c>
      <c r="AL364">
        <v>0.29499999999999998</v>
      </c>
      <c r="AN364" s="10">
        <v>42157</v>
      </c>
      <c r="AO364">
        <v>41.98</v>
      </c>
      <c r="AP364">
        <v>0.38750000000000001</v>
      </c>
      <c r="AR364" s="10">
        <v>42157</v>
      </c>
      <c r="AS364">
        <v>60.6</v>
      </c>
      <c r="AT364">
        <v>0.46500000000000002</v>
      </c>
      <c r="AV364" s="10">
        <v>42157</v>
      </c>
      <c r="AW364">
        <v>17.239999999999998</v>
      </c>
      <c r="AX364">
        <v>0.26</v>
      </c>
    </row>
    <row r="365" spans="4:50">
      <c r="D365" s="10">
        <v>42158</v>
      </c>
      <c r="E365">
        <v>49.76</v>
      </c>
      <c r="F365">
        <v>0.505</v>
      </c>
      <c r="H365" s="10">
        <v>42158</v>
      </c>
      <c r="I365">
        <v>74.2</v>
      </c>
      <c r="J365">
        <v>0.79500000000000004</v>
      </c>
      <c r="L365" s="10">
        <v>42158</v>
      </c>
      <c r="M365">
        <v>47.68</v>
      </c>
      <c r="N365">
        <v>0.42</v>
      </c>
      <c r="P365" s="10">
        <v>42158</v>
      </c>
      <c r="Q365">
        <v>25.32</v>
      </c>
      <c r="R365">
        <v>0.245</v>
      </c>
      <c r="T365" s="10">
        <v>42158</v>
      </c>
      <c r="U365">
        <v>30.31</v>
      </c>
      <c r="V365">
        <v>0.25</v>
      </c>
      <c r="X365" s="10">
        <v>42158</v>
      </c>
      <c r="Y365">
        <v>58.69</v>
      </c>
      <c r="Z365">
        <v>0.59499999999999997</v>
      </c>
      <c r="AB365" s="10">
        <v>42158</v>
      </c>
      <c r="AC365">
        <v>43.12</v>
      </c>
      <c r="AD365">
        <v>0.52500000000000002</v>
      </c>
      <c r="AF365" s="10">
        <v>42158</v>
      </c>
      <c r="AG365">
        <v>35.450000000000003</v>
      </c>
      <c r="AH365">
        <v>0.36</v>
      </c>
      <c r="AJ365" s="10">
        <v>42158</v>
      </c>
      <c r="AK365">
        <v>36.869999999999997</v>
      </c>
      <c r="AL365">
        <v>0.29499999999999998</v>
      </c>
      <c r="AN365" s="10">
        <v>42158</v>
      </c>
      <c r="AO365">
        <v>41.57</v>
      </c>
      <c r="AP365">
        <v>0.38750000000000001</v>
      </c>
      <c r="AR365" s="10">
        <v>42158</v>
      </c>
      <c r="AS365">
        <v>60.35</v>
      </c>
      <c r="AT365">
        <v>0.46500000000000002</v>
      </c>
      <c r="AV365" s="10">
        <v>42158</v>
      </c>
      <c r="AW365">
        <v>17.149999999999999</v>
      </c>
      <c r="AX365">
        <v>0.26</v>
      </c>
    </row>
    <row r="366" spans="4:50">
      <c r="D366" s="10">
        <v>42159</v>
      </c>
      <c r="E366">
        <v>49.43</v>
      </c>
      <c r="F366">
        <v>0.505</v>
      </c>
      <c r="H366" s="10">
        <v>42159</v>
      </c>
      <c r="I366">
        <v>74.209999999999994</v>
      </c>
      <c r="J366">
        <v>0.79500000000000004</v>
      </c>
      <c r="L366" s="10">
        <v>42159</v>
      </c>
      <c r="M366">
        <v>47.44</v>
      </c>
      <c r="N366">
        <v>0.42</v>
      </c>
      <c r="P366" s="10">
        <v>42159</v>
      </c>
      <c r="Q366">
        <v>25.24</v>
      </c>
      <c r="R366">
        <v>0.245</v>
      </c>
      <c r="T366" s="10">
        <v>42159</v>
      </c>
      <c r="U366">
        <v>29.96</v>
      </c>
      <c r="V366">
        <v>0.25</v>
      </c>
      <c r="X366" s="10">
        <v>42159</v>
      </c>
      <c r="Y366">
        <v>58.47</v>
      </c>
      <c r="Z366">
        <v>0.59499999999999997</v>
      </c>
      <c r="AB366" s="10">
        <v>42159</v>
      </c>
      <c r="AC366">
        <v>43.18</v>
      </c>
      <c r="AD366">
        <v>0.52500000000000002</v>
      </c>
      <c r="AF366" s="10">
        <v>42159</v>
      </c>
      <c r="AG366">
        <v>35.19</v>
      </c>
      <c r="AH366">
        <v>0.36</v>
      </c>
      <c r="AJ366" s="10">
        <v>42159</v>
      </c>
      <c r="AK366">
        <v>36.32</v>
      </c>
      <c r="AL366">
        <v>0.29499999999999998</v>
      </c>
      <c r="AN366" s="10">
        <v>42159</v>
      </c>
      <c r="AO366">
        <v>40.880000000000003</v>
      </c>
      <c r="AP366">
        <v>0.38750000000000001</v>
      </c>
      <c r="AR366" s="10">
        <v>42159</v>
      </c>
      <c r="AS366">
        <v>59.19</v>
      </c>
      <c r="AT366">
        <v>0.46500000000000002</v>
      </c>
      <c r="AV366" s="10">
        <v>42159</v>
      </c>
      <c r="AW366">
        <v>17.11</v>
      </c>
      <c r="AX366">
        <v>0.26</v>
      </c>
    </row>
    <row r="367" spans="4:50">
      <c r="D367" s="10">
        <v>42160</v>
      </c>
      <c r="E367">
        <v>49.01</v>
      </c>
      <c r="F367">
        <v>0.505</v>
      </c>
      <c r="H367" s="10">
        <v>42160</v>
      </c>
      <c r="I367">
        <v>72.849999999999994</v>
      </c>
      <c r="J367">
        <v>0.79500000000000004</v>
      </c>
      <c r="L367" s="10">
        <v>42160</v>
      </c>
      <c r="M367">
        <v>46.69</v>
      </c>
      <c r="N367">
        <v>0.42</v>
      </c>
      <c r="P367" s="10">
        <v>42160</v>
      </c>
      <c r="Q367">
        <v>24.81</v>
      </c>
      <c r="R367">
        <v>0.245</v>
      </c>
      <c r="T367" s="10">
        <v>42160</v>
      </c>
      <c r="U367">
        <v>30.04</v>
      </c>
      <c r="V367">
        <v>0.25</v>
      </c>
      <c r="X367" s="10">
        <v>42160</v>
      </c>
      <c r="Y367">
        <v>57.63</v>
      </c>
      <c r="Z367">
        <v>0.59499999999999997</v>
      </c>
      <c r="AB367" s="10">
        <v>42160</v>
      </c>
      <c r="AC367">
        <v>42.66</v>
      </c>
      <c r="AD367">
        <v>0.52500000000000002</v>
      </c>
      <c r="AF367" s="10">
        <v>42160</v>
      </c>
      <c r="AG367">
        <v>34.42</v>
      </c>
      <c r="AH367">
        <v>0.36</v>
      </c>
      <c r="AJ367" s="10">
        <v>42160</v>
      </c>
      <c r="AK367">
        <v>35.92</v>
      </c>
      <c r="AL367">
        <v>0.29499999999999998</v>
      </c>
      <c r="AN367" s="10">
        <v>42160</v>
      </c>
      <c r="AO367">
        <v>40.299999999999997</v>
      </c>
      <c r="AP367">
        <v>0.38750000000000001</v>
      </c>
      <c r="AR367" s="10">
        <v>42160</v>
      </c>
      <c r="AS367">
        <v>58.37</v>
      </c>
      <c r="AT367">
        <v>0.46500000000000002</v>
      </c>
      <c r="AV367" s="10">
        <v>42160</v>
      </c>
      <c r="AW367">
        <v>17.010000000000002</v>
      </c>
      <c r="AX367">
        <v>0.26</v>
      </c>
    </row>
    <row r="368" spans="4:50">
      <c r="D368" s="10">
        <v>42163</v>
      </c>
      <c r="E368">
        <v>49.29</v>
      </c>
      <c r="F368">
        <v>0.505</v>
      </c>
      <c r="H368" s="10">
        <v>42163</v>
      </c>
      <c r="I368">
        <v>72.45</v>
      </c>
      <c r="J368">
        <v>0.79500000000000004</v>
      </c>
      <c r="L368" s="10">
        <v>42163</v>
      </c>
      <c r="M368">
        <v>46.33</v>
      </c>
      <c r="N368">
        <v>0.42</v>
      </c>
      <c r="P368" s="10">
        <v>42163</v>
      </c>
      <c r="Q368">
        <v>24.81</v>
      </c>
      <c r="R368">
        <v>0.245</v>
      </c>
      <c r="T368" s="10">
        <v>42163</v>
      </c>
      <c r="U368">
        <v>29.77</v>
      </c>
      <c r="V368">
        <v>0.25</v>
      </c>
      <c r="X368" s="10">
        <v>42163</v>
      </c>
      <c r="Y368">
        <v>57.18</v>
      </c>
      <c r="Z368">
        <v>0.59499999999999997</v>
      </c>
      <c r="AB368" s="10">
        <v>42163</v>
      </c>
      <c r="AC368">
        <v>42.6</v>
      </c>
      <c r="AD368">
        <v>0.52500000000000002</v>
      </c>
      <c r="AF368" s="10">
        <v>42163</v>
      </c>
      <c r="AG368">
        <v>34.369999999999997</v>
      </c>
      <c r="AH368">
        <v>0.36</v>
      </c>
      <c r="AJ368" s="10">
        <v>42163</v>
      </c>
      <c r="AK368">
        <v>35.549999999999997</v>
      </c>
      <c r="AL368">
        <v>0.29499999999999998</v>
      </c>
      <c r="AN368" s="10">
        <v>42163</v>
      </c>
      <c r="AO368">
        <v>39.75</v>
      </c>
      <c r="AP368">
        <v>0.38750000000000001</v>
      </c>
      <c r="AR368" s="10">
        <v>42163</v>
      </c>
      <c r="AS368">
        <v>56.28</v>
      </c>
      <c r="AT368">
        <v>0.46500000000000002</v>
      </c>
      <c r="AV368" s="10">
        <v>42163</v>
      </c>
      <c r="AW368">
        <v>16.809999999999999</v>
      </c>
      <c r="AX368">
        <v>0.26</v>
      </c>
    </row>
    <row r="369" spans="4:50">
      <c r="D369" s="10">
        <v>42164</v>
      </c>
      <c r="E369">
        <v>48.24</v>
      </c>
      <c r="F369">
        <v>0.505</v>
      </c>
      <c r="H369" s="10">
        <v>42164</v>
      </c>
      <c r="I369">
        <v>72.13</v>
      </c>
      <c r="J369">
        <v>0.79500000000000004</v>
      </c>
      <c r="L369" s="10">
        <v>42164</v>
      </c>
      <c r="M369">
        <v>46.33</v>
      </c>
      <c r="N369">
        <v>0.42</v>
      </c>
      <c r="P369" s="10">
        <v>42164</v>
      </c>
      <c r="Q369">
        <v>24.67</v>
      </c>
      <c r="R369">
        <v>0.245</v>
      </c>
      <c r="T369" s="10">
        <v>42164</v>
      </c>
      <c r="U369">
        <v>29.15</v>
      </c>
      <c r="V369">
        <v>0.25</v>
      </c>
      <c r="X369" s="10">
        <v>42164</v>
      </c>
      <c r="Y369">
        <v>56.9</v>
      </c>
      <c r="Z369">
        <v>0.59499999999999997</v>
      </c>
      <c r="AB369" s="10">
        <v>42164</v>
      </c>
      <c r="AC369">
        <v>42.44</v>
      </c>
      <c r="AD369">
        <v>0.52500000000000002</v>
      </c>
      <c r="AF369" s="10">
        <v>42164</v>
      </c>
      <c r="AG369">
        <v>34.29</v>
      </c>
      <c r="AH369">
        <v>0.36</v>
      </c>
      <c r="AJ369" s="10">
        <v>42164</v>
      </c>
      <c r="AK369">
        <v>35.75</v>
      </c>
      <c r="AL369">
        <v>0.29499999999999998</v>
      </c>
      <c r="AN369" s="10">
        <v>42164</v>
      </c>
      <c r="AO369">
        <v>39.85</v>
      </c>
      <c r="AP369">
        <v>0.38750000000000001</v>
      </c>
      <c r="AR369" s="10">
        <v>42164</v>
      </c>
      <c r="AS369">
        <v>56.7</v>
      </c>
      <c r="AT369">
        <v>0.46500000000000002</v>
      </c>
      <c r="AV369" s="10">
        <v>42164</v>
      </c>
      <c r="AW369">
        <v>16.920000000000002</v>
      </c>
      <c r="AX369">
        <v>0.26</v>
      </c>
    </row>
    <row r="370" spans="4:50">
      <c r="D370" s="10">
        <v>42165</v>
      </c>
      <c r="E370">
        <v>48.37</v>
      </c>
      <c r="F370">
        <v>0.505</v>
      </c>
      <c r="H370" s="10">
        <v>42165</v>
      </c>
      <c r="I370">
        <v>72.05</v>
      </c>
      <c r="J370">
        <v>0.79500000000000004</v>
      </c>
      <c r="L370" s="10">
        <v>42165</v>
      </c>
      <c r="M370">
        <v>46.18</v>
      </c>
      <c r="N370">
        <v>0.42</v>
      </c>
      <c r="P370" s="10">
        <v>42165</v>
      </c>
      <c r="Q370">
        <v>24.77</v>
      </c>
      <c r="R370">
        <v>0.245</v>
      </c>
      <c r="T370" s="10">
        <v>42165</v>
      </c>
      <c r="U370">
        <v>29.25</v>
      </c>
      <c r="V370">
        <v>0.25</v>
      </c>
      <c r="X370" s="10">
        <v>42165</v>
      </c>
      <c r="Y370">
        <v>57.09</v>
      </c>
      <c r="Z370">
        <v>0.59499999999999997</v>
      </c>
      <c r="AB370" s="10">
        <v>42165</v>
      </c>
      <c r="AC370">
        <v>42.34</v>
      </c>
      <c r="AD370">
        <v>0.52500000000000002</v>
      </c>
      <c r="AF370" s="10">
        <v>42165</v>
      </c>
      <c r="AG370">
        <v>34.61</v>
      </c>
      <c r="AH370">
        <v>0.36</v>
      </c>
      <c r="AJ370" s="10">
        <v>42165</v>
      </c>
      <c r="AK370">
        <v>36.119999999999997</v>
      </c>
      <c r="AL370">
        <v>0.29499999999999998</v>
      </c>
      <c r="AN370" s="10">
        <v>42165</v>
      </c>
      <c r="AO370">
        <v>40.15</v>
      </c>
      <c r="AP370">
        <v>0.38750000000000001</v>
      </c>
      <c r="AR370" s="10">
        <v>42165</v>
      </c>
      <c r="AS370">
        <v>56.87</v>
      </c>
      <c r="AT370">
        <v>0.46500000000000002</v>
      </c>
      <c r="AV370" s="10">
        <v>42165</v>
      </c>
      <c r="AW370">
        <v>17.05</v>
      </c>
      <c r="AX370">
        <v>0.26</v>
      </c>
    </row>
    <row r="371" spans="4:50">
      <c r="D371" s="10">
        <v>42166</v>
      </c>
      <c r="E371">
        <v>48.69</v>
      </c>
      <c r="F371">
        <v>0.505</v>
      </c>
      <c r="H371" s="10">
        <v>42166</v>
      </c>
      <c r="I371">
        <v>72.86</v>
      </c>
      <c r="J371">
        <v>0.79500000000000004</v>
      </c>
      <c r="L371" s="10">
        <v>42166</v>
      </c>
      <c r="M371">
        <v>46.66</v>
      </c>
      <c r="N371">
        <v>0.42</v>
      </c>
      <c r="P371" s="10">
        <v>42166</v>
      </c>
      <c r="Q371">
        <v>24.97</v>
      </c>
      <c r="R371">
        <v>0.245</v>
      </c>
      <c r="T371" s="10">
        <v>42166</v>
      </c>
      <c r="U371">
        <v>29.45</v>
      </c>
      <c r="V371">
        <v>0.25</v>
      </c>
      <c r="X371" s="10">
        <v>42166</v>
      </c>
      <c r="Y371">
        <v>57.82</v>
      </c>
      <c r="Z371">
        <v>0.59499999999999997</v>
      </c>
      <c r="AB371" s="10">
        <v>42166</v>
      </c>
      <c r="AC371">
        <v>42.59</v>
      </c>
      <c r="AD371">
        <v>0.52500000000000002</v>
      </c>
      <c r="AF371" s="10">
        <v>42166</v>
      </c>
      <c r="AG371">
        <v>35.159999999999997</v>
      </c>
      <c r="AH371">
        <v>0.36</v>
      </c>
      <c r="AJ371" s="10">
        <v>42166</v>
      </c>
      <c r="AK371">
        <v>35.909999999999997</v>
      </c>
      <c r="AL371">
        <v>0.29499999999999998</v>
      </c>
      <c r="AN371" s="10">
        <v>42166</v>
      </c>
      <c r="AO371">
        <v>40.409999999999997</v>
      </c>
      <c r="AP371">
        <v>0.38750000000000001</v>
      </c>
      <c r="AR371" s="10">
        <v>42166</v>
      </c>
      <c r="AS371">
        <v>56.5</v>
      </c>
      <c r="AT371">
        <v>0.46500000000000002</v>
      </c>
      <c r="AV371" s="10">
        <v>42166</v>
      </c>
      <c r="AW371">
        <v>16.940000000000001</v>
      </c>
      <c r="AX371">
        <v>0.26</v>
      </c>
    </row>
    <row r="372" spans="4:50">
      <c r="D372" s="10">
        <v>42167</v>
      </c>
      <c r="E372">
        <v>47.89</v>
      </c>
      <c r="F372">
        <v>0.505</v>
      </c>
      <c r="H372" s="10">
        <v>42167</v>
      </c>
      <c r="I372">
        <v>72.53</v>
      </c>
      <c r="J372">
        <v>0.79500000000000004</v>
      </c>
      <c r="L372" s="10">
        <v>42167</v>
      </c>
      <c r="M372">
        <v>46.1</v>
      </c>
      <c r="N372">
        <v>0.42</v>
      </c>
      <c r="P372" s="10">
        <v>42167</v>
      </c>
      <c r="Q372">
        <v>24.6</v>
      </c>
      <c r="R372">
        <v>0.245</v>
      </c>
      <c r="T372" s="10">
        <v>42167</v>
      </c>
      <c r="U372">
        <v>29.15</v>
      </c>
      <c r="V372">
        <v>0.25</v>
      </c>
      <c r="X372" s="10">
        <v>42167</v>
      </c>
      <c r="Y372">
        <v>57</v>
      </c>
      <c r="Z372">
        <v>0.59499999999999997</v>
      </c>
      <c r="AB372" s="10">
        <v>42167</v>
      </c>
      <c r="AC372">
        <v>42.3</v>
      </c>
      <c r="AD372">
        <v>0.52500000000000002</v>
      </c>
      <c r="AF372" s="10">
        <v>42167</v>
      </c>
      <c r="AG372">
        <v>34.770000000000003</v>
      </c>
      <c r="AH372">
        <v>0.36</v>
      </c>
      <c r="AJ372" s="10">
        <v>42167</v>
      </c>
      <c r="AK372">
        <v>35.43</v>
      </c>
      <c r="AL372">
        <v>0.29499999999999998</v>
      </c>
      <c r="AN372" s="10">
        <v>42167</v>
      </c>
      <c r="AO372">
        <v>40.130000000000003</v>
      </c>
      <c r="AP372">
        <v>0.38750000000000001</v>
      </c>
      <c r="AR372" s="10">
        <v>42167</v>
      </c>
      <c r="AS372">
        <v>55.73</v>
      </c>
      <c r="AT372">
        <v>0.46500000000000002</v>
      </c>
      <c r="AV372" s="10">
        <v>42167</v>
      </c>
      <c r="AW372">
        <v>16.91</v>
      </c>
      <c r="AX372">
        <v>0.26</v>
      </c>
    </row>
    <row r="373" spans="4:50">
      <c r="D373" s="10">
        <v>42170</v>
      </c>
      <c r="E373">
        <v>47.81</v>
      </c>
      <c r="F373">
        <v>0.505</v>
      </c>
      <c r="H373" s="10">
        <v>42170</v>
      </c>
      <c r="I373">
        <v>72.5</v>
      </c>
      <c r="J373">
        <v>0.79500000000000004</v>
      </c>
      <c r="L373" s="10">
        <v>42170</v>
      </c>
      <c r="M373">
        <v>46.02</v>
      </c>
      <c r="N373">
        <v>0.42</v>
      </c>
      <c r="P373" s="10">
        <v>42170</v>
      </c>
      <c r="Q373">
        <v>24.6</v>
      </c>
      <c r="R373">
        <v>0.245</v>
      </c>
      <c r="T373" s="10">
        <v>42170</v>
      </c>
      <c r="U373">
        <v>28.96</v>
      </c>
      <c r="V373">
        <v>0.25</v>
      </c>
      <c r="X373" s="10">
        <v>42170</v>
      </c>
      <c r="Y373">
        <v>56.65</v>
      </c>
      <c r="Z373">
        <v>0.59499999999999997</v>
      </c>
      <c r="AB373" s="10">
        <v>42170</v>
      </c>
      <c r="AC373">
        <v>42.09</v>
      </c>
      <c r="AD373">
        <v>0.52500000000000002</v>
      </c>
      <c r="AF373" s="10">
        <v>42170</v>
      </c>
      <c r="AG373">
        <v>34.619999999999997</v>
      </c>
      <c r="AH373">
        <v>0.36</v>
      </c>
      <c r="AJ373" s="10">
        <v>42170</v>
      </c>
      <c r="AK373">
        <v>35.51</v>
      </c>
      <c r="AL373">
        <v>0.29499999999999998</v>
      </c>
      <c r="AN373" s="10">
        <v>42170</v>
      </c>
      <c r="AO373">
        <v>39.950000000000003</v>
      </c>
      <c r="AP373">
        <v>0.38750000000000001</v>
      </c>
      <c r="AR373" s="10">
        <v>42170</v>
      </c>
      <c r="AS373">
        <v>55.81</v>
      </c>
      <c r="AT373">
        <v>0.46500000000000002</v>
      </c>
      <c r="AV373" s="10">
        <v>42170</v>
      </c>
      <c r="AW373">
        <v>17.03</v>
      </c>
      <c r="AX373">
        <v>0.26</v>
      </c>
    </row>
    <row r="374" spans="4:50">
      <c r="D374" s="10">
        <v>42171</v>
      </c>
      <c r="E374">
        <v>48.09</v>
      </c>
      <c r="F374">
        <v>0.505</v>
      </c>
      <c r="H374" s="10">
        <v>42171</v>
      </c>
      <c r="I374">
        <v>72.569999999999993</v>
      </c>
      <c r="J374">
        <v>0.79500000000000004</v>
      </c>
      <c r="L374" s="10">
        <v>42171</v>
      </c>
      <c r="M374">
        <v>46.68</v>
      </c>
      <c r="N374">
        <v>0.42</v>
      </c>
      <c r="P374" s="10">
        <v>42171</v>
      </c>
      <c r="Q374">
        <v>24.68</v>
      </c>
      <c r="R374">
        <v>0.245</v>
      </c>
      <c r="T374" s="10">
        <v>42171</v>
      </c>
      <c r="U374">
        <v>29.11</v>
      </c>
      <c r="V374">
        <v>0.25</v>
      </c>
      <c r="X374" s="10">
        <v>42171</v>
      </c>
      <c r="Y374">
        <v>56.96</v>
      </c>
      <c r="Z374">
        <v>0.59499999999999997</v>
      </c>
      <c r="AB374" s="10">
        <v>42171</v>
      </c>
      <c r="AC374">
        <v>42.48</v>
      </c>
      <c r="AD374">
        <v>0.52500000000000002</v>
      </c>
      <c r="AF374" s="10">
        <v>42171</v>
      </c>
      <c r="AG374">
        <v>34.700000000000003</v>
      </c>
      <c r="AH374">
        <v>0.36</v>
      </c>
      <c r="AJ374" s="10">
        <v>42171</v>
      </c>
      <c r="AK374">
        <v>34.9</v>
      </c>
      <c r="AL374">
        <v>0.29499999999999998</v>
      </c>
      <c r="AN374" s="10">
        <v>42171</v>
      </c>
      <c r="AO374">
        <v>40.08</v>
      </c>
      <c r="AP374">
        <v>0.38750000000000001</v>
      </c>
      <c r="AR374" s="10">
        <v>42171</v>
      </c>
      <c r="AS374">
        <v>55.62</v>
      </c>
      <c r="AT374">
        <v>0.46500000000000002</v>
      </c>
      <c r="AV374" s="10">
        <v>42171</v>
      </c>
      <c r="AW374">
        <v>16.940000000000001</v>
      </c>
      <c r="AX374">
        <v>0.26</v>
      </c>
    </row>
    <row r="375" spans="4:50">
      <c r="D375" s="10">
        <v>42172</v>
      </c>
      <c r="E375">
        <v>48.87</v>
      </c>
      <c r="F375">
        <v>0.505</v>
      </c>
      <c r="H375" s="10">
        <v>42172</v>
      </c>
      <c r="I375">
        <v>73.08</v>
      </c>
      <c r="J375">
        <v>0.79500000000000004</v>
      </c>
      <c r="L375" s="10">
        <v>42172</v>
      </c>
      <c r="M375">
        <v>46.95</v>
      </c>
      <c r="N375">
        <v>0.42</v>
      </c>
      <c r="P375" s="10">
        <v>42172</v>
      </c>
      <c r="Q375">
        <v>24.81</v>
      </c>
      <c r="R375">
        <v>0.245</v>
      </c>
      <c r="T375" s="10">
        <v>42172</v>
      </c>
      <c r="U375">
        <v>29.3</v>
      </c>
      <c r="V375">
        <v>0.25</v>
      </c>
      <c r="X375" s="10">
        <v>42172</v>
      </c>
      <c r="Y375">
        <v>57.3</v>
      </c>
      <c r="Z375">
        <v>0.59499999999999997</v>
      </c>
      <c r="AB375" s="10">
        <v>42172</v>
      </c>
      <c r="AC375">
        <v>42.69</v>
      </c>
      <c r="AD375">
        <v>0.52500000000000002</v>
      </c>
      <c r="AF375" s="10">
        <v>42172</v>
      </c>
      <c r="AG375">
        <v>34.89</v>
      </c>
      <c r="AH375">
        <v>0.36</v>
      </c>
      <c r="AJ375" s="10">
        <v>42172</v>
      </c>
      <c r="AK375">
        <v>34.869999999999997</v>
      </c>
      <c r="AL375">
        <v>0.29499999999999998</v>
      </c>
      <c r="AN375" s="10">
        <v>42172</v>
      </c>
      <c r="AO375">
        <v>39.9</v>
      </c>
      <c r="AP375">
        <v>0.38750000000000001</v>
      </c>
      <c r="AR375" s="10">
        <v>42172</v>
      </c>
      <c r="AS375">
        <v>55.52</v>
      </c>
      <c r="AT375">
        <v>0.46500000000000002</v>
      </c>
      <c r="AV375" s="10">
        <v>42172</v>
      </c>
      <c r="AW375">
        <v>16.98</v>
      </c>
      <c r="AX375">
        <v>0.26</v>
      </c>
    </row>
    <row r="376" spans="4:50">
      <c r="D376" s="10">
        <v>42173</v>
      </c>
      <c r="E376">
        <v>49.62</v>
      </c>
      <c r="F376">
        <v>0.505</v>
      </c>
      <c r="H376" s="10">
        <v>42173</v>
      </c>
      <c r="I376">
        <v>74.540000000000006</v>
      </c>
      <c r="J376">
        <v>0.79500000000000004</v>
      </c>
      <c r="L376" s="10">
        <v>42173</v>
      </c>
      <c r="M376">
        <v>47.29</v>
      </c>
      <c r="N376">
        <v>0.42</v>
      </c>
      <c r="P376" s="10">
        <v>42173</v>
      </c>
      <c r="Q376">
        <v>25.2</v>
      </c>
      <c r="R376">
        <v>0.245</v>
      </c>
      <c r="T376" s="10">
        <v>42173</v>
      </c>
      <c r="U376">
        <v>29.5</v>
      </c>
      <c r="V376">
        <v>0.25</v>
      </c>
      <c r="X376" s="10">
        <v>42173</v>
      </c>
      <c r="Y376">
        <v>58.06</v>
      </c>
      <c r="Z376">
        <v>0.59499999999999997</v>
      </c>
      <c r="AB376" s="10">
        <v>42173</v>
      </c>
      <c r="AC376">
        <v>43.32</v>
      </c>
      <c r="AD376">
        <v>0.52500000000000002</v>
      </c>
      <c r="AF376" s="10">
        <v>42173</v>
      </c>
      <c r="AG376">
        <v>35.47</v>
      </c>
      <c r="AH376">
        <v>0.36</v>
      </c>
      <c r="AJ376" s="10">
        <v>42173</v>
      </c>
      <c r="AK376">
        <v>35.270000000000003</v>
      </c>
      <c r="AL376">
        <v>0.29499999999999998</v>
      </c>
      <c r="AN376" s="10">
        <v>42173</v>
      </c>
      <c r="AO376">
        <v>40.35</v>
      </c>
      <c r="AP376">
        <v>0.38750000000000001</v>
      </c>
      <c r="AR376" s="10">
        <v>42173</v>
      </c>
      <c r="AS376">
        <v>55.55</v>
      </c>
      <c r="AT376">
        <v>0.46500000000000002</v>
      </c>
      <c r="AV376" s="10">
        <v>42173</v>
      </c>
      <c r="AW376">
        <v>17.03</v>
      </c>
      <c r="AX376">
        <v>0.26</v>
      </c>
    </row>
    <row r="377" spans="4:50">
      <c r="D377" s="10">
        <v>42174</v>
      </c>
      <c r="E377">
        <v>49.34</v>
      </c>
      <c r="F377">
        <v>0.505</v>
      </c>
      <c r="H377" s="10">
        <v>42174</v>
      </c>
      <c r="I377">
        <v>73.2</v>
      </c>
      <c r="J377">
        <v>0.79500000000000004</v>
      </c>
      <c r="L377" s="10">
        <v>42174</v>
      </c>
      <c r="M377">
        <v>46.74</v>
      </c>
      <c r="N377">
        <v>0.42</v>
      </c>
      <c r="P377" s="10">
        <v>42174</v>
      </c>
      <c r="Q377">
        <v>25.16</v>
      </c>
      <c r="R377">
        <v>0.245</v>
      </c>
      <c r="T377" s="10">
        <v>42174</v>
      </c>
      <c r="U377">
        <v>29.28</v>
      </c>
      <c r="V377">
        <v>0.25</v>
      </c>
      <c r="X377" s="10">
        <v>42174</v>
      </c>
      <c r="Y377">
        <v>58.14</v>
      </c>
      <c r="Z377">
        <v>0.59499999999999997</v>
      </c>
      <c r="AB377" s="10">
        <v>42174</v>
      </c>
      <c r="AC377">
        <v>42.73</v>
      </c>
      <c r="AD377">
        <v>0.52500000000000002</v>
      </c>
      <c r="AF377" s="10">
        <v>42174</v>
      </c>
      <c r="AG377">
        <v>35.49</v>
      </c>
      <c r="AH377">
        <v>0.36</v>
      </c>
      <c r="AJ377" s="10">
        <v>42174</v>
      </c>
      <c r="AK377">
        <v>35.119999999999997</v>
      </c>
      <c r="AL377">
        <v>0.29499999999999998</v>
      </c>
      <c r="AN377" s="10">
        <v>42174</v>
      </c>
      <c r="AO377">
        <v>40.369999999999997</v>
      </c>
      <c r="AP377">
        <v>0.38750000000000001</v>
      </c>
      <c r="AR377" s="10">
        <v>42174</v>
      </c>
      <c r="AS377">
        <v>57.31</v>
      </c>
      <c r="AT377">
        <v>0.46500000000000002</v>
      </c>
      <c r="AV377" s="10">
        <v>42174</v>
      </c>
      <c r="AW377">
        <v>16.88</v>
      </c>
      <c r="AX377">
        <v>0.26</v>
      </c>
    </row>
    <row r="378" spans="4:50">
      <c r="D378" s="10">
        <v>42177</v>
      </c>
      <c r="E378">
        <v>49.13</v>
      </c>
      <c r="F378">
        <v>0.505</v>
      </c>
      <c r="H378" s="10">
        <v>42177</v>
      </c>
      <c r="I378">
        <v>73.069999999999993</v>
      </c>
      <c r="J378">
        <v>0.79500000000000004</v>
      </c>
      <c r="L378" s="10">
        <v>42177</v>
      </c>
      <c r="M378">
        <v>46.56</v>
      </c>
      <c r="N378">
        <v>0.42</v>
      </c>
      <c r="P378" s="10">
        <v>42177</v>
      </c>
      <c r="Q378">
        <v>25.09</v>
      </c>
      <c r="R378">
        <v>0.245</v>
      </c>
      <c r="T378" s="10">
        <v>42177</v>
      </c>
      <c r="U378">
        <v>29.45</v>
      </c>
      <c r="V378">
        <v>0.25</v>
      </c>
      <c r="X378" s="10">
        <v>42177</v>
      </c>
      <c r="Y378">
        <v>58.06</v>
      </c>
      <c r="Z378">
        <v>0.59499999999999997</v>
      </c>
      <c r="AB378" s="10">
        <v>42177</v>
      </c>
      <c r="AC378">
        <v>42.51</v>
      </c>
      <c r="AD378">
        <v>0.52500000000000002</v>
      </c>
      <c r="AF378" s="10">
        <v>42177</v>
      </c>
      <c r="AG378">
        <v>35.35</v>
      </c>
      <c r="AH378">
        <v>0.36</v>
      </c>
      <c r="AJ378" s="10">
        <v>42177</v>
      </c>
      <c r="AK378">
        <v>35.74</v>
      </c>
      <c r="AL378">
        <v>0.29499999999999998</v>
      </c>
      <c r="AN378" s="10">
        <v>42177</v>
      </c>
      <c r="AO378">
        <v>41.03</v>
      </c>
      <c r="AP378">
        <v>0.38750000000000001</v>
      </c>
      <c r="AR378" s="10">
        <v>42177</v>
      </c>
      <c r="AS378">
        <v>58.78</v>
      </c>
      <c r="AT378">
        <v>0.46500000000000002</v>
      </c>
      <c r="AV378" s="10">
        <v>42177</v>
      </c>
      <c r="AW378">
        <v>17.03</v>
      </c>
      <c r="AX378">
        <v>0.26</v>
      </c>
    </row>
    <row r="379" spans="4:50">
      <c r="D379" s="10">
        <v>42178</v>
      </c>
      <c r="E379">
        <v>48.41</v>
      </c>
      <c r="F379">
        <v>0.505</v>
      </c>
      <c r="H379" s="10">
        <v>42178</v>
      </c>
      <c r="I379">
        <v>71.78</v>
      </c>
      <c r="J379">
        <v>0.79500000000000004</v>
      </c>
      <c r="L379" s="10">
        <v>42178</v>
      </c>
      <c r="M379">
        <v>45.85</v>
      </c>
      <c r="N379">
        <v>0.42</v>
      </c>
      <c r="P379" s="10">
        <v>42178</v>
      </c>
      <c r="Q379">
        <v>24.72</v>
      </c>
      <c r="R379">
        <v>0.245</v>
      </c>
      <c r="T379" s="10">
        <v>42178</v>
      </c>
      <c r="U379">
        <v>29.24</v>
      </c>
      <c r="V379">
        <v>0.25</v>
      </c>
      <c r="X379" s="10">
        <v>42178</v>
      </c>
      <c r="Y379">
        <v>57.24</v>
      </c>
      <c r="Z379">
        <v>0.59499999999999997</v>
      </c>
      <c r="AB379" s="10">
        <v>42178</v>
      </c>
      <c r="AC379">
        <v>42.05</v>
      </c>
      <c r="AD379">
        <v>0.52500000000000002</v>
      </c>
      <c r="AF379" s="10">
        <v>42178</v>
      </c>
      <c r="AG379">
        <v>34.770000000000003</v>
      </c>
      <c r="AH379">
        <v>0.36</v>
      </c>
      <c r="AJ379" s="10">
        <v>42178</v>
      </c>
      <c r="AK379">
        <v>35.979999999999997</v>
      </c>
      <c r="AL379">
        <v>0.29499999999999998</v>
      </c>
      <c r="AN379" s="10">
        <v>42178</v>
      </c>
      <c r="AO379">
        <v>41.2</v>
      </c>
      <c r="AP379">
        <v>0.38750000000000001</v>
      </c>
      <c r="AR379" s="10">
        <v>42178</v>
      </c>
      <c r="AS379">
        <v>59.53</v>
      </c>
      <c r="AT379">
        <v>0.46500000000000002</v>
      </c>
      <c r="AV379" s="10">
        <v>42178</v>
      </c>
      <c r="AW379">
        <v>17.16</v>
      </c>
      <c r="AX379">
        <v>0.26</v>
      </c>
    </row>
    <row r="380" spans="4:50">
      <c r="D380" s="10">
        <v>42179</v>
      </c>
      <c r="E380">
        <v>47.98</v>
      </c>
      <c r="F380">
        <v>0.505</v>
      </c>
      <c r="H380" s="10">
        <v>42179</v>
      </c>
      <c r="I380">
        <v>70.930000000000007</v>
      </c>
      <c r="J380">
        <v>0.79500000000000004</v>
      </c>
      <c r="L380" s="10">
        <v>42179</v>
      </c>
      <c r="M380">
        <v>45.57</v>
      </c>
      <c r="N380">
        <v>0.42</v>
      </c>
      <c r="P380" s="10">
        <v>42179</v>
      </c>
      <c r="Q380">
        <v>24.42</v>
      </c>
      <c r="R380">
        <v>0.245</v>
      </c>
      <c r="T380" s="10">
        <v>42179</v>
      </c>
      <c r="U380">
        <v>29.08</v>
      </c>
      <c r="V380">
        <v>0.25</v>
      </c>
      <c r="X380" s="10">
        <v>42179</v>
      </c>
      <c r="Y380">
        <v>56.52</v>
      </c>
      <c r="Z380">
        <v>0.59499999999999997</v>
      </c>
      <c r="AB380" s="10">
        <v>42179</v>
      </c>
      <c r="AC380">
        <v>41.7</v>
      </c>
      <c r="AD380">
        <v>0.52500000000000002</v>
      </c>
      <c r="AF380" s="10">
        <v>42179</v>
      </c>
      <c r="AG380">
        <v>34.43</v>
      </c>
      <c r="AH380">
        <v>0.36</v>
      </c>
      <c r="AJ380" s="10">
        <v>42179</v>
      </c>
      <c r="AK380">
        <v>35.909999999999997</v>
      </c>
      <c r="AL380">
        <v>0.29499999999999998</v>
      </c>
      <c r="AN380" s="10">
        <v>42179</v>
      </c>
      <c r="AO380">
        <v>41.05</v>
      </c>
      <c r="AP380">
        <v>0.38750000000000001</v>
      </c>
      <c r="AR380" s="10">
        <v>42179</v>
      </c>
      <c r="AS380">
        <v>60.47</v>
      </c>
      <c r="AT380">
        <v>0.46500000000000002</v>
      </c>
      <c r="AV380" s="10">
        <v>42179</v>
      </c>
      <c r="AW380">
        <v>17.22</v>
      </c>
      <c r="AX380">
        <v>0.26</v>
      </c>
    </row>
    <row r="381" spans="4:50">
      <c r="D381" s="10">
        <v>42180</v>
      </c>
      <c r="E381">
        <v>46.93</v>
      </c>
      <c r="F381">
        <v>0.505</v>
      </c>
      <c r="H381" s="10">
        <v>42180</v>
      </c>
      <c r="I381">
        <v>70.680000000000007</v>
      </c>
      <c r="J381">
        <v>0.79500000000000004</v>
      </c>
      <c r="L381" s="10">
        <v>42180</v>
      </c>
      <c r="M381">
        <v>45.51</v>
      </c>
      <c r="N381">
        <v>0.42</v>
      </c>
      <c r="P381" s="10">
        <v>42180</v>
      </c>
      <c r="Q381">
        <v>24.27</v>
      </c>
      <c r="R381">
        <v>0.245</v>
      </c>
      <c r="T381" s="10">
        <v>42180</v>
      </c>
      <c r="U381">
        <v>28.65</v>
      </c>
      <c r="V381">
        <v>0.25</v>
      </c>
      <c r="X381" s="10">
        <v>42180</v>
      </c>
      <c r="Y381">
        <v>56.31</v>
      </c>
      <c r="Z381">
        <v>0.59499999999999997</v>
      </c>
      <c r="AB381" s="10">
        <v>42180</v>
      </c>
      <c r="AC381">
        <v>41.61</v>
      </c>
      <c r="AD381">
        <v>0.52500000000000002</v>
      </c>
      <c r="AF381" s="10">
        <v>42180</v>
      </c>
      <c r="AG381">
        <v>34.11</v>
      </c>
      <c r="AH381">
        <v>0.36</v>
      </c>
      <c r="AJ381" s="10">
        <v>42180</v>
      </c>
      <c r="AK381">
        <v>36.78</v>
      </c>
      <c r="AL381">
        <v>0.29499999999999998</v>
      </c>
      <c r="AN381" s="10">
        <v>42180</v>
      </c>
      <c r="AO381">
        <v>40.5</v>
      </c>
      <c r="AP381">
        <v>0.38750000000000001</v>
      </c>
      <c r="AR381" s="10">
        <v>42180</v>
      </c>
      <c r="AS381">
        <v>59.81</v>
      </c>
      <c r="AT381">
        <v>0.46500000000000002</v>
      </c>
      <c r="AV381" s="10">
        <v>42180</v>
      </c>
      <c r="AW381">
        <v>17.14</v>
      </c>
      <c r="AX381">
        <v>0.26</v>
      </c>
    </row>
    <row r="382" spans="4:50">
      <c r="D382" s="10">
        <v>42181</v>
      </c>
      <c r="E382">
        <v>47.18</v>
      </c>
      <c r="F382">
        <v>0.505</v>
      </c>
      <c r="H382" s="10">
        <v>42181</v>
      </c>
      <c r="I382">
        <v>71</v>
      </c>
      <c r="J382">
        <v>0.79500000000000004</v>
      </c>
      <c r="L382" s="10">
        <v>42181</v>
      </c>
      <c r="M382">
        <v>45.99</v>
      </c>
      <c r="N382">
        <v>0.42</v>
      </c>
      <c r="P382" s="10">
        <v>42181</v>
      </c>
      <c r="Q382">
        <v>24.59</v>
      </c>
      <c r="R382">
        <v>0.245</v>
      </c>
      <c r="T382" s="10">
        <v>42181</v>
      </c>
      <c r="U382">
        <v>28.95</v>
      </c>
      <c r="V382">
        <v>0.25</v>
      </c>
      <c r="X382" s="10">
        <v>42181</v>
      </c>
      <c r="Y382">
        <v>56.89</v>
      </c>
      <c r="Z382">
        <v>0.59499999999999997</v>
      </c>
      <c r="AB382" s="10">
        <v>42181</v>
      </c>
      <c r="AC382">
        <v>41.89</v>
      </c>
      <c r="AD382">
        <v>0.52500000000000002</v>
      </c>
      <c r="AF382" s="10">
        <v>42181</v>
      </c>
      <c r="AG382">
        <v>34.380000000000003</v>
      </c>
      <c r="AH382">
        <v>0.36</v>
      </c>
      <c r="AJ382" s="10">
        <v>42181</v>
      </c>
      <c r="AK382">
        <v>36.020000000000003</v>
      </c>
      <c r="AL382">
        <v>0.29499999999999998</v>
      </c>
      <c r="AN382" s="10">
        <v>42181</v>
      </c>
      <c r="AO382">
        <v>39.950000000000003</v>
      </c>
      <c r="AP382">
        <v>0.38750000000000001</v>
      </c>
      <c r="AR382" s="10">
        <v>42181</v>
      </c>
      <c r="AS382">
        <v>59.23</v>
      </c>
      <c r="AT382">
        <v>0.46500000000000002</v>
      </c>
      <c r="AV382" s="10">
        <v>42181</v>
      </c>
      <c r="AW382">
        <v>16.87</v>
      </c>
      <c r="AX382">
        <v>0.26</v>
      </c>
    </row>
    <row r="383" spans="4:50">
      <c r="D383" s="10">
        <v>42184</v>
      </c>
      <c r="E383">
        <v>46.81</v>
      </c>
      <c r="F383">
        <v>0.505</v>
      </c>
      <c r="H383" s="10">
        <v>42184</v>
      </c>
      <c r="I383">
        <v>70.849999999999994</v>
      </c>
      <c r="J383">
        <v>0.79500000000000004</v>
      </c>
      <c r="L383" s="10">
        <v>42184</v>
      </c>
      <c r="M383">
        <v>45.5</v>
      </c>
      <c r="N383">
        <v>0.42</v>
      </c>
      <c r="P383" s="10">
        <v>42184</v>
      </c>
      <c r="Q383">
        <v>24.39</v>
      </c>
      <c r="R383">
        <v>0.245</v>
      </c>
      <c r="T383" s="10">
        <v>42184</v>
      </c>
      <c r="U383">
        <v>28.69</v>
      </c>
      <c r="V383">
        <v>0.25</v>
      </c>
      <c r="X383" s="10">
        <v>42184</v>
      </c>
      <c r="Y383">
        <v>56.58</v>
      </c>
      <c r="Z383">
        <v>0.59499999999999997</v>
      </c>
      <c r="AB383" s="10">
        <v>42184</v>
      </c>
      <c r="AC383">
        <v>41.96</v>
      </c>
      <c r="AD383">
        <v>0.52500000000000002</v>
      </c>
      <c r="AF383" s="10">
        <v>42184</v>
      </c>
      <c r="AG383">
        <v>34.25</v>
      </c>
      <c r="AH383">
        <v>0.36</v>
      </c>
      <c r="AJ383" s="10">
        <v>42184</v>
      </c>
      <c r="AK383">
        <v>35.21</v>
      </c>
      <c r="AL383">
        <v>0.29499999999999998</v>
      </c>
      <c r="AN383" s="10">
        <v>42184</v>
      </c>
      <c r="AO383">
        <v>39.200000000000003</v>
      </c>
      <c r="AP383">
        <v>0.38750000000000001</v>
      </c>
      <c r="AR383" s="10">
        <v>42184</v>
      </c>
      <c r="AS383">
        <v>57.99</v>
      </c>
      <c r="AT383">
        <v>0.46500000000000002</v>
      </c>
      <c r="AV383" s="10">
        <v>42184</v>
      </c>
      <c r="AW383">
        <v>16.78</v>
      </c>
      <c r="AX383">
        <v>0.26</v>
      </c>
    </row>
    <row r="384" spans="4:50">
      <c r="D384" s="10">
        <v>42185</v>
      </c>
      <c r="E384">
        <v>46.39</v>
      </c>
      <c r="F384">
        <v>0.505</v>
      </c>
      <c r="H384" s="10">
        <v>42185</v>
      </c>
      <c r="I384">
        <v>70.62</v>
      </c>
      <c r="J384">
        <v>0.79500000000000004</v>
      </c>
      <c r="L384" s="10">
        <v>42185</v>
      </c>
      <c r="M384">
        <v>45.41</v>
      </c>
      <c r="N384">
        <v>0.42</v>
      </c>
      <c r="P384" s="10">
        <v>42185</v>
      </c>
      <c r="Q384">
        <v>24.16</v>
      </c>
      <c r="R384">
        <v>0.245</v>
      </c>
      <c r="T384" s="10">
        <v>42185</v>
      </c>
      <c r="U384">
        <v>28.57</v>
      </c>
      <c r="V384">
        <v>0.25</v>
      </c>
      <c r="X384" s="10">
        <v>42185</v>
      </c>
      <c r="Y384">
        <v>56.89</v>
      </c>
      <c r="Z384">
        <v>0.59499999999999997</v>
      </c>
      <c r="AB384" s="10">
        <v>42185</v>
      </c>
      <c r="AC384">
        <v>41.9</v>
      </c>
      <c r="AD384">
        <v>0.54249999999999998</v>
      </c>
      <c r="AF384" s="10">
        <v>42185</v>
      </c>
      <c r="AG384">
        <v>34.22</v>
      </c>
      <c r="AH384">
        <v>0.36</v>
      </c>
      <c r="AJ384" s="10">
        <v>42185</v>
      </c>
      <c r="AK384">
        <v>35.950000000000003</v>
      </c>
      <c r="AL384">
        <v>0.29499999999999998</v>
      </c>
      <c r="AN384" s="10">
        <v>42185</v>
      </c>
      <c r="AO384">
        <v>39.340000000000003</v>
      </c>
      <c r="AP384">
        <v>0.38750000000000001</v>
      </c>
      <c r="AR384" s="10">
        <v>42185</v>
      </c>
      <c r="AS384">
        <v>58.42</v>
      </c>
      <c r="AT384">
        <v>0.46500000000000002</v>
      </c>
      <c r="AV384" s="10">
        <v>42185</v>
      </c>
      <c r="AW384">
        <v>16.84</v>
      </c>
      <c r="AX384" t="s">
        <v>794</v>
      </c>
    </row>
    <row r="385" spans="4:50">
      <c r="D385" s="10">
        <v>42186</v>
      </c>
      <c r="E385">
        <v>46.47</v>
      </c>
      <c r="F385">
        <v>0.505</v>
      </c>
      <c r="H385" s="10">
        <v>42186</v>
      </c>
      <c r="I385">
        <v>71.08</v>
      </c>
      <c r="J385">
        <v>0.79500000000000004</v>
      </c>
      <c r="L385" s="10">
        <v>42186</v>
      </c>
      <c r="M385">
        <v>45.57</v>
      </c>
      <c r="N385">
        <v>0.42</v>
      </c>
      <c r="P385" s="10">
        <v>42186</v>
      </c>
      <c r="Q385">
        <v>24.51</v>
      </c>
      <c r="R385">
        <v>0.245</v>
      </c>
      <c r="T385" s="10">
        <v>42186</v>
      </c>
      <c r="U385">
        <v>28.68</v>
      </c>
      <c r="V385">
        <v>0.25</v>
      </c>
      <c r="X385" s="10">
        <v>42186</v>
      </c>
      <c r="Y385">
        <v>57.58</v>
      </c>
      <c r="Z385">
        <v>0.59499999999999997</v>
      </c>
      <c r="AB385" s="10">
        <v>42186</v>
      </c>
      <c r="AC385">
        <v>42.18</v>
      </c>
      <c r="AD385">
        <v>0.54249999999999998</v>
      </c>
      <c r="AF385" s="10">
        <v>42186</v>
      </c>
      <c r="AG385">
        <v>34.700000000000003</v>
      </c>
      <c r="AH385">
        <v>0.36</v>
      </c>
      <c r="AJ385" s="10">
        <v>42187</v>
      </c>
      <c r="AK385">
        <v>36.04</v>
      </c>
      <c r="AL385">
        <v>0.29499999999999998</v>
      </c>
      <c r="AN385" s="10">
        <v>42187</v>
      </c>
      <c r="AO385">
        <v>39.880000000000003</v>
      </c>
      <c r="AP385">
        <v>0.38750000000000001</v>
      </c>
      <c r="AR385" s="10">
        <v>42187</v>
      </c>
      <c r="AS385">
        <v>58.83</v>
      </c>
      <c r="AT385">
        <v>0.46500000000000002</v>
      </c>
      <c r="AV385" s="10">
        <v>42187</v>
      </c>
      <c r="AW385">
        <v>16.920000000000002</v>
      </c>
      <c r="AX385">
        <v>0.26</v>
      </c>
    </row>
    <row r="386" spans="4:50">
      <c r="D386" s="10">
        <v>42187</v>
      </c>
      <c r="E386">
        <v>47.2</v>
      </c>
      <c r="F386">
        <v>0.505</v>
      </c>
      <c r="H386" s="10">
        <v>42187</v>
      </c>
      <c r="I386">
        <v>72.53</v>
      </c>
      <c r="J386">
        <v>0.79500000000000004</v>
      </c>
      <c r="L386" s="10">
        <v>42187</v>
      </c>
      <c r="M386">
        <v>46.51</v>
      </c>
      <c r="N386">
        <v>0.42</v>
      </c>
      <c r="P386" s="10">
        <v>42187</v>
      </c>
      <c r="Q386">
        <v>24.78</v>
      </c>
      <c r="R386">
        <v>0.245</v>
      </c>
      <c r="T386" s="10">
        <v>42187</v>
      </c>
      <c r="U386">
        <v>29.25</v>
      </c>
      <c r="V386">
        <v>0.25</v>
      </c>
      <c r="X386" s="10">
        <v>42187</v>
      </c>
      <c r="Y386">
        <v>58.32</v>
      </c>
      <c r="Z386">
        <v>0.59499999999999997</v>
      </c>
      <c r="AB386" s="10">
        <v>42187</v>
      </c>
      <c r="AC386">
        <v>42.89</v>
      </c>
      <c r="AD386">
        <v>0.54249999999999998</v>
      </c>
      <c r="AF386" s="10">
        <v>42187</v>
      </c>
      <c r="AG386">
        <v>35.32</v>
      </c>
      <c r="AH386">
        <v>0.36</v>
      </c>
      <c r="AJ386" s="10">
        <v>42188</v>
      </c>
      <c r="AK386">
        <v>36.340000000000003</v>
      </c>
      <c r="AL386">
        <v>0.29499999999999998</v>
      </c>
      <c r="AN386" s="10">
        <v>42188</v>
      </c>
      <c r="AO386">
        <v>39.69</v>
      </c>
      <c r="AP386">
        <v>0.38750000000000001</v>
      </c>
      <c r="AR386" s="10">
        <v>42188</v>
      </c>
      <c r="AS386">
        <v>58.46</v>
      </c>
      <c r="AT386">
        <v>0.46500000000000002</v>
      </c>
      <c r="AV386" s="10">
        <v>42188</v>
      </c>
      <c r="AW386">
        <v>17.02</v>
      </c>
      <c r="AX386">
        <v>0.26</v>
      </c>
    </row>
    <row r="387" spans="4:50">
      <c r="D387" s="10">
        <v>42191</v>
      </c>
      <c r="E387">
        <v>47.3</v>
      </c>
      <c r="F387">
        <v>0.505</v>
      </c>
      <c r="H387" s="10">
        <v>42191</v>
      </c>
      <c r="I387">
        <v>72.849999999999994</v>
      </c>
      <c r="J387">
        <v>0.79500000000000004</v>
      </c>
      <c r="L387" s="10">
        <v>42191</v>
      </c>
      <c r="M387">
        <v>46.31</v>
      </c>
      <c r="N387">
        <v>0.42</v>
      </c>
      <c r="P387" s="10">
        <v>42191</v>
      </c>
      <c r="Q387">
        <v>25.01</v>
      </c>
      <c r="R387">
        <v>0.245</v>
      </c>
      <c r="T387" s="10">
        <v>42191</v>
      </c>
      <c r="U387">
        <v>29.12</v>
      </c>
      <c r="V387">
        <v>0.25</v>
      </c>
      <c r="X387" s="10">
        <v>42191</v>
      </c>
      <c r="Y387">
        <v>58.49</v>
      </c>
      <c r="Z387">
        <v>0.59499999999999997</v>
      </c>
      <c r="AB387" s="10">
        <v>42191</v>
      </c>
      <c r="AC387">
        <v>43.12</v>
      </c>
      <c r="AD387">
        <v>0.54249999999999998</v>
      </c>
      <c r="AF387" s="10">
        <v>42191</v>
      </c>
      <c r="AG387">
        <v>35.46</v>
      </c>
      <c r="AH387">
        <v>0.36</v>
      </c>
      <c r="AJ387" s="10">
        <v>42191</v>
      </c>
      <c r="AK387">
        <v>36.159999999999997</v>
      </c>
      <c r="AL387">
        <v>0.29499999999999998</v>
      </c>
      <c r="AN387" s="10">
        <v>42191</v>
      </c>
      <c r="AO387">
        <v>39.9</v>
      </c>
      <c r="AP387">
        <v>0.38750000000000001</v>
      </c>
      <c r="AR387" s="10">
        <v>42191</v>
      </c>
      <c r="AS387">
        <v>57.58</v>
      </c>
      <c r="AT387">
        <v>0.46500000000000002</v>
      </c>
      <c r="AV387" s="10">
        <v>42191</v>
      </c>
      <c r="AW387">
        <v>16.89</v>
      </c>
      <c r="AX387">
        <v>0.26</v>
      </c>
    </row>
    <row r="388" spans="4:50">
      <c r="D388" s="10">
        <v>42192</v>
      </c>
      <c r="E388">
        <v>48.1</v>
      </c>
      <c r="F388">
        <v>0.505</v>
      </c>
      <c r="H388" s="10">
        <v>42192</v>
      </c>
      <c r="I388">
        <v>75.27</v>
      </c>
      <c r="J388">
        <v>0.79500000000000004</v>
      </c>
      <c r="L388" s="10">
        <v>42192</v>
      </c>
      <c r="M388">
        <v>47.38</v>
      </c>
      <c r="N388">
        <v>0.42</v>
      </c>
      <c r="P388" s="10">
        <v>42192</v>
      </c>
      <c r="Q388">
        <v>25.61</v>
      </c>
      <c r="R388">
        <v>0.245</v>
      </c>
      <c r="T388" s="10">
        <v>42192</v>
      </c>
      <c r="U388">
        <v>29.6</v>
      </c>
      <c r="V388">
        <v>0.25</v>
      </c>
      <c r="X388" s="10">
        <v>42192</v>
      </c>
      <c r="Y388">
        <v>60.34</v>
      </c>
      <c r="Z388">
        <v>0.59499999999999997</v>
      </c>
      <c r="AB388" s="10">
        <v>42192</v>
      </c>
      <c r="AC388">
        <v>44.26</v>
      </c>
      <c r="AD388">
        <v>0.54249999999999998</v>
      </c>
      <c r="AF388" s="10">
        <v>42192</v>
      </c>
      <c r="AG388">
        <v>36.31</v>
      </c>
      <c r="AH388">
        <v>0.36</v>
      </c>
      <c r="AJ388" s="10">
        <v>42192</v>
      </c>
      <c r="AK388">
        <v>36.799999999999997</v>
      </c>
      <c r="AL388">
        <v>0.29499999999999998</v>
      </c>
      <c r="AN388" s="10">
        <v>42192</v>
      </c>
      <c r="AO388">
        <v>40.81</v>
      </c>
      <c r="AP388">
        <v>0.38750000000000001</v>
      </c>
      <c r="AR388" s="10">
        <v>42192</v>
      </c>
      <c r="AS388">
        <v>58.67</v>
      </c>
      <c r="AT388">
        <v>0.46500000000000002</v>
      </c>
      <c r="AV388" s="10">
        <v>42192</v>
      </c>
      <c r="AW388">
        <v>16.93</v>
      </c>
      <c r="AX388">
        <v>0.26</v>
      </c>
    </row>
    <row r="389" spans="4:50">
      <c r="D389" s="10">
        <v>42193</v>
      </c>
      <c r="E389">
        <v>48.3</v>
      </c>
      <c r="F389">
        <v>0.505</v>
      </c>
      <c r="H389" s="10">
        <v>42193</v>
      </c>
      <c r="I389">
        <v>74.790000000000006</v>
      </c>
      <c r="J389">
        <v>0.79500000000000004</v>
      </c>
      <c r="L389" s="10">
        <v>42193</v>
      </c>
      <c r="M389">
        <v>47.13</v>
      </c>
      <c r="N389">
        <v>0.42</v>
      </c>
      <c r="P389" s="10">
        <v>42193</v>
      </c>
      <c r="Q389">
        <v>25.38</v>
      </c>
      <c r="R389">
        <v>0.245</v>
      </c>
      <c r="T389" s="10">
        <v>42193</v>
      </c>
      <c r="U389">
        <v>28.99</v>
      </c>
      <c r="V389">
        <v>0.25</v>
      </c>
      <c r="X389" s="10">
        <v>42193</v>
      </c>
      <c r="Y389">
        <v>60.28</v>
      </c>
      <c r="Z389">
        <v>0.59499999999999997</v>
      </c>
      <c r="AB389" s="10">
        <v>42193</v>
      </c>
      <c r="AC389">
        <v>44.2</v>
      </c>
      <c r="AD389">
        <v>0.54249999999999998</v>
      </c>
      <c r="AF389" s="10">
        <v>42193</v>
      </c>
      <c r="AG389">
        <v>36.31</v>
      </c>
      <c r="AH389">
        <v>0.36</v>
      </c>
      <c r="AJ389" s="10">
        <v>42193</v>
      </c>
      <c r="AK389">
        <v>36.11</v>
      </c>
      <c r="AL389">
        <v>0.29499999999999998</v>
      </c>
      <c r="AN389" s="10">
        <v>42193</v>
      </c>
      <c r="AO389">
        <v>40.299999999999997</v>
      </c>
      <c r="AP389">
        <v>0.38750000000000001</v>
      </c>
      <c r="AR389" s="10">
        <v>42193</v>
      </c>
      <c r="AS389">
        <v>58.29</v>
      </c>
      <c r="AT389">
        <v>0.46500000000000002</v>
      </c>
      <c r="AV389" s="10">
        <v>42193</v>
      </c>
      <c r="AW389">
        <v>16.829999999999998</v>
      </c>
      <c r="AX389">
        <v>0.26</v>
      </c>
    </row>
    <row r="390" spans="4:50">
      <c r="D390" s="10">
        <v>42194</v>
      </c>
      <c r="E390">
        <v>47.54</v>
      </c>
      <c r="F390">
        <v>0.505</v>
      </c>
      <c r="H390" s="10">
        <v>42194</v>
      </c>
      <c r="I390">
        <v>74.069999999999993</v>
      </c>
      <c r="J390">
        <v>0.79500000000000004</v>
      </c>
      <c r="L390" s="10">
        <v>42194</v>
      </c>
      <c r="M390">
        <v>46.73</v>
      </c>
      <c r="N390">
        <v>0.42</v>
      </c>
      <c r="P390" s="10">
        <v>42194</v>
      </c>
      <c r="Q390">
        <v>24.83</v>
      </c>
      <c r="R390">
        <v>0.245</v>
      </c>
      <c r="T390" s="10">
        <v>42194</v>
      </c>
      <c r="U390">
        <v>28.65</v>
      </c>
      <c r="V390">
        <v>0.25</v>
      </c>
      <c r="X390" s="10">
        <v>42194</v>
      </c>
      <c r="Y390">
        <v>59.68</v>
      </c>
      <c r="Z390">
        <v>0.59499999999999997</v>
      </c>
      <c r="AB390" s="10">
        <v>42194</v>
      </c>
      <c r="AC390">
        <v>43.27</v>
      </c>
      <c r="AD390">
        <v>0.54249999999999998</v>
      </c>
      <c r="AF390" s="10">
        <v>42194</v>
      </c>
      <c r="AG390">
        <v>36.1</v>
      </c>
      <c r="AH390">
        <v>0.36</v>
      </c>
      <c r="AJ390" s="10">
        <v>42194</v>
      </c>
      <c r="AK390">
        <v>35.26</v>
      </c>
      <c r="AL390">
        <v>0.29499999999999998</v>
      </c>
      <c r="AN390" s="10">
        <v>42194</v>
      </c>
      <c r="AO390">
        <v>39.75</v>
      </c>
      <c r="AP390">
        <v>0.38750000000000001</v>
      </c>
      <c r="AR390" s="10">
        <v>42194</v>
      </c>
      <c r="AS390">
        <v>57.41</v>
      </c>
      <c r="AT390">
        <v>0.46500000000000002</v>
      </c>
      <c r="AV390" s="10">
        <v>42194</v>
      </c>
      <c r="AW390">
        <v>16.72</v>
      </c>
      <c r="AX390">
        <v>0.26</v>
      </c>
    </row>
    <row r="391" spans="4:50">
      <c r="D391" s="10">
        <v>42195</v>
      </c>
      <c r="E391">
        <v>48.06</v>
      </c>
      <c r="F391">
        <v>0.505</v>
      </c>
      <c r="H391" s="10">
        <v>42195</v>
      </c>
      <c r="I391">
        <v>74.37</v>
      </c>
      <c r="J391">
        <v>0.79500000000000004</v>
      </c>
      <c r="L391" s="10">
        <v>42195</v>
      </c>
      <c r="M391">
        <v>46.89</v>
      </c>
      <c r="N391">
        <v>0.42</v>
      </c>
      <c r="P391" s="10">
        <v>42195</v>
      </c>
      <c r="Q391">
        <v>25.3</v>
      </c>
      <c r="R391">
        <v>0.245</v>
      </c>
      <c r="T391" s="10">
        <v>42195</v>
      </c>
      <c r="U391">
        <v>28.76</v>
      </c>
      <c r="V391">
        <v>0.25</v>
      </c>
      <c r="X391" s="10">
        <v>42195</v>
      </c>
      <c r="Y391">
        <v>60.32</v>
      </c>
      <c r="Z391">
        <v>0.59499999999999997</v>
      </c>
      <c r="AB391" s="10">
        <v>42195</v>
      </c>
      <c r="AC391">
        <v>43.36</v>
      </c>
      <c r="AD391">
        <v>0.54249999999999998</v>
      </c>
      <c r="AF391" s="10">
        <v>42195</v>
      </c>
      <c r="AG391">
        <v>36.56</v>
      </c>
      <c r="AH391">
        <v>0.36</v>
      </c>
      <c r="AJ391" s="10">
        <v>42195</v>
      </c>
      <c r="AK391">
        <v>35.15</v>
      </c>
      <c r="AL391">
        <v>0.29499999999999998</v>
      </c>
      <c r="AN391" s="10">
        <v>42195</v>
      </c>
      <c r="AO391">
        <v>40.01</v>
      </c>
      <c r="AP391">
        <v>0.38750000000000001</v>
      </c>
      <c r="AR391" s="10">
        <v>42195</v>
      </c>
      <c r="AS391">
        <v>57.69</v>
      </c>
      <c r="AT391">
        <v>0.46500000000000002</v>
      </c>
      <c r="AV391" s="10">
        <v>42195</v>
      </c>
      <c r="AW391">
        <v>16.79</v>
      </c>
      <c r="AX391">
        <v>0.26</v>
      </c>
    </row>
    <row r="392" spans="4:50">
      <c r="D392" s="10">
        <v>42198</v>
      </c>
      <c r="E392">
        <v>47.87</v>
      </c>
      <c r="F392">
        <v>0.505</v>
      </c>
      <c r="H392" s="10">
        <v>42198</v>
      </c>
      <c r="I392">
        <v>74.349999999999994</v>
      </c>
      <c r="J392">
        <v>0.79500000000000004</v>
      </c>
      <c r="L392" s="10">
        <v>42198</v>
      </c>
      <c r="M392">
        <v>47.04</v>
      </c>
      <c r="N392">
        <v>0.42</v>
      </c>
      <c r="P392" s="10">
        <v>42198</v>
      </c>
      <c r="Q392">
        <v>25.2</v>
      </c>
      <c r="R392">
        <v>0.245</v>
      </c>
      <c r="T392" s="10">
        <v>42198</v>
      </c>
      <c r="U392">
        <v>28.85</v>
      </c>
      <c r="V392">
        <v>0.25</v>
      </c>
      <c r="X392" s="10">
        <v>42198</v>
      </c>
      <c r="Y392">
        <v>60.18</v>
      </c>
      <c r="Z392">
        <v>0.59499999999999997</v>
      </c>
      <c r="AB392" s="10">
        <v>42198</v>
      </c>
      <c r="AC392">
        <v>43.4</v>
      </c>
      <c r="AD392">
        <v>0.54249999999999998</v>
      </c>
      <c r="AF392" s="10">
        <v>42198</v>
      </c>
      <c r="AG392">
        <v>36.17</v>
      </c>
      <c r="AH392">
        <v>0.36</v>
      </c>
      <c r="AJ392" s="10">
        <v>42198</v>
      </c>
      <c r="AK392">
        <v>35.619999999999997</v>
      </c>
      <c r="AL392">
        <v>0.29499999999999998</v>
      </c>
      <c r="AN392" s="10">
        <v>42198</v>
      </c>
      <c r="AO392">
        <v>40.450000000000003</v>
      </c>
      <c r="AP392">
        <v>0.38750000000000001</v>
      </c>
      <c r="AR392" s="10">
        <v>42198</v>
      </c>
      <c r="AS392">
        <v>58.76</v>
      </c>
      <c r="AT392">
        <v>0.46500000000000002</v>
      </c>
      <c r="AV392" s="10">
        <v>42198</v>
      </c>
      <c r="AW392">
        <v>16.88</v>
      </c>
      <c r="AX392">
        <v>0.26</v>
      </c>
    </row>
    <row r="393" spans="4:50">
      <c r="D393" s="10">
        <v>42199</v>
      </c>
      <c r="E393">
        <v>47.5</v>
      </c>
      <c r="F393">
        <v>0.505</v>
      </c>
      <c r="H393" s="10">
        <v>42199</v>
      </c>
      <c r="I393">
        <v>73.8</v>
      </c>
      <c r="J393">
        <v>0.79500000000000004</v>
      </c>
      <c r="L393" s="10">
        <v>42199</v>
      </c>
      <c r="M393">
        <v>47.3</v>
      </c>
      <c r="N393">
        <v>0.42</v>
      </c>
      <c r="P393" s="10">
        <v>42199</v>
      </c>
      <c r="Q393">
        <v>25.1</v>
      </c>
      <c r="R393">
        <v>0.245</v>
      </c>
      <c r="T393" s="10">
        <v>42199</v>
      </c>
      <c r="U393">
        <v>28.73</v>
      </c>
      <c r="V393">
        <v>0.25</v>
      </c>
      <c r="X393" s="10">
        <v>42199</v>
      </c>
      <c r="Y393">
        <v>60.11</v>
      </c>
      <c r="Z393">
        <v>0.59499999999999997</v>
      </c>
      <c r="AB393" s="10">
        <v>42199</v>
      </c>
      <c r="AC393">
        <v>43.21</v>
      </c>
      <c r="AD393">
        <v>0.54249999999999998</v>
      </c>
      <c r="AF393" s="10">
        <v>42199</v>
      </c>
      <c r="AG393">
        <v>35.93</v>
      </c>
      <c r="AH393">
        <v>0.36</v>
      </c>
      <c r="AJ393" s="10">
        <v>42199</v>
      </c>
      <c r="AK393">
        <v>35.89</v>
      </c>
      <c r="AL393">
        <v>0.29499999999999998</v>
      </c>
      <c r="AN393" s="10">
        <v>42199</v>
      </c>
      <c r="AO393">
        <v>41.08</v>
      </c>
      <c r="AP393">
        <v>0.38750000000000001</v>
      </c>
      <c r="AR393" s="10">
        <v>42199</v>
      </c>
      <c r="AS393">
        <v>58.2</v>
      </c>
      <c r="AT393">
        <v>0.46500000000000002</v>
      </c>
      <c r="AV393" s="10">
        <v>42199</v>
      </c>
      <c r="AW393">
        <v>16.690000000000001</v>
      </c>
      <c r="AX393">
        <v>0.26</v>
      </c>
    </row>
    <row r="394" spans="4:50">
      <c r="D394" s="10">
        <v>42200</v>
      </c>
      <c r="E394">
        <v>47.45</v>
      </c>
      <c r="F394">
        <v>0.505</v>
      </c>
      <c r="H394" s="10">
        <v>42200</v>
      </c>
      <c r="I394">
        <v>74.02</v>
      </c>
      <c r="J394">
        <v>0.79500000000000004</v>
      </c>
      <c r="L394" s="10">
        <v>42200</v>
      </c>
      <c r="M394">
        <v>47.72</v>
      </c>
      <c r="N394">
        <v>0.42</v>
      </c>
      <c r="P394" s="10">
        <v>42200</v>
      </c>
      <c r="Q394">
        <v>25.18</v>
      </c>
      <c r="R394">
        <v>0.245</v>
      </c>
      <c r="T394" s="10">
        <v>42200</v>
      </c>
      <c r="U394">
        <v>28.92</v>
      </c>
      <c r="V394">
        <v>0.25</v>
      </c>
      <c r="X394" s="10">
        <v>42200</v>
      </c>
      <c r="Y394">
        <v>60.21</v>
      </c>
      <c r="Z394">
        <v>0.59499999999999997</v>
      </c>
      <c r="AB394" s="10">
        <v>42200</v>
      </c>
      <c r="AC394">
        <v>43.37</v>
      </c>
      <c r="AD394">
        <v>0.54249999999999998</v>
      </c>
      <c r="AF394" s="10">
        <v>42200</v>
      </c>
      <c r="AG394">
        <v>36.01</v>
      </c>
      <c r="AH394">
        <v>0.36</v>
      </c>
      <c r="AJ394" s="10">
        <v>42200</v>
      </c>
      <c r="AK394">
        <v>36.130000000000003</v>
      </c>
      <c r="AL394">
        <v>0.29499999999999998</v>
      </c>
      <c r="AN394" s="10">
        <v>42200</v>
      </c>
      <c r="AO394">
        <v>41.79</v>
      </c>
      <c r="AP394">
        <v>0.38750000000000001</v>
      </c>
      <c r="AR394" s="10">
        <v>42200</v>
      </c>
      <c r="AS394">
        <v>58.51</v>
      </c>
      <c r="AT394">
        <v>0.46500000000000002</v>
      </c>
      <c r="AV394" s="10">
        <v>42200</v>
      </c>
      <c r="AW394">
        <v>16.399999999999999</v>
      </c>
      <c r="AX394">
        <v>0.26</v>
      </c>
    </row>
    <row r="395" spans="4:50">
      <c r="D395" s="10">
        <v>42201</v>
      </c>
      <c r="E395">
        <v>48.1</v>
      </c>
      <c r="F395">
        <v>0.505</v>
      </c>
      <c r="H395" s="10">
        <v>42201</v>
      </c>
      <c r="I395">
        <v>74.81</v>
      </c>
      <c r="J395">
        <v>0.79500000000000004</v>
      </c>
      <c r="L395" s="10">
        <v>42201</v>
      </c>
      <c r="M395">
        <v>48.3</v>
      </c>
      <c r="N395">
        <v>0.42</v>
      </c>
      <c r="P395" s="10">
        <v>42201</v>
      </c>
      <c r="Q395">
        <v>25.73</v>
      </c>
      <c r="R395">
        <v>0.245</v>
      </c>
      <c r="T395" s="10">
        <v>42201</v>
      </c>
      <c r="U395">
        <v>29.28</v>
      </c>
      <c r="V395">
        <v>0.25</v>
      </c>
      <c r="X395" s="10">
        <v>42201</v>
      </c>
      <c r="Y395">
        <v>61.17</v>
      </c>
      <c r="Z395">
        <v>0.59499999999999997</v>
      </c>
      <c r="AB395" s="10">
        <v>42201</v>
      </c>
      <c r="AC395">
        <v>43.98</v>
      </c>
      <c r="AD395">
        <v>0.54249999999999998</v>
      </c>
      <c r="AF395" s="10">
        <v>42201</v>
      </c>
      <c r="AG395">
        <v>36.549999999999997</v>
      </c>
      <c r="AH395">
        <v>0.36</v>
      </c>
      <c r="AJ395" s="10">
        <v>42201</v>
      </c>
      <c r="AK395">
        <v>36.44</v>
      </c>
      <c r="AL395">
        <v>0.29499999999999998</v>
      </c>
      <c r="AN395" s="10">
        <v>42201</v>
      </c>
      <c r="AO395">
        <v>42.99</v>
      </c>
      <c r="AP395">
        <v>0.38750000000000001</v>
      </c>
      <c r="AR395" s="10">
        <v>42201</v>
      </c>
      <c r="AS395">
        <v>59.41</v>
      </c>
      <c r="AT395">
        <v>0.46500000000000002</v>
      </c>
      <c r="AV395" s="10">
        <v>42201</v>
      </c>
      <c r="AW395">
        <v>16.309999999999999</v>
      </c>
      <c r="AX395">
        <v>0.26</v>
      </c>
    </row>
    <row r="396" spans="4:50">
      <c r="D396" s="10">
        <v>42202</v>
      </c>
      <c r="E396">
        <v>47.77</v>
      </c>
      <c r="F396">
        <v>0.505</v>
      </c>
      <c r="H396" s="10">
        <v>42202</v>
      </c>
      <c r="I396">
        <v>73.569999999999993</v>
      </c>
      <c r="J396">
        <v>0.79500000000000004</v>
      </c>
      <c r="L396" s="10">
        <v>42202</v>
      </c>
      <c r="M396">
        <v>47.92</v>
      </c>
      <c r="N396">
        <v>0.42</v>
      </c>
      <c r="P396" s="10">
        <v>42202</v>
      </c>
      <c r="Q396">
        <v>25.49</v>
      </c>
      <c r="R396">
        <v>0.245</v>
      </c>
      <c r="T396" s="10">
        <v>42202</v>
      </c>
      <c r="U396">
        <v>28.62</v>
      </c>
      <c r="V396">
        <v>0.25</v>
      </c>
      <c r="X396" s="10">
        <v>42202</v>
      </c>
      <c r="Y396">
        <v>60.42</v>
      </c>
      <c r="Z396">
        <v>0.59499999999999997</v>
      </c>
      <c r="AB396" s="10">
        <v>42202</v>
      </c>
      <c r="AC396">
        <v>43.51</v>
      </c>
      <c r="AD396">
        <v>0.54249999999999998</v>
      </c>
      <c r="AF396" s="10">
        <v>42202</v>
      </c>
      <c r="AG396">
        <v>36.299999999999997</v>
      </c>
      <c r="AH396">
        <v>0.36</v>
      </c>
      <c r="AJ396" s="10">
        <v>42202</v>
      </c>
      <c r="AK396">
        <v>37.68</v>
      </c>
      <c r="AL396">
        <v>0.29499999999999998</v>
      </c>
      <c r="AN396" s="10">
        <v>42202</v>
      </c>
      <c r="AO396">
        <v>43.2</v>
      </c>
      <c r="AP396">
        <v>0.38750000000000001</v>
      </c>
      <c r="AR396" s="10">
        <v>42202</v>
      </c>
      <c r="AS396">
        <v>59.55</v>
      </c>
      <c r="AT396">
        <v>0.46500000000000002</v>
      </c>
      <c r="AV396" s="10">
        <v>42202</v>
      </c>
      <c r="AW396">
        <v>16.670000000000002</v>
      </c>
      <c r="AX396">
        <v>0.26</v>
      </c>
    </row>
    <row r="397" spans="4:50">
      <c r="D397" s="10">
        <v>42205</v>
      </c>
      <c r="E397">
        <v>47.3</v>
      </c>
      <c r="F397">
        <v>0.505</v>
      </c>
      <c r="H397" s="10">
        <v>42205</v>
      </c>
      <c r="I397">
        <v>73.27</v>
      </c>
      <c r="J397">
        <v>0.79500000000000004</v>
      </c>
      <c r="L397" s="10">
        <v>42205</v>
      </c>
      <c r="M397">
        <v>47.58</v>
      </c>
      <c r="N397">
        <v>0.42</v>
      </c>
      <c r="P397" s="10">
        <v>42205</v>
      </c>
      <c r="Q397">
        <v>25.29</v>
      </c>
      <c r="R397">
        <v>0.245</v>
      </c>
      <c r="T397" s="10">
        <v>42205</v>
      </c>
      <c r="U397">
        <v>28.41</v>
      </c>
      <c r="V397">
        <v>0.25</v>
      </c>
      <c r="X397" s="10">
        <v>42205</v>
      </c>
      <c r="Y397">
        <v>60.81</v>
      </c>
      <c r="Z397">
        <v>0.59499999999999997</v>
      </c>
      <c r="AB397" s="10">
        <v>42205</v>
      </c>
      <c r="AC397">
        <v>43.32</v>
      </c>
      <c r="AD397">
        <v>0.54249999999999998</v>
      </c>
      <c r="AF397" s="10">
        <v>42205</v>
      </c>
      <c r="AG397">
        <v>35.99</v>
      </c>
      <c r="AH397">
        <v>0.36</v>
      </c>
      <c r="AJ397" s="10">
        <v>42205</v>
      </c>
      <c r="AK397">
        <v>36.99</v>
      </c>
      <c r="AL397">
        <v>0.29499999999999998</v>
      </c>
      <c r="AN397" s="10">
        <v>42205</v>
      </c>
      <c r="AO397">
        <v>42.33</v>
      </c>
      <c r="AP397">
        <v>0.38750000000000001</v>
      </c>
      <c r="AR397" s="10">
        <v>42205</v>
      </c>
      <c r="AS397">
        <v>58.25</v>
      </c>
      <c r="AT397">
        <v>0.46500000000000002</v>
      </c>
      <c r="AV397" s="10">
        <v>42205</v>
      </c>
      <c r="AW397">
        <v>16.7</v>
      </c>
      <c r="AX397">
        <v>0.26</v>
      </c>
    </row>
    <row r="398" spans="4:50">
      <c r="D398" s="10">
        <v>42206</v>
      </c>
      <c r="E398">
        <v>46.75</v>
      </c>
      <c r="F398">
        <v>0.505</v>
      </c>
      <c r="H398" s="10">
        <v>42206</v>
      </c>
      <c r="I398">
        <v>72.42</v>
      </c>
      <c r="J398">
        <v>0.79500000000000004</v>
      </c>
      <c r="L398" s="10">
        <v>42206</v>
      </c>
      <c r="M398">
        <v>47.52</v>
      </c>
      <c r="N398">
        <v>0.42</v>
      </c>
      <c r="P398" s="10">
        <v>42206</v>
      </c>
      <c r="Q398">
        <v>24.83</v>
      </c>
      <c r="R398">
        <v>0.245</v>
      </c>
      <c r="T398" s="10">
        <v>42206</v>
      </c>
      <c r="U398">
        <v>28.1</v>
      </c>
      <c r="V398">
        <v>0.25</v>
      </c>
      <c r="X398" s="10">
        <v>42206</v>
      </c>
      <c r="Y398">
        <v>59.96</v>
      </c>
      <c r="Z398">
        <v>0.59499999999999997</v>
      </c>
      <c r="AB398" s="10">
        <v>42206</v>
      </c>
      <c r="AC398">
        <v>43.21</v>
      </c>
      <c r="AD398">
        <v>0.54249999999999998</v>
      </c>
      <c r="AF398" s="10">
        <v>42206</v>
      </c>
      <c r="AG398">
        <v>35.58</v>
      </c>
      <c r="AH398">
        <v>0.36</v>
      </c>
      <c r="AJ398" s="10">
        <v>42206</v>
      </c>
      <c r="AK398">
        <v>36.31</v>
      </c>
      <c r="AL398">
        <v>0.29499999999999998</v>
      </c>
      <c r="AN398" s="10">
        <v>42206</v>
      </c>
      <c r="AO398">
        <v>42.3</v>
      </c>
      <c r="AP398">
        <v>0.38750000000000001</v>
      </c>
      <c r="AR398" s="10">
        <v>42206</v>
      </c>
      <c r="AS398">
        <v>57.66</v>
      </c>
      <c r="AT398">
        <v>0.46500000000000002</v>
      </c>
      <c r="AV398" s="10">
        <v>42206</v>
      </c>
      <c r="AW398">
        <v>16.649999999999999</v>
      </c>
      <c r="AX398">
        <v>0.26</v>
      </c>
    </row>
    <row r="399" spans="4:50">
      <c r="D399" s="10">
        <v>42207</v>
      </c>
      <c r="E399">
        <v>46.94</v>
      </c>
      <c r="F399">
        <v>0.505</v>
      </c>
      <c r="H399" s="10">
        <v>42207</v>
      </c>
      <c r="I399">
        <v>72.37</v>
      </c>
      <c r="J399">
        <v>0.79500000000000004</v>
      </c>
      <c r="L399" s="10">
        <v>42207</v>
      </c>
      <c r="M399">
        <v>47.83</v>
      </c>
      <c r="N399">
        <v>0.42</v>
      </c>
      <c r="P399" s="10">
        <v>42207</v>
      </c>
      <c r="Q399">
        <v>24.96</v>
      </c>
      <c r="R399">
        <v>0.245</v>
      </c>
      <c r="T399" s="10">
        <v>42207</v>
      </c>
      <c r="U399">
        <v>28.09</v>
      </c>
      <c r="V399">
        <v>0.25</v>
      </c>
      <c r="X399" s="10">
        <v>42207</v>
      </c>
      <c r="Y399">
        <v>60.34</v>
      </c>
      <c r="Z399">
        <v>0.59499999999999997</v>
      </c>
      <c r="AB399" s="10">
        <v>42207</v>
      </c>
      <c r="AC399">
        <v>43.25</v>
      </c>
      <c r="AD399">
        <v>0.54249999999999998</v>
      </c>
      <c r="AF399" s="10">
        <v>42207</v>
      </c>
      <c r="AG399">
        <v>35.82</v>
      </c>
      <c r="AH399">
        <v>0.36</v>
      </c>
      <c r="AJ399" s="10">
        <v>42207</v>
      </c>
      <c r="AK399">
        <v>36.24</v>
      </c>
      <c r="AL399">
        <v>0.29499999999999998</v>
      </c>
      <c r="AN399" s="10">
        <v>42207</v>
      </c>
      <c r="AO399">
        <v>42.55</v>
      </c>
      <c r="AP399">
        <v>0.38750000000000001</v>
      </c>
      <c r="AR399" s="10">
        <v>42207</v>
      </c>
      <c r="AS399">
        <v>55.74</v>
      </c>
      <c r="AT399">
        <v>0.46500000000000002</v>
      </c>
      <c r="AV399" s="10">
        <v>42207</v>
      </c>
      <c r="AW399">
        <v>16.399999999999999</v>
      </c>
      <c r="AX399">
        <v>0.26</v>
      </c>
    </row>
    <row r="400" spans="4:50">
      <c r="D400" s="10">
        <v>42208</v>
      </c>
      <c r="E400">
        <v>45.66</v>
      </c>
      <c r="F400">
        <v>0.505</v>
      </c>
      <c r="H400" s="10">
        <v>42208</v>
      </c>
      <c r="I400">
        <v>71.56</v>
      </c>
      <c r="J400">
        <v>0.79500000000000004</v>
      </c>
      <c r="L400" s="10">
        <v>42208</v>
      </c>
      <c r="M400">
        <v>47.35</v>
      </c>
      <c r="N400">
        <v>0.42</v>
      </c>
      <c r="P400" s="10">
        <v>42208</v>
      </c>
      <c r="Q400">
        <v>24.73</v>
      </c>
      <c r="R400">
        <v>0.245</v>
      </c>
      <c r="T400" s="10">
        <v>42208</v>
      </c>
      <c r="U400">
        <v>27.81</v>
      </c>
      <c r="V400">
        <v>0.25</v>
      </c>
      <c r="X400" s="10">
        <v>42208</v>
      </c>
      <c r="Y400">
        <v>59.69</v>
      </c>
      <c r="Z400">
        <v>0.59499999999999997</v>
      </c>
      <c r="AB400" s="10">
        <v>42208</v>
      </c>
      <c r="AC400">
        <v>42.98</v>
      </c>
      <c r="AD400">
        <v>0.54249999999999998</v>
      </c>
      <c r="AF400" s="10">
        <v>42208</v>
      </c>
      <c r="AG400">
        <v>35.51</v>
      </c>
      <c r="AH400">
        <v>0.36</v>
      </c>
      <c r="AJ400" s="10">
        <v>42208</v>
      </c>
      <c r="AK400">
        <v>36</v>
      </c>
      <c r="AL400">
        <v>0.29499999999999998</v>
      </c>
      <c r="AN400" s="10">
        <v>42208</v>
      </c>
      <c r="AO400">
        <v>42.04</v>
      </c>
      <c r="AP400">
        <v>0.38750000000000001</v>
      </c>
      <c r="AR400" s="10">
        <v>42208</v>
      </c>
      <c r="AS400">
        <v>55.32</v>
      </c>
      <c r="AT400">
        <v>0.46500000000000002</v>
      </c>
      <c r="AV400" s="10">
        <v>42208</v>
      </c>
      <c r="AW400">
        <v>16.559999999999999</v>
      </c>
      <c r="AX400">
        <v>0.26</v>
      </c>
    </row>
    <row r="401" spans="4:50">
      <c r="D401" s="10">
        <v>42209</v>
      </c>
      <c r="E401">
        <v>46.23</v>
      </c>
      <c r="F401">
        <v>0.505</v>
      </c>
      <c r="H401" s="10">
        <v>42209</v>
      </c>
      <c r="I401">
        <v>71.69</v>
      </c>
      <c r="J401">
        <v>0.79500000000000004</v>
      </c>
      <c r="L401" s="10">
        <v>42209</v>
      </c>
      <c r="M401">
        <v>47.21</v>
      </c>
      <c r="N401">
        <v>0.42</v>
      </c>
      <c r="P401" s="10">
        <v>42209</v>
      </c>
      <c r="Q401">
        <v>24.74</v>
      </c>
      <c r="R401">
        <v>0.245</v>
      </c>
      <c r="T401" s="10">
        <v>42209</v>
      </c>
      <c r="U401">
        <v>27.83</v>
      </c>
      <c r="V401">
        <v>0.25</v>
      </c>
      <c r="X401" s="10">
        <v>42209</v>
      </c>
      <c r="Y401">
        <v>59.99</v>
      </c>
      <c r="Z401">
        <v>0.59499999999999997</v>
      </c>
      <c r="AB401" s="10">
        <v>42209</v>
      </c>
      <c r="AC401">
        <v>42.88</v>
      </c>
      <c r="AD401">
        <v>0.54249999999999998</v>
      </c>
      <c r="AF401" s="10">
        <v>42209</v>
      </c>
      <c r="AG401">
        <v>35.56</v>
      </c>
      <c r="AH401">
        <v>0.36</v>
      </c>
      <c r="AJ401" s="10">
        <v>42209</v>
      </c>
      <c r="AK401">
        <v>35.99</v>
      </c>
      <c r="AL401">
        <v>0.29499999999999998</v>
      </c>
      <c r="AN401" s="10">
        <v>42209</v>
      </c>
      <c r="AO401">
        <v>42.24</v>
      </c>
      <c r="AP401">
        <v>0.38750000000000001</v>
      </c>
      <c r="AR401" s="10">
        <v>42209</v>
      </c>
      <c r="AS401">
        <v>55.42</v>
      </c>
      <c r="AT401">
        <v>0.46500000000000002</v>
      </c>
      <c r="AV401" s="10">
        <v>42209</v>
      </c>
      <c r="AW401">
        <v>16.72</v>
      </c>
      <c r="AX401">
        <v>0.26</v>
      </c>
    </row>
    <row r="402" spans="4:50">
      <c r="D402" s="10">
        <v>42212</v>
      </c>
      <c r="E402">
        <v>47.53</v>
      </c>
      <c r="F402">
        <v>0.505</v>
      </c>
      <c r="H402" s="10">
        <v>42212</v>
      </c>
      <c r="I402">
        <v>73</v>
      </c>
      <c r="J402">
        <v>0.79500000000000004</v>
      </c>
      <c r="L402" s="10">
        <v>42212</v>
      </c>
      <c r="M402">
        <v>47.87</v>
      </c>
      <c r="N402">
        <v>0.42</v>
      </c>
      <c r="P402" s="10">
        <v>42212</v>
      </c>
      <c r="Q402">
        <v>25.19</v>
      </c>
      <c r="R402">
        <v>0.245</v>
      </c>
      <c r="T402" s="10">
        <v>42212</v>
      </c>
      <c r="U402">
        <v>28.39</v>
      </c>
      <c r="V402">
        <v>0.25</v>
      </c>
      <c r="X402" s="10">
        <v>42212</v>
      </c>
      <c r="Y402">
        <v>60.97</v>
      </c>
      <c r="Z402">
        <v>0.59499999999999997</v>
      </c>
      <c r="AB402" s="10">
        <v>42212</v>
      </c>
      <c r="AC402">
        <v>43.44</v>
      </c>
      <c r="AD402">
        <v>0.54249999999999998</v>
      </c>
      <c r="AF402" s="10">
        <v>42212</v>
      </c>
      <c r="AG402">
        <v>36.18</v>
      </c>
      <c r="AH402">
        <v>0.36</v>
      </c>
      <c r="AJ402" s="10">
        <v>42212</v>
      </c>
      <c r="AK402">
        <v>35.770000000000003</v>
      </c>
      <c r="AL402">
        <v>0.29499999999999998</v>
      </c>
      <c r="AN402" s="10">
        <v>42212</v>
      </c>
      <c r="AO402">
        <v>41.86</v>
      </c>
      <c r="AP402">
        <v>0.38750000000000001</v>
      </c>
      <c r="AR402" s="10">
        <v>42212</v>
      </c>
      <c r="AS402">
        <v>54.86</v>
      </c>
      <c r="AT402">
        <v>0.46500000000000002</v>
      </c>
      <c r="AV402" s="10">
        <v>42212</v>
      </c>
      <c r="AW402">
        <v>16.72</v>
      </c>
      <c r="AX402">
        <v>0.26</v>
      </c>
    </row>
    <row r="403" spans="4:50">
      <c r="D403" s="10">
        <v>42213</v>
      </c>
      <c r="E403">
        <v>48</v>
      </c>
      <c r="F403">
        <v>0.505</v>
      </c>
      <c r="H403" s="10">
        <v>42213</v>
      </c>
      <c r="I403">
        <v>73.13</v>
      </c>
      <c r="J403">
        <v>0.79500000000000004</v>
      </c>
      <c r="L403" s="10">
        <v>42213</v>
      </c>
      <c r="M403">
        <v>48.12</v>
      </c>
      <c r="N403">
        <v>0.42</v>
      </c>
      <c r="P403" s="10">
        <v>42213</v>
      </c>
      <c r="Q403">
        <v>25.44</v>
      </c>
      <c r="R403">
        <v>0.245</v>
      </c>
      <c r="T403" s="10">
        <v>42213</v>
      </c>
      <c r="U403">
        <v>28.81</v>
      </c>
      <c r="V403">
        <v>0.25</v>
      </c>
      <c r="X403" s="10">
        <v>42213</v>
      </c>
      <c r="Y403">
        <v>61.09</v>
      </c>
      <c r="Z403">
        <v>0.59499999999999997</v>
      </c>
      <c r="AB403" s="10">
        <v>42213</v>
      </c>
      <c r="AC403">
        <v>43.54</v>
      </c>
      <c r="AD403">
        <v>0.54249999999999998</v>
      </c>
      <c r="AF403" s="10">
        <v>42213</v>
      </c>
      <c r="AG403">
        <v>36.47</v>
      </c>
      <c r="AH403">
        <v>0.36</v>
      </c>
      <c r="AJ403" s="10">
        <v>42213</v>
      </c>
      <c r="AK403">
        <v>36.130000000000003</v>
      </c>
      <c r="AL403">
        <v>0.29499999999999998</v>
      </c>
      <c r="AN403" s="10">
        <v>42213</v>
      </c>
      <c r="AO403">
        <v>42.08</v>
      </c>
      <c r="AP403">
        <v>0.38750000000000001</v>
      </c>
      <c r="AR403" s="10">
        <v>42213</v>
      </c>
      <c r="AS403">
        <v>55.39</v>
      </c>
      <c r="AT403">
        <v>0.46500000000000002</v>
      </c>
      <c r="AV403" s="10">
        <v>42213</v>
      </c>
      <c r="AW403">
        <v>16.78</v>
      </c>
      <c r="AX403">
        <v>0.26</v>
      </c>
    </row>
    <row r="404" spans="4:50">
      <c r="D404" s="10">
        <v>42214</v>
      </c>
      <c r="E404">
        <v>47.85</v>
      </c>
      <c r="F404">
        <v>0.505</v>
      </c>
      <c r="H404" s="10">
        <v>42214</v>
      </c>
      <c r="I404">
        <v>73.11</v>
      </c>
      <c r="J404">
        <v>0.79500000000000004</v>
      </c>
      <c r="L404" s="10">
        <v>42214</v>
      </c>
      <c r="M404">
        <v>48.29</v>
      </c>
      <c r="N404">
        <v>0.42</v>
      </c>
      <c r="P404" s="10">
        <v>42214</v>
      </c>
      <c r="Q404">
        <v>25.7</v>
      </c>
      <c r="R404">
        <v>0.245</v>
      </c>
      <c r="T404" s="10">
        <v>42214</v>
      </c>
      <c r="U404">
        <v>29.1</v>
      </c>
      <c r="V404">
        <v>0.25</v>
      </c>
      <c r="X404" s="10">
        <v>42214</v>
      </c>
      <c r="Y404">
        <v>61.52</v>
      </c>
      <c r="Z404">
        <v>0.59499999999999997</v>
      </c>
      <c r="AB404" s="10">
        <v>42214</v>
      </c>
      <c r="AC404">
        <v>43.57</v>
      </c>
      <c r="AD404">
        <v>0.54249999999999998</v>
      </c>
      <c r="AF404" s="10">
        <v>42214</v>
      </c>
      <c r="AG404">
        <v>36.9</v>
      </c>
      <c r="AH404">
        <v>0.36</v>
      </c>
      <c r="AJ404" s="10">
        <v>42214</v>
      </c>
      <c r="AK404">
        <v>36.979999999999997</v>
      </c>
      <c r="AL404">
        <v>0.29499999999999998</v>
      </c>
      <c r="AN404" s="10">
        <v>42214</v>
      </c>
      <c r="AO404">
        <v>42.22</v>
      </c>
      <c r="AP404">
        <v>0.38750000000000001</v>
      </c>
      <c r="AR404" s="10">
        <v>42214</v>
      </c>
      <c r="AS404">
        <v>55.48</v>
      </c>
      <c r="AT404">
        <v>0.46500000000000002</v>
      </c>
      <c r="AV404" s="10">
        <v>42214</v>
      </c>
      <c r="AW404">
        <v>16.86</v>
      </c>
      <c r="AX404">
        <v>0.26</v>
      </c>
    </row>
    <row r="405" spans="4:50">
      <c r="D405" s="10">
        <v>42215</v>
      </c>
      <c r="E405">
        <v>47.93</v>
      </c>
      <c r="F405">
        <v>0.505</v>
      </c>
      <c r="H405" s="10">
        <v>42215</v>
      </c>
      <c r="I405">
        <v>73.45</v>
      </c>
      <c r="J405">
        <v>0.79500000000000004</v>
      </c>
      <c r="L405" s="10">
        <v>42215</v>
      </c>
      <c r="M405">
        <v>48.77</v>
      </c>
      <c r="N405">
        <v>0.42</v>
      </c>
      <c r="P405" s="10">
        <v>42215</v>
      </c>
      <c r="Q405">
        <v>25.83</v>
      </c>
      <c r="R405">
        <v>0.245</v>
      </c>
      <c r="T405" s="10">
        <v>42215</v>
      </c>
      <c r="U405">
        <v>29.45</v>
      </c>
      <c r="V405">
        <v>0.25</v>
      </c>
      <c r="X405" s="10">
        <v>42215</v>
      </c>
      <c r="Y405">
        <v>61.27</v>
      </c>
      <c r="Z405">
        <v>0.59499999999999997</v>
      </c>
      <c r="AB405" s="10">
        <v>42215</v>
      </c>
      <c r="AC405">
        <v>44.38</v>
      </c>
      <c r="AD405">
        <v>0.54249999999999998</v>
      </c>
      <c r="AF405" s="10">
        <v>42215</v>
      </c>
      <c r="AG405">
        <v>37.31</v>
      </c>
      <c r="AH405">
        <v>0.36</v>
      </c>
      <c r="AJ405" s="10">
        <v>42215</v>
      </c>
      <c r="AK405">
        <v>35.26</v>
      </c>
      <c r="AL405">
        <v>0.29499999999999998</v>
      </c>
      <c r="AN405" s="10">
        <v>42215</v>
      </c>
      <c r="AO405">
        <v>41.47</v>
      </c>
      <c r="AP405">
        <v>0.38750000000000001</v>
      </c>
      <c r="AR405" s="10">
        <v>42215</v>
      </c>
      <c r="AS405">
        <v>56.29</v>
      </c>
      <c r="AT405">
        <v>0.46500000000000002</v>
      </c>
      <c r="AV405" s="10">
        <v>42215</v>
      </c>
      <c r="AW405">
        <v>16.920000000000002</v>
      </c>
      <c r="AX405">
        <v>0.26</v>
      </c>
    </row>
    <row r="406" spans="4:50">
      <c r="D406" s="10">
        <v>42216</v>
      </c>
      <c r="E406">
        <v>48.29</v>
      </c>
      <c r="F406">
        <v>0.505</v>
      </c>
      <c r="H406" s="10">
        <v>42216</v>
      </c>
      <c r="I406">
        <v>74.22</v>
      </c>
      <c r="J406">
        <v>0.79500000000000004</v>
      </c>
      <c r="L406" s="10">
        <v>42216</v>
      </c>
      <c r="M406">
        <v>49.72</v>
      </c>
      <c r="N406">
        <v>0.42</v>
      </c>
      <c r="P406" s="10">
        <v>42216</v>
      </c>
      <c r="Q406">
        <v>26.11</v>
      </c>
      <c r="R406">
        <v>0.245</v>
      </c>
      <c r="T406" s="10">
        <v>42216</v>
      </c>
      <c r="U406">
        <v>29.76</v>
      </c>
      <c r="V406">
        <v>0.25</v>
      </c>
      <c r="X406" s="10">
        <v>42216</v>
      </c>
      <c r="Y406">
        <v>61.71</v>
      </c>
      <c r="Z406">
        <v>0.59499999999999997</v>
      </c>
      <c r="AB406" s="10">
        <v>42216</v>
      </c>
      <c r="AC406">
        <v>44.73</v>
      </c>
      <c r="AD406">
        <v>0.54249999999999998</v>
      </c>
      <c r="AF406" s="10">
        <v>42216</v>
      </c>
      <c r="AG406">
        <v>37.65</v>
      </c>
      <c r="AH406">
        <v>0.36</v>
      </c>
      <c r="AJ406" s="10">
        <v>42216</v>
      </c>
      <c r="AK406">
        <v>36.74</v>
      </c>
      <c r="AL406">
        <v>0.29499999999999998</v>
      </c>
      <c r="AN406" s="10">
        <v>42216</v>
      </c>
      <c r="AO406">
        <v>43.62</v>
      </c>
      <c r="AP406">
        <v>0.38750000000000001</v>
      </c>
      <c r="AR406" s="10">
        <v>42216</v>
      </c>
      <c r="AS406">
        <v>57.01</v>
      </c>
      <c r="AT406">
        <v>0.46500000000000002</v>
      </c>
      <c r="AV406" s="10">
        <v>42216</v>
      </c>
      <c r="AW406">
        <v>16.96</v>
      </c>
      <c r="AX406">
        <v>0.26</v>
      </c>
    </row>
  </sheetData>
  <mergeCells count="3">
    <mergeCell ref="A1:B1"/>
    <mergeCell ref="A11:B11"/>
    <mergeCell ref="A17:B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1"/>
  </sheetPr>
  <dimension ref="B1:U505"/>
  <sheetViews>
    <sheetView zoomScale="85" zoomScaleNormal="85" workbookViewId="0">
      <pane ySplit="2" topLeftCell="A3" activePane="bottomLeft" state="frozen"/>
      <selection activeCell="D68" sqref="D68"/>
      <selection pane="bottomLeft" activeCell="I3" sqref="I3"/>
    </sheetView>
  </sheetViews>
  <sheetFormatPr defaultColWidth="9" defaultRowHeight="12.75"/>
  <cols>
    <col min="1" max="1" width="2.125" style="7" customWidth="1"/>
    <col min="2" max="2" width="15.375" style="7" bestFit="1" customWidth="1"/>
    <col min="3" max="3" width="32.125" style="7" bestFit="1" customWidth="1"/>
    <col min="4" max="9" width="9" style="7"/>
    <col min="10" max="10" width="13.875" style="7" bestFit="1" customWidth="1"/>
    <col min="11" max="11" width="39.875" style="7" bestFit="1" customWidth="1"/>
    <col min="12" max="12" width="6.125" style="7" bestFit="1" customWidth="1"/>
    <col min="13" max="13" width="11.625" style="7" bestFit="1" customWidth="1"/>
    <col min="14" max="14" width="6.125" style="7" bestFit="1" customWidth="1"/>
    <col min="15" max="15" width="16.87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.5" thickBot="1"/>
    <row r="2" spans="2:20" ht="51.75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53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 ht="15.75">
      <c r="J3" s="54"/>
      <c r="K3" s="55"/>
      <c r="L3" s="55"/>
      <c r="M3" s="55"/>
      <c r="N3" s="55"/>
      <c r="O3" s="55"/>
      <c r="P3" s="55"/>
      <c r="Q3" s="55"/>
      <c r="R3" s="55"/>
      <c r="S3" s="55"/>
      <c r="T3" s="56"/>
    </row>
    <row r="4" spans="2:20" ht="15.75">
      <c r="B4" s="16" t="s">
        <v>795</v>
      </c>
      <c r="C4" s="16" t="s">
        <v>796</v>
      </c>
      <c r="D4" s="17" t="s">
        <v>797</v>
      </c>
      <c r="E4" s="18">
        <v>1309.818</v>
      </c>
      <c r="F4" s="19">
        <v>9.8699999999999992</v>
      </c>
      <c r="G4" s="20">
        <v>1.2158</v>
      </c>
      <c r="H4" s="20">
        <v>5</v>
      </c>
      <c r="J4" s="12" t="s">
        <v>795</v>
      </c>
      <c r="K4" s="57" t="s">
        <v>796</v>
      </c>
      <c r="L4" s="58" t="s">
        <v>797</v>
      </c>
      <c r="M4" s="59">
        <v>1309.818</v>
      </c>
      <c r="N4" s="60">
        <v>9.8699999999999992</v>
      </c>
      <c r="O4" s="61">
        <v>1.2158</v>
      </c>
      <c r="P4" s="61">
        <v>5</v>
      </c>
      <c r="Q4" s="59">
        <v>12927.903659999998</v>
      </c>
      <c r="R4" s="62">
        <v>6.7175715793735627E-4</v>
      </c>
      <c r="S4" s="63">
        <v>8.1672235262023777E-6</v>
      </c>
      <c r="T4" s="64">
        <v>3.3587857896867812E-5</v>
      </c>
    </row>
    <row r="5" spans="2:20" ht="15.75">
      <c r="B5" s="16" t="s">
        <v>798</v>
      </c>
      <c r="C5" s="16" t="s">
        <v>799</v>
      </c>
      <c r="D5" s="17" t="s">
        <v>800</v>
      </c>
      <c r="E5" s="18">
        <v>465.875</v>
      </c>
      <c r="F5" s="19">
        <v>93.83</v>
      </c>
      <c r="G5" s="20">
        <v>3.3252000000000002</v>
      </c>
      <c r="H5" s="20">
        <v>5</v>
      </c>
      <c r="J5" s="13" t="s">
        <v>798</v>
      </c>
      <c r="K5" s="65" t="s">
        <v>799</v>
      </c>
      <c r="L5" s="66" t="s">
        <v>800</v>
      </c>
      <c r="M5" s="67">
        <v>465.875</v>
      </c>
      <c r="N5" s="68">
        <v>93.83</v>
      </c>
      <c r="O5" s="69">
        <v>3.3252000000000002</v>
      </c>
      <c r="P5" s="69">
        <v>5</v>
      </c>
      <c r="Q5" s="67">
        <v>43713.051249999997</v>
      </c>
      <c r="R5" s="62">
        <v>2.2714088722154044E-3</v>
      </c>
      <c r="S5" s="63">
        <v>7.5528887818906634E-5</v>
      </c>
      <c r="T5" s="64">
        <v>1.1357044361077023E-4</v>
      </c>
    </row>
    <row r="6" spans="2:20" ht="15.75">
      <c r="B6" s="16" t="s">
        <v>801</v>
      </c>
      <c r="C6" s="16" t="s">
        <v>802</v>
      </c>
      <c r="D6" s="17" t="s">
        <v>803</v>
      </c>
      <c r="E6" s="18">
        <v>1001.283</v>
      </c>
      <c r="F6" s="19">
        <v>76.06</v>
      </c>
      <c r="G6" s="20">
        <v>1.5251000000000001</v>
      </c>
      <c r="H6" s="20">
        <v>9.6199999999999992</v>
      </c>
      <c r="J6" s="13" t="s">
        <v>801</v>
      </c>
      <c r="K6" s="65" t="s">
        <v>802</v>
      </c>
      <c r="L6" s="66" t="s">
        <v>803</v>
      </c>
      <c r="M6" s="67">
        <v>1001.283</v>
      </c>
      <c r="N6" s="68">
        <v>76.06</v>
      </c>
      <c r="O6" s="69">
        <v>1.5251000000000001</v>
      </c>
      <c r="P6" s="69">
        <v>9.6199999999999992</v>
      </c>
      <c r="Q6" s="67">
        <v>76157.58498</v>
      </c>
      <c r="R6" s="62">
        <v>3.9572852789604941E-3</v>
      </c>
      <c r="S6" s="63">
        <v>6.0352557789426499E-5</v>
      </c>
      <c r="T6" s="64">
        <v>3.8069084383599949E-4</v>
      </c>
    </row>
    <row r="7" spans="2:20" ht="15.75">
      <c r="B7" s="16" t="s">
        <v>804</v>
      </c>
      <c r="C7" s="16" t="s">
        <v>805</v>
      </c>
      <c r="D7" s="17" t="s">
        <v>806</v>
      </c>
      <c r="E7" s="18">
        <v>4065.6909999999998</v>
      </c>
      <c r="F7" s="19">
        <v>46.79</v>
      </c>
      <c r="G7" s="20">
        <v>4.7019000000000002</v>
      </c>
      <c r="H7" s="20">
        <v>7.423</v>
      </c>
      <c r="J7" s="13" t="s">
        <v>804</v>
      </c>
      <c r="K7" s="65" t="s">
        <v>805</v>
      </c>
      <c r="L7" s="66" t="s">
        <v>806</v>
      </c>
      <c r="M7" s="67">
        <v>4065.6909999999998</v>
      </c>
      <c r="N7" s="68">
        <v>46.79</v>
      </c>
      <c r="O7" s="69">
        <v>4.7019000000000002</v>
      </c>
      <c r="P7" s="69">
        <v>7.423</v>
      </c>
      <c r="Q7" s="67">
        <v>190233.68188999998</v>
      </c>
      <c r="R7" s="62">
        <v>9.8848847308307917E-3</v>
      </c>
      <c r="S7" s="63">
        <v>4.6477739515893307E-4</v>
      </c>
      <c r="T7" s="64">
        <v>7.337549935695697E-4</v>
      </c>
    </row>
    <row r="8" spans="2:20" ht="15.75">
      <c r="B8" s="16" t="s">
        <v>807</v>
      </c>
      <c r="C8" s="16" t="s">
        <v>808</v>
      </c>
      <c r="D8" s="17" t="s">
        <v>809</v>
      </c>
      <c r="E8" s="18">
        <v>259.73</v>
      </c>
      <c r="F8" s="19">
        <v>125.14</v>
      </c>
      <c r="G8" s="20">
        <v>1.2786</v>
      </c>
      <c r="H8" s="20">
        <v>17.315000000000001</v>
      </c>
      <c r="J8" s="13" t="s">
        <v>807</v>
      </c>
      <c r="K8" s="65" t="s">
        <v>808</v>
      </c>
      <c r="L8" s="66" t="s">
        <v>809</v>
      </c>
      <c r="M8" s="67">
        <v>259.73</v>
      </c>
      <c r="N8" s="68">
        <v>125.14</v>
      </c>
      <c r="O8" s="69">
        <v>1.2786</v>
      </c>
      <c r="P8" s="69">
        <v>17.315000000000001</v>
      </c>
      <c r="Q8" s="67">
        <v>32502.612200000003</v>
      </c>
      <c r="R8" s="62">
        <v>1.6888942686483514E-3</v>
      </c>
      <c r="S8" s="63">
        <v>2.1594202118937818E-5</v>
      </c>
      <c r="T8" s="64">
        <v>2.9243204261646208E-4</v>
      </c>
    </row>
    <row r="9" spans="2:20" ht="15.75">
      <c r="B9" s="16" t="s">
        <v>810</v>
      </c>
      <c r="C9" s="16" t="s">
        <v>811</v>
      </c>
      <c r="D9" s="17" t="s">
        <v>812</v>
      </c>
      <c r="E9" s="18">
        <v>679.495</v>
      </c>
      <c r="F9" s="19">
        <v>144.16999999999999</v>
      </c>
      <c r="G9" s="20">
        <v>2.5247999999999999</v>
      </c>
      <c r="H9" s="20">
        <v>11.282999999999999</v>
      </c>
      <c r="J9" s="13" t="s">
        <v>810</v>
      </c>
      <c r="K9" s="65" t="s">
        <v>811</v>
      </c>
      <c r="L9" s="66" t="s">
        <v>812</v>
      </c>
      <c r="M9" s="67">
        <v>679.495</v>
      </c>
      <c r="N9" s="68">
        <v>144.16999999999999</v>
      </c>
      <c r="O9" s="69">
        <v>2.5247999999999999</v>
      </c>
      <c r="P9" s="69">
        <v>11.282999999999999</v>
      </c>
      <c r="Q9" s="67">
        <v>97962.794149999987</v>
      </c>
      <c r="R9" s="62">
        <v>5.0903232196430424E-3</v>
      </c>
      <c r="S9" s="63">
        <v>1.2852048064954753E-4</v>
      </c>
      <c r="T9" s="64">
        <v>5.7434116887232446E-4</v>
      </c>
    </row>
    <row r="10" spans="2:20" ht="15.75">
      <c r="B10" s="16" t="s">
        <v>813</v>
      </c>
      <c r="C10" s="16" t="s">
        <v>814</v>
      </c>
      <c r="D10" s="17" t="s">
        <v>815</v>
      </c>
      <c r="E10" s="18">
        <v>602.63300000000004</v>
      </c>
      <c r="F10" s="19">
        <v>78.63</v>
      </c>
      <c r="G10" s="20">
        <v>3.9171</v>
      </c>
      <c r="H10" s="20">
        <v>9</v>
      </c>
      <c r="J10" s="13" t="s">
        <v>813</v>
      </c>
      <c r="K10" s="65" t="s">
        <v>814</v>
      </c>
      <c r="L10" s="66" t="s">
        <v>815</v>
      </c>
      <c r="M10" s="67">
        <v>602.63300000000004</v>
      </c>
      <c r="N10" s="68">
        <v>78.63</v>
      </c>
      <c r="O10" s="69">
        <v>3.9171</v>
      </c>
      <c r="P10" s="69">
        <v>9</v>
      </c>
      <c r="Q10" s="67">
        <v>47385.032789999997</v>
      </c>
      <c r="R10" s="62">
        <v>2.4622116464456108E-3</v>
      </c>
      <c r="S10" s="63">
        <v>9.6447292402921015E-5</v>
      </c>
      <c r="T10" s="64">
        <v>2.2159904818010496E-4</v>
      </c>
    </row>
    <row r="11" spans="2:20" ht="15.75">
      <c r="B11" s="16" t="s">
        <v>816</v>
      </c>
      <c r="C11" s="16" t="s">
        <v>817</v>
      </c>
      <c r="D11" s="17" t="s">
        <v>818</v>
      </c>
      <c r="E11" s="18">
        <v>3698.1</v>
      </c>
      <c r="F11" s="19">
        <v>68.53</v>
      </c>
      <c r="G11" s="20">
        <v>2.5682</v>
      </c>
      <c r="H11" s="20">
        <v>6.6980000000000004</v>
      </c>
      <c r="J11" s="13" t="s">
        <v>816</v>
      </c>
      <c r="K11" s="65" t="s">
        <v>817</v>
      </c>
      <c r="L11" s="66" t="s">
        <v>818</v>
      </c>
      <c r="M11" s="67">
        <v>3698.1</v>
      </c>
      <c r="N11" s="68">
        <v>68.53</v>
      </c>
      <c r="O11" s="69">
        <v>2.5682</v>
      </c>
      <c r="P11" s="69">
        <v>6.6980000000000004</v>
      </c>
      <c r="Q11" s="67">
        <v>253430.79300000001</v>
      </c>
      <c r="R11" s="62">
        <v>1.3168720445081848E-2</v>
      </c>
      <c r="S11" s="63">
        <v>3.3819907847059202E-4</v>
      </c>
      <c r="T11" s="64">
        <v>8.8204089541158218E-4</v>
      </c>
    </row>
    <row r="12" spans="2:20" ht="15.75">
      <c r="B12" s="16" t="s">
        <v>819</v>
      </c>
      <c r="C12" s="16" t="s">
        <v>820</v>
      </c>
      <c r="D12" s="17" t="s">
        <v>821</v>
      </c>
      <c r="E12" s="18">
        <v>1880.4780000000001</v>
      </c>
      <c r="F12" s="19">
        <v>88.48</v>
      </c>
      <c r="G12" s="20">
        <v>4.8372999999999999</v>
      </c>
      <c r="H12" s="20">
        <v>-0.59199999999999997</v>
      </c>
      <c r="J12" s="13" t="s">
        <v>819</v>
      </c>
      <c r="K12" s="65" t="s">
        <v>820</v>
      </c>
      <c r="L12" s="66" t="s">
        <v>821</v>
      </c>
      <c r="M12" s="67">
        <v>1880.4780000000001</v>
      </c>
      <c r="N12" s="68">
        <v>88.48</v>
      </c>
      <c r="O12" s="69">
        <v>4.8372999999999999</v>
      </c>
      <c r="P12" s="69">
        <v>-0.59199999999999997</v>
      </c>
      <c r="Q12" s="67">
        <v>166384.69344</v>
      </c>
      <c r="R12" s="62">
        <v>8.6456483378166433E-3</v>
      </c>
      <c r="S12" s="63">
        <v>4.1821594704520446E-4</v>
      </c>
      <c r="T12" s="64">
        <v>-5.1182238159874524E-5</v>
      </c>
    </row>
    <row r="13" spans="2:20" ht="15.75">
      <c r="B13" s="16" t="s">
        <v>822</v>
      </c>
      <c r="C13" s="16" t="s">
        <v>823</v>
      </c>
      <c r="D13" s="17" t="s">
        <v>824</v>
      </c>
      <c r="E13" s="18">
        <v>4350.0029999999997</v>
      </c>
      <c r="F13" s="19">
        <v>41.08</v>
      </c>
      <c r="G13" s="20">
        <v>3.2132000000000001</v>
      </c>
      <c r="H13" s="20">
        <v>6.3949999999999996</v>
      </c>
      <c r="J13" s="13" t="s">
        <v>822</v>
      </c>
      <c r="K13" s="65" t="s">
        <v>823</v>
      </c>
      <c r="L13" s="66" t="s">
        <v>824</v>
      </c>
      <c r="M13" s="67">
        <v>4350.0029999999997</v>
      </c>
      <c r="N13" s="68">
        <v>41.08</v>
      </c>
      <c r="O13" s="69">
        <v>3.2132000000000001</v>
      </c>
      <c r="P13" s="69">
        <v>6.3949999999999996</v>
      </c>
      <c r="Q13" s="67">
        <v>178698.12323999999</v>
      </c>
      <c r="R13" s="62">
        <v>9.2854763272920172E-3</v>
      </c>
      <c r="S13" s="63">
        <v>2.9836092534854709E-4</v>
      </c>
      <c r="T13" s="64">
        <v>5.9380621113032449E-4</v>
      </c>
    </row>
    <row r="14" spans="2:20" ht="15.75">
      <c r="B14" s="16" t="s">
        <v>825</v>
      </c>
      <c r="C14" s="16" t="s">
        <v>826</v>
      </c>
      <c r="D14" s="17" t="s">
        <v>827</v>
      </c>
      <c r="E14" s="18">
        <v>1750.0129999999999</v>
      </c>
      <c r="F14" s="19">
        <v>70.010000000000005</v>
      </c>
      <c r="G14" s="20">
        <v>2.9138999999999999</v>
      </c>
      <c r="H14" s="20">
        <v>8.625</v>
      </c>
      <c r="J14" s="13" t="s">
        <v>825</v>
      </c>
      <c r="K14" s="65" t="s">
        <v>826</v>
      </c>
      <c r="L14" s="66" t="s">
        <v>827</v>
      </c>
      <c r="M14" s="67">
        <v>1750.0129999999999</v>
      </c>
      <c r="N14" s="68">
        <v>70.010000000000005</v>
      </c>
      <c r="O14" s="69">
        <v>2.9138999999999999</v>
      </c>
      <c r="P14" s="69">
        <v>8.625</v>
      </c>
      <c r="Q14" s="67">
        <v>122518.41013</v>
      </c>
      <c r="R14" s="62">
        <v>6.3662772517854771E-3</v>
      </c>
      <c r="S14" s="63">
        <v>1.8550695283977699E-4</v>
      </c>
      <c r="T14" s="64">
        <v>5.490914129664974E-4</v>
      </c>
    </row>
    <row r="15" spans="2:20" ht="15.75">
      <c r="B15" s="16" t="s">
        <v>828</v>
      </c>
      <c r="C15" s="16" t="s">
        <v>829</v>
      </c>
      <c r="D15" s="17" t="s">
        <v>830</v>
      </c>
      <c r="E15" s="18">
        <v>1696.761</v>
      </c>
      <c r="F15" s="19">
        <v>120</v>
      </c>
      <c r="G15" s="20">
        <v>1.1000000000000001</v>
      </c>
      <c r="H15" s="20">
        <v>11.613</v>
      </c>
      <c r="J15" s="13" t="s">
        <v>828</v>
      </c>
      <c r="K15" s="65" t="s">
        <v>829</v>
      </c>
      <c r="L15" s="66" t="s">
        <v>830</v>
      </c>
      <c r="M15" s="67">
        <v>1696.761</v>
      </c>
      <c r="N15" s="68">
        <v>120</v>
      </c>
      <c r="O15" s="69">
        <v>1.1000000000000001</v>
      </c>
      <c r="P15" s="69">
        <v>11.613</v>
      </c>
      <c r="Q15" s="67">
        <v>203611.32</v>
      </c>
      <c r="R15" s="62">
        <v>1.058001090078309E-2</v>
      </c>
      <c r="S15" s="63">
        <v>1.16380119908614E-4</v>
      </c>
      <c r="T15" s="64">
        <v>1.2286566659079402E-3</v>
      </c>
    </row>
    <row r="16" spans="2:20" ht="15.75">
      <c r="B16" s="16" t="s">
        <v>831</v>
      </c>
      <c r="C16" s="16" t="s">
        <v>832</v>
      </c>
      <c r="D16" s="17" t="s">
        <v>833</v>
      </c>
      <c r="E16" s="18">
        <v>904.83799999999997</v>
      </c>
      <c r="F16" s="19">
        <v>55.76</v>
      </c>
      <c r="G16" s="20">
        <v>2.726</v>
      </c>
      <c r="H16" s="20">
        <v>3.4</v>
      </c>
      <c r="J16" s="13" t="s">
        <v>831</v>
      </c>
      <c r="K16" s="65" t="s">
        <v>832</v>
      </c>
      <c r="L16" s="66" t="s">
        <v>833</v>
      </c>
      <c r="M16" s="67">
        <v>904.83799999999997</v>
      </c>
      <c r="N16" s="68">
        <v>55.76</v>
      </c>
      <c r="O16" s="69">
        <v>2.726</v>
      </c>
      <c r="P16" s="69">
        <v>3.4</v>
      </c>
      <c r="Q16" s="67">
        <v>50453.766879999996</v>
      </c>
      <c r="R16" s="62">
        <v>2.6216685966967295E-3</v>
      </c>
      <c r="S16" s="63">
        <v>7.146668594595284E-5</v>
      </c>
      <c r="T16" s="64">
        <v>8.9136732287688815E-5</v>
      </c>
    </row>
    <row r="17" spans="2:20" ht="15.75">
      <c r="B17" s="16" t="s">
        <v>834</v>
      </c>
      <c r="C17" s="16" t="s">
        <v>835</v>
      </c>
      <c r="D17" s="17" t="s">
        <v>836</v>
      </c>
      <c r="E17" s="18">
        <v>4181.1080000000002</v>
      </c>
      <c r="F17" s="19">
        <v>79.209999999999994</v>
      </c>
      <c r="G17" s="20">
        <v>3.6863999999999999</v>
      </c>
      <c r="H17" s="20">
        <v>10.79</v>
      </c>
      <c r="J17" s="13" t="s">
        <v>834</v>
      </c>
      <c r="K17" s="65" t="s">
        <v>835</v>
      </c>
      <c r="L17" s="66" t="s">
        <v>836</v>
      </c>
      <c r="M17" s="67">
        <v>4181.1080000000002</v>
      </c>
      <c r="N17" s="68">
        <v>79.209999999999994</v>
      </c>
      <c r="O17" s="69">
        <v>3.6863999999999999</v>
      </c>
      <c r="P17" s="69">
        <v>10.79</v>
      </c>
      <c r="Q17" s="67">
        <v>331185.56468000001</v>
      </c>
      <c r="R17" s="62">
        <v>1.7208998421582862E-2</v>
      </c>
      <c r="S17" s="63">
        <v>6.3439251781323067E-4</v>
      </c>
      <c r="T17" s="64">
        <v>1.8568509296887907E-3</v>
      </c>
    </row>
    <row r="18" spans="2:20" ht="15.75">
      <c r="B18" s="16" t="s">
        <v>837</v>
      </c>
      <c r="C18" s="16" t="s">
        <v>838</v>
      </c>
      <c r="D18" s="17" t="s">
        <v>839</v>
      </c>
      <c r="E18" s="18">
        <v>537.66</v>
      </c>
      <c r="F18" s="19">
        <v>79.5</v>
      </c>
      <c r="G18" s="20">
        <v>2.8176000000000001</v>
      </c>
      <c r="H18" s="20">
        <v>5.49</v>
      </c>
      <c r="J18" s="13" t="s">
        <v>837</v>
      </c>
      <c r="K18" s="65" t="s">
        <v>838</v>
      </c>
      <c r="L18" s="66" t="s">
        <v>839</v>
      </c>
      <c r="M18" s="67">
        <v>537.66</v>
      </c>
      <c r="N18" s="68">
        <v>79.5</v>
      </c>
      <c r="O18" s="69">
        <v>2.8176000000000001</v>
      </c>
      <c r="P18" s="69">
        <v>5.49</v>
      </c>
      <c r="Q18" s="67">
        <v>42743.969999999994</v>
      </c>
      <c r="R18" s="62">
        <v>2.2210536651044023E-3</v>
      </c>
      <c r="S18" s="63">
        <v>6.2580408067981641E-5</v>
      </c>
      <c r="T18" s="64">
        <v>1.2193584621423169E-4</v>
      </c>
    </row>
    <row r="19" spans="2:20" ht="15.75">
      <c r="B19" s="16" t="s">
        <v>840</v>
      </c>
      <c r="C19" s="16" t="s">
        <v>841</v>
      </c>
      <c r="D19" s="17" t="s">
        <v>842</v>
      </c>
      <c r="E19" s="18">
        <v>10096.429</v>
      </c>
      <c r="F19" s="19">
        <v>26.1</v>
      </c>
      <c r="G19" s="20">
        <v>3.5249000000000001</v>
      </c>
      <c r="H19" s="20">
        <v>7.92</v>
      </c>
      <c r="J19" s="13" t="s">
        <v>840</v>
      </c>
      <c r="K19" s="65" t="s">
        <v>841</v>
      </c>
      <c r="L19" s="66" t="s">
        <v>842</v>
      </c>
      <c r="M19" s="67">
        <v>10096.429</v>
      </c>
      <c r="N19" s="68">
        <v>26.1</v>
      </c>
      <c r="O19" s="69">
        <v>3.5249000000000001</v>
      </c>
      <c r="P19" s="69">
        <v>7.92</v>
      </c>
      <c r="Q19" s="67">
        <v>263516.79690000002</v>
      </c>
      <c r="R19" s="62">
        <v>1.3692807373094204E-2</v>
      </c>
      <c r="S19" s="63">
        <v>4.8265776709419762E-4</v>
      </c>
      <c r="T19" s="64">
        <v>1.084470343949061E-3</v>
      </c>
    </row>
    <row r="20" spans="2:20" ht="15.75">
      <c r="B20" s="16" t="s">
        <v>843</v>
      </c>
      <c r="C20" s="16" t="s">
        <v>844</v>
      </c>
      <c r="D20" s="17" t="s">
        <v>845</v>
      </c>
      <c r="E20" s="18">
        <v>1806.415</v>
      </c>
      <c r="F20" s="19">
        <v>30.52</v>
      </c>
      <c r="G20" s="20">
        <v>2.3067000000000002</v>
      </c>
      <c r="H20" s="20">
        <v>5.23</v>
      </c>
      <c r="J20" s="13" t="s">
        <v>843</v>
      </c>
      <c r="K20" s="65" t="s">
        <v>844</v>
      </c>
      <c r="L20" s="66" t="s">
        <v>845</v>
      </c>
      <c r="M20" s="67">
        <v>1806.415</v>
      </c>
      <c r="N20" s="68">
        <v>30.52</v>
      </c>
      <c r="O20" s="69">
        <v>2.3067000000000002</v>
      </c>
      <c r="P20" s="69">
        <v>5.23</v>
      </c>
      <c r="Q20" s="67">
        <v>55131.785799999998</v>
      </c>
      <c r="R20" s="62">
        <v>2.8647468851124699E-3</v>
      </c>
      <c r="S20" s="63">
        <v>6.608111639888934E-5</v>
      </c>
      <c r="T20" s="64">
        <v>1.4982626209138219E-4</v>
      </c>
    </row>
    <row r="21" spans="2:20" ht="15.75">
      <c r="B21" s="16" t="s">
        <v>846</v>
      </c>
      <c r="C21" s="16" t="s">
        <v>847</v>
      </c>
      <c r="D21" s="17" t="s">
        <v>848</v>
      </c>
      <c r="E21" s="18">
        <v>1298.9760000000001</v>
      </c>
      <c r="F21" s="19">
        <v>117.03</v>
      </c>
      <c r="G21" s="20">
        <v>2.0165999999999999</v>
      </c>
      <c r="H21" s="20">
        <v>13.864000000000001</v>
      </c>
      <c r="J21" s="13" t="s">
        <v>846</v>
      </c>
      <c r="K21" s="65" t="s">
        <v>847</v>
      </c>
      <c r="L21" s="66" t="s">
        <v>848</v>
      </c>
      <c r="M21" s="67">
        <v>1298.9760000000001</v>
      </c>
      <c r="N21" s="68">
        <v>117.03</v>
      </c>
      <c r="O21" s="69">
        <v>2.0165999999999999</v>
      </c>
      <c r="P21" s="69">
        <v>13.864000000000001</v>
      </c>
      <c r="Q21" s="67">
        <v>152019.16128</v>
      </c>
      <c r="R21" s="62">
        <v>7.8991894137826063E-3</v>
      </c>
      <c r="S21" s="63">
        <v>1.5929505371834005E-4</v>
      </c>
      <c r="T21" s="64">
        <v>1.0951436203268205E-3</v>
      </c>
    </row>
    <row r="22" spans="2:20" ht="15.75">
      <c r="B22" s="16" t="s">
        <v>849</v>
      </c>
      <c r="C22" s="16" t="s">
        <v>850</v>
      </c>
      <c r="D22" s="17" t="s">
        <v>851</v>
      </c>
      <c r="E22" s="18">
        <v>979.53</v>
      </c>
      <c r="F22" s="19">
        <v>161.99</v>
      </c>
      <c r="G22" s="20">
        <v>3.2101000000000002</v>
      </c>
      <c r="H22" s="20">
        <v>6.65</v>
      </c>
      <c r="J22" s="13" t="s">
        <v>849</v>
      </c>
      <c r="K22" s="65" t="s">
        <v>850</v>
      </c>
      <c r="L22" s="66" t="s">
        <v>851</v>
      </c>
      <c r="M22" s="67">
        <v>979.53</v>
      </c>
      <c r="N22" s="68">
        <v>161.99</v>
      </c>
      <c r="O22" s="69">
        <v>3.2101000000000002</v>
      </c>
      <c r="P22" s="69">
        <v>6.65</v>
      </c>
      <c r="Q22" s="67">
        <v>158674.06470000002</v>
      </c>
      <c r="R22" s="62">
        <v>8.2449901812804982E-3</v>
      </c>
      <c r="S22" s="63">
        <v>2.6467242980928531E-4</v>
      </c>
      <c r="T22" s="64">
        <v>5.4829184705515314E-4</v>
      </c>
    </row>
    <row r="23" spans="2:20" ht="15.75">
      <c r="B23" s="16" t="s">
        <v>852</v>
      </c>
      <c r="C23" s="16" t="s">
        <v>853</v>
      </c>
      <c r="D23" s="17" t="s">
        <v>854</v>
      </c>
      <c r="E23" s="18">
        <v>2769.1060000000002</v>
      </c>
      <c r="F23" s="19">
        <v>100.21</v>
      </c>
      <c r="G23" s="20">
        <v>2.9937</v>
      </c>
      <c r="H23" s="20">
        <v>5.9190000000000005</v>
      </c>
      <c r="J23" s="13" t="s">
        <v>852</v>
      </c>
      <c r="K23" s="65" t="s">
        <v>853</v>
      </c>
      <c r="L23" s="66" t="s">
        <v>854</v>
      </c>
      <c r="M23" s="67">
        <v>2769.1060000000002</v>
      </c>
      <c r="N23" s="68">
        <v>100.21</v>
      </c>
      <c r="O23" s="69">
        <v>2.9937</v>
      </c>
      <c r="P23" s="69">
        <v>5.9190000000000005</v>
      </c>
      <c r="Q23" s="67">
        <v>277492.11226000002</v>
      </c>
      <c r="R23" s="62">
        <v>1.4418989929401396E-2</v>
      </c>
      <c r="S23" s="63">
        <v>4.3166130151648963E-4</v>
      </c>
      <c r="T23" s="64">
        <v>8.5346001392126876E-4</v>
      </c>
    </row>
    <row r="24" spans="2:20" ht="15.75">
      <c r="B24" s="16" t="s">
        <v>855</v>
      </c>
      <c r="C24" s="16" t="s">
        <v>856</v>
      </c>
      <c r="D24" s="17" t="s">
        <v>857</v>
      </c>
      <c r="E24" s="18">
        <v>958.51499999999999</v>
      </c>
      <c r="F24" s="19">
        <v>99.86</v>
      </c>
      <c r="G24" s="20">
        <v>3.4047999999999998</v>
      </c>
      <c r="H24" s="20">
        <v>7.47</v>
      </c>
      <c r="J24" s="13" t="s">
        <v>855</v>
      </c>
      <c r="K24" s="65" t="s">
        <v>856</v>
      </c>
      <c r="L24" s="66" t="s">
        <v>857</v>
      </c>
      <c r="M24" s="67">
        <v>958.51499999999999</v>
      </c>
      <c r="N24" s="68">
        <v>99.86</v>
      </c>
      <c r="O24" s="69">
        <v>3.4047999999999998</v>
      </c>
      <c r="P24" s="69">
        <v>7.47</v>
      </c>
      <c r="Q24" s="67">
        <v>95717.3079</v>
      </c>
      <c r="R24" s="62">
        <v>4.9736437098664814E-3</v>
      </c>
      <c r="S24" s="63">
        <v>1.6934262103353393E-4</v>
      </c>
      <c r="T24" s="64">
        <v>3.7153118512702615E-4</v>
      </c>
    </row>
    <row r="25" spans="2:20" ht="15.75">
      <c r="B25" s="16" t="s">
        <v>858</v>
      </c>
      <c r="C25" s="16" t="s">
        <v>859</v>
      </c>
      <c r="D25" s="17" t="s">
        <v>860</v>
      </c>
      <c r="E25" s="18">
        <v>2825.2220000000002</v>
      </c>
      <c r="F25" s="19">
        <v>58.96</v>
      </c>
      <c r="G25" s="20">
        <v>3.0529000000000002</v>
      </c>
      <c r="H25" s="20">
        <v>6.65</v>
      </c>
      <c r="J25" s="13" t="s">
        <v>858</v>
      </c>
      <c r="K25" s="65" t="s">
        <v>859</v>
      </c>
      <c r="L25" s="66" t="s">
        <v>860</v>
      </c>
      <c r="M25" s="67">
        <v>2825.2220000000002</v>
      </c>
      <c r="N25" s="68">
        <v>58.96</v>
      </c>
      <c r="O25" s="69">
        <v>3.0529000000000002</v>
      </c>
      <c r="P25" s="69">
        <v>6.65</v>
      </c>
      <c r="Q25" s="67">
        <v>166575.08912000002</v>
      </c>
      <c r="R25" s="62">
        <v>8.6555416402610361E-3</v>
      </c>
      <c r="S25" s="63">
        <v>2.6424503073552917E-4</v>
      </c>
      <c r="T25" s="64">
        <v>5.755935190773589E-4</v>
      </c>
    </row>
    <row r="26" spans="2:20" ht="15.75">
      <c r="B26" s="16" t="s">
        <v>861</v>
      </c>
      <c r="C26" s="16" t="s">
        <v>862</v>
      </c>
      <c r="D26" s="17" t="s">
        <v>863</v>
      </c>
      <c r="E26" s="18">
        <v>624.745</v>
      </c>
      <c r="F26" s="19">
        <v>151.34</v>
      </c>
      <c r="G26" s="20">
        <v>2.7090999999999998</v>
      </c>
      <c r="H26" s="20">
        <v>9.15</v>
      </c>
      <c r="J26" s="13" t="s">
        <v>861</v>
      </c>
      <c r="K26" s="65" t="s">
        <v>862</v>
      </c>
      <c r="L26" s="66" t="s">
        <v>863</v>
      </c>
      <c r="M26" s="67">
        <v>624.745</v>
      </c>
      <c r="N26" s="68">
        <v>151.34</v>
      </c>
      <c r="O26" s="69">
        <v>2.7090999999999998</v>
      </c>
      <c r="P26" s="69">
        <v>9.15</v>
      </c>
      <c r="Q26" s="67">
        <v>94548.90830000001</v>
      </c>
      <c r="R26" s="62">
        <v>4.9129315623077383E-3</v>
      </c>
      <c r="S26" s="63">
        <v>1.3309622895447891E-4</v>
      </c>
      <c r="T26" s="64">
        <v>4.4953323795115803E-4</v>
      </c>
    </row>
    <row r="27" spans="2:20" ht="15.75">
      <c r="B27" s="16" t="s">
        <v>864</v>
      </c>
      <c r="C27" s="16" t="s">
        <v>865</v>
      </c>
      <c r="D27" s="17" t="s">
        <v>866</v>
      </c>
      <c r="E27" s="18">
        <v>10468.545</v>
      </c>
      <c r="F27" s="19">
        <v>17.88</v>
      </c>
      <c r="G27" s="20">
        <v>1.1186</v>
      </c>
      <c r="H27" s="20">
        <v>6.65</v>
      </c>
      <c r="J27" s="13" t="s">
        <v>864</v>
      </c>
      <c r="K27" s="65" t="s">
        <v>865</v>
      </c>
      <c r="L27" s="66" t="s">
        <v>866</v>
      </c>
      <c r="M27" s="67">
        <v>10468.545</v>
      </c>
      <c r="N27" s="68">
        <v>17.88</v>
      </c>
      <c r="O27" s="69">
        <v>1.1186</v>
      </c>
      <c r="P27" s="69">
        <v>6.65</v>
      </c>
      <c r="Q27" s="67">
        <v>187177.5846</v>
      </c>
      <c r="R27" s="62">
        <v>9.7260844114671462E-3</v>
      </c>
      <c r="S27" s="63">
        <v>1.087959802266715E-4</v>
      </c>
      <c r="T27" s="64">
        <v>6.4678461336256524E-4</v>
      </c>
    </row>
    <row r="28" spans="2:20" ht="15.75">
      <c r="B28" s="16" t="s">
        <v>867</v>
      </c>
      <c r="C28" s="16" t="s">
        <v>868</v>
      </c>
      <c r="D28" s="17" t="s">
        <v>869</v>
      </c>
      <c r="E28" s="18">
        <v>6157.67</v>
      </c>
      <c r="F28" s="19">
        <v>36.06</v>
      </c>
      <c r="G28" s="20">
        <v>3.1059000000000001</v>
      </c>
      <c r="H28" s="20">
        <v>4.2</v>
      </c>
      <c r="J28" s="13" t="s">
        <v>867</v>
      </c>
      <c r="K28" s="65" t="s">
        <v>868</v>
      </c>
      <c r="L28" s="66" t="s">
        <v>869</v>
      </c>
      <c r="M28" s="67">
        <v>6157.67</v>
      </c>
      <c r="N28" s="68">
        <v>36.06</v>
      </c>
      <c r="O28" s="69">
        <v>3.1059000000000001</v>
      </c>
      <c r="P28" s="69">
        <v>4.2</v>
      </c>
      <c r="Q28" s="67">
        <v>222045.58020000003</v>
      </c>
      <c r="R28" s="62">
        <v>1.1537888261746478E-2</v>
      </c>
      <c r="S28" s="63">
        <v>3.5835527152158384E-4</v>
      </c>
      <c r="T28" s="64">
        <v>4.8459130699335211E-4</v>
      </c>
    </row>
    <row r="29" spans="2:20" ht="15.75">
      <c r="B29" s="16" t="s">
        <v>870</v>
      </c>
      <c r="C29" s="16" t="s">
        <v>871</v>
      </c>
      <c r="D29" s="17" t="s">
        <v>872</v>
      </c>
      <c r="E29" s="18">
        <v>2712.9960000000001</v>
      </c>
      <c r="F29" s="19">
        <v>76.7</v>
      </c>
      <c r="G29" s="20">
        <v>3.4571000000000001</v>
      </c>
      <c r="H29" s="20">
        <v>6.6970000000000001</v>
      </c>
      <c r="J29" s="13" t="s">
        <v>870</v>
      </c>
      <c r="K29" s="65" t="s">
        <v>871</v>
      </c>
      <c r="L29" s="66" t="s">
        <v>872</v>
      </c>
      <c r="M29" s="67">
        <v>2712.9960000000001</v>
      </c>
      <c r="N29" s="68">
        <v>76.7</v>
      </c>
      <c r="O29" s="69">
        <v>3.4571000000000001</v>
      </c>
      <c r="P29" s="69">
        <v>6.6970000000000001</v>
      </c>
      <c r="Q29" s="67">
        <v>208086.79320000001</v>
      </c>
      <c r="R29" s="62">
        <v>1.0812564548793244E-2</v>
      </c>
      <c r="S29" s="63">
        <v>3.738011690163312E-4</v>
      </c>
      <c r="T29" s="64">
        <v>7.2411744783268351E-4</v>
      </c>
    </row>
    <row r="30" spans="2:20" ht="15.75">
      <c r="B30" s="16" t="s">
        <v>873</v>
      </c>
      <c r="C30" s="16" t="s">
        <v>874</v>
      </c>
      <c r="D30" s="17" t="s">
        <v>589</v>
      </c>
      <c r="E30" s="18">
        <v>6147.5420000000004</v>
      </c>
      <c r="F30" s="19">
        <v>34.74</v>
      </c>
      <c r="G30" s="20">
        <v>5.4116</v>
      </c>
      <c r="H30" s="20">
        <v>4.2309999999999999</v>
      </c>
      <c r="J30" s="13" t="s">
        <v>873</v>
      </c>
      <c r="K30" s="65" t="s">
        <v>874</v>
      </c>
      <c r="L30" s="66" t="s">
        <v>589</v>
      </c>
      <c r="M30" s="67">
        <v>6147.5420000000004</v>
      </c>
      <c r="N30" s="68">
        <v>34.74</v>
      </c>
      <c r="O30" s="69">
        <v>5.4116</v>
      </c>
      <c r="P30" s="69">
        <v>4.2309999999999999</v>
      </c>
      <c r="Q30" s="67">
        <v>213565.60908000002</v>
      </c>
      <c r="R30" s="62">
        <v>1.1097253689523648E-2</v>
      </c>
      <c r="S30" s="63">
        <v>6.0053898066226175E-4</v>
      </c>
      <c r="T30" s="64">
        <v>4.6952480360374553E-4</v>
      </c>
    </row>
    <row r="31" spans="2:20" ht="15.75">
      <c r="B31" s="16" t="s">
        <v>875</v>
      </c>
      <c r="C31" s="16" t="s">
        <v>876</v>
      </c>
      <c r="D31" s="17" t="s">
        <v>877</v>
      </c>
      <c r="E31" s="18">
        <v>311.20600000000002</v>
      </c>
      <c r="F31" s="19">
        <v>106.12</v>
      </c>
      <c r="G31" s="20">
        <v>2.2993000000000001</v>
      </c>
      <c r="H31" s="20">
        <v>7.6429999999999998</v>
      </c>
      <c r="J31" s="13" t="s">
        <v>875</v>
      </c>
      <c r="K31" s="65" t="s">
        <v>876</v>
      </c>
      <c r="L31" s="66" t="s">
        <v>877</v>
      </c>
      <c r="M31" s="67">
        <v>311.20600000000002</v>
      </c>
      <c r="N31" s="68">
        <v>106.12</v>
      </c>
      <c r="O31" s="69">
        <v>2.2993000000000001</v>
      </c>
      <c r="P31" s="69">
        <v>7.6429999999999998</v>
      </c>
      <c r="Q31" s="67">
        <v>33025.180720000004</v>
      </c>
      <c r="R31" s="62">
        <v>1.7160478701180835E-3</v>
      </c>
      <c r="S31" s="63">
        <v>3.9457088677625097E-5</v>
      </c>
      <c r="T31" s="64">
        <v>1.3115753871312513E-4</v>
      </c>
    </row>
    <row r="32" spans="2:20" ht="15.75">
      <c r="B32" s="16" t="s">
        <v>878</v>
      </c>
      <c r="C32" s="16" t="s">
        <v>879</v>
      </c>
      <c r="D32" s="17" t="s">
        <v>880</v>
      </c>
      <c r="E32" s="18">
        <v>890.59799999999996</v>
      </c>
      <c r="F32" s="19">
        <v>100.31</v>
      </c>
      <c r="G32" s="20">
        <v>2.5521000000000003</v>
      </c>
      <c r="H32" s="20">
        <v>8.7080000000000002</v>
      </c>
      <c r="J32" s="13" t="s">
        <v>878</v>
      </c>
      <c r="K32" s="65" t="s">
        <v>879</v>
      </c>
      <c r="L32" s="66" t="s">
        <v>880</v>
      </c>
      <c r="M32" s="67">
        <v>890.59799999999996</v>
      </c>
      <c r="N32" s="68">
        <v>100.31</v>
      </c>
      <c r="O32" s="69">
        <v>2.5521000000000003</v>
      </c>
      <c r="P32" s="69">
        <v>8.7080000000000002</v>
      </c>
      <c r="Q32" s="67">
        <v>89335.885379999992</v>
      </c>
      <c r="R32" s="62">
        <v>4.6420535024845793E-3</v>
      </c>
      <c r="S32" s="63">
        <v>1.1846984743690896E-4</v>
      </c>
      <c r="T32" s="64">
        <v>4.0423001899635716E-4</v>
      </c>
    </row>
    <row r="33" spans="2:20" ht="15.75">
      <c r="B33" s="16" t="s">
        <v>881</v>
      </c>
      <c r="C33" s="16" t="s">
        <v>882</v>
      </c>
      <c r="D33" s="17" t="s">
        <v>883</v>
      </c>
      <c r="E33" s="18">
        <v>313.54199999999997</v>
      </c>
      <c r="F33" s="19">
        <v>58.33</v>
      </c>
      <c r="G33" s="20">
        <v>2.7429999999999999</v>
      </c>
      <c r="H33" s="20">
        <v>11.175000000000001</v>
      </c>
      <c r="J33" s="13" t="s">
        <v>881</v>
      </c>
      <c r="K33" s="65" t="s">
        <v>882</v>
      </c>
      <c r="L33" s="66" t="s">
        <v>883</v>
      </c>
      <c r="M33" s="67">
        <v>313.54199999999997</v>
      </c>
      <c r="N33" s="68">
        <v>58.33</v>
      </c>
      <c r="O33" s="69">
        <v>2.7429999999999999</v>
      </c>
      <c r="P33" s="69">
        <v>11.175000000000001</v>
      </c>
      <c r="Q33" s="67">
        <v>18288.904859999999</v>
      </c>
      <c r="R33" s="62">
        <v>9.5032443570517008E-4</v>
      </c>
      <c r="S33" s="63">
        <v>2.6067399271392813E-5</v>
      </c>
      <c r="T33" s="64">
        <v>1.0619875569005276E-4</v>
      </c>
    </row>
    <row r="34" spans="2:20" ht="15.75">
      <c r="B34" s="16" t="s">
        <v>884</v>
      </c>
      <c r="C34" s="16" t="s">
        <v>885</v>
      </c>
      <c r="D34" s="17" t="s">
        <v>886</v>
      </c>
      <c r="E34" s="18">
        <v>3220.549</v>
      </c>
      <c r="F34" s="19">
        <v>71.98</v>
      </c>
      <c r="G34" s="20">
        <v>2.7229999999999999</v>
      </c>
      <c r="H34" s="20">
        <v>7.101</v>
      </c>
      <c r="J34" s="13" t="s">
        <v>884</v>
      </c>
      <c r="K34" s="65" t="s">
        <v>885</v>
      </c>
      <c r="L34" s="66" t="s">
        <v>886</v>
      </c>
      <c r="M34" s="67">
        <v>3220.549</v>
      </c>
      <c r="N34" s="68">
        <v>71.98</v>
      </c>
      <c r="O34" s="69">
        <v>2.7229999999999999</v>
      </c>
      <c r="P34" s="69">
        <v>7.101</v>
      </c>
      <c r="Q34" s="67">
        <v>231815.11702000001</v>
      </c>
      <c r="R34" s="62">
        <v>1.2045530990309907E-2</v>
      </c>
      <c r="S34" s="63">
        <v>3.2799980886613877E-4</v>
      </c>
      <c r="T34" s="64">
        <v>8.5535315562190652E-4</v>
      </c>
    </row>
    <row r="35" spans="2:20" ht="15.75">
      <c r="B35" s="16" t="s">
        <v>887</v>
      </c>
      <c r="C35" s="16" t="s">
        <v>888</v>
      </c>
      <c r="D35" s="17" t="s">
        <v>889</v>
      </c>
      <c r="E35" s="18">
        <v>5085.8890000000001</v>
      </c>
      <c r="F35" s="19">
        <v>28.42</v>
      </c>
      <c r="G35" s="20">
        <v>2.9557000000000002</v>
      </c>
      <c r="H35" s="20">
        <v>7.5629999999999997</v>
      </c>
      <c r="J35" s="13" t="s">
        <v>887</v>
      </c>
      <c r="K35" s="65" t="s">
        <v>888</v>
      </c>
      <c r="L35" s="66" t="s">
        <v>889</v>
      </c>
      <c r="M35" s="67">
        <v>5085.8890000000001</v>
      </c>
      <c r="N35" s="68">
        <v>28.42</v>
      </c>
      <c r="O35" s="69">
        <v>2.9557000000000002</v>
      </c>
      <c r="P35" s="69">
        <v>7.5629999999999997</v>
      </c>
      <c r="Q35" s="67">
        <v>144540.96538000001</v>
      </c>
      <c r="R35" s="62">
        <v>7.5106088862353588E-3</v>
      </c>
      <c r="S35" s="63">
        <v>2.2199106685045851E-4</v>
      </c>
      <c r="T35" s="64">
        <v>5.6802735006598025E-4</v>
      </c>
    </row>
    <row r="36" spans="2:20" ht="15.75">
      <c r="B36" s="16" t="s">
        <v>890</v>
      </c>
      <c r="C36" s="16" t="s">
        <v>891</v>
      </c>
      <c r="D36" s="17" t="s">
        <v>892</v>
      </c>
      <c r="E36" s="18">
        <v>4754</v>
      </c>
      <c r="F36" s="19">
        <v>28.95</v>
      </c>
      <c r="G36" s="20">
        <v>3.3161</v>
      </c>
      <c r="H36" s="20">
        <v>7.9859999999999998</v>
      </c>
      <c r="J36" s="13" t="s">
        <v>890</v>
      </c>
      <c r="K36" s="65" t="s">
        <v>891</v>
      </c>
      <c r="L36" s="66" t="s">
        <v>892</v>
      </c>
      <c r="M36" s="67">
        <v>4754</v>
      </c>
      <c r="N36" s="68">
        <v>28.95</v>
      </c>
      <c r="O36" s="69">
        <v>3.3161</v>
      </c>
      <c r="P36" s="69">
        <v>7.9859999999999998</v>
      </c>
      <c r="Q36" s="67">
        <v>137628.29999999999</v>
      </c>
      <c r="R36" s="62">
        <v>7.1514143430544295E-3</v>
      </c>
      <c r="S36" s="63">
        <v>2.3714805103002795E-4</v>
      </c>
      <c r="T36" s="64">
        <v>5.7111194943632677E-4</v>
      </c>
    </row>
    <row r="37" spans="2:20" ht="15.75">
      <c r="B37" s="16" t="s">
        <v>893</v>
      </c>
      <c r="C37" s="16" t="s">
        <v>894</v>
      </c>
      <c r="D37" s="17" t="s">
        <v>895</v>
      </c>
      <c r="E37" s="18">
        <v>1583.9970000000001</v>
      </c>
      <c r="F37" s="19">
        <v>31.51</v>
      </c>
      <c r="G37" s="20">
        <v>4.57</v>
      </c>
      <c r="H37" s="20">
        <v>12.18</v>
      </c>
      <c r="J37" s="13" t="s">
        <v>893</v>
      </c>
      <c r="K37" s="65" t="s">
        <v>894</v>
      </c>
      <c r="L37" s="66" t="s">
        <v>895</v>
      </c>
      <c r="M37" s="67">
        <v>1583.9970000000001</v>
      </c>
      <c r="N37" s="68">
        <v>31.51</v>
      </c>
      <c r="O37" s="69">
        <v>4.57</v>
      </c>
      <c r="P37" s="69">
        <v>12.18</v>
      </c>
      <c r="Q37" s="67">
        <v>49911.745470000002</v>
      </c>
      <c r="R37" s="62">
        <v>2.5935041880270262E-3</v>
      </c>
      <c r="S37" s="63">
        <v>1.1852314139283511E-4</v>
      </c>
      <c r="T37" s="64">
        <v>3.1588881010169179E-4</v>
      </c>
    </row>
    <row r="38" spans="2:20" ht="15.75">
      <c r="B38" s="16" t="s">
        <v>896</v>
      </c>
      <c r="C38" s="16" t="s">
        <v>897</v>
      </c>
      <c r="D38" s="17" t="s">
        <v>898</v>
      </c>
      <c r="E38" s="18">
        <v>7997.9809999999998</v>
      </c>
      <c r="F38" s="19">
        <v>46.7</v>
      </c>
      <c r="G38" s="20">
        <v>2.6551999999999998</v>
      </c>
      <c r="H38" s="20">
        <v>10.47</v>
      </c>
      <c r="J38" s="13" t="s">
        <v>896</v>
      </c>
      <c r="K38" s="65" t="s">
        <v>897</v>
      </c>
      <c r="L38" s="66" t="s">
        <v>898</v>
      </c>
      <c r="M38" s="67">
        <v>7997.9809999999998</v>
      </c>
      <c r="N38" s="68">
        <v>46.7</v>
      </c>
      <c r="O38" s="69">
        <v>2.6551999999999998</v>
      </c>
      <c r="P38" s="69">
        <v>10.47</v>
      </c>
      <c r="Q38" s="67">
        <v>373505.71270000003</v>
      </c>
      <c r="R38" s="62">
        <v>1.9408029533283105E-2</v>
      </c>
      <c r="S38" s="63">
        <v>5.1532200016773304E-4</v>
      </c>
      <c r="T38" s="64">
        <v>2.0320206921347413E-3</v>
      </c>
    </row>
    <row r="39" spans="2:20" ht="15.75">
      <c r="B39" s="16" t="s">
        <v>899</v>
      </c>
      <c r="C39" s="16" t="s">
        <v>900</v>
      </c>
      <c r="D39" s="17" t="s">
        <v>901</v>
      </c>
      <c r="E39" s="18">
        <v>297.108</v>
      </c>
      <c r="F39" s="19">
        <v>80.37</v>
      </c>
      <c r="G39" s="20">
        <v>1.0949</v>
      </c>
      <c r="H39" s="20">
        <v>12.013999999999999</v>
      </c>
      <c r="J39" s="13" t="s">
        <v>899</v>
      </c>
      <c r="K39" s="65" t="s">
        <v>900</v>
      </c>
      <c r="L39" s="66" t="s">
        <v>901</v>
      </c>
      <c r="M39" s="67">
        <v>297.108</v>
      </c>
      <c r="N39" s="68">
        <v>80.37</v>
      </c>
      <c r="O39" s="69">
        <v>1.0949</v>
      </c>
      <c r="P39" s="69">
        <v>12.013999999999999</v>
      </c>
      <c r="Q39" s="67">
        <v>23878.569960000001</v>
      </c>
      <c r="R39" s="62">
        <v>1.2407735015514444E-3</v>
      </c>
      <c r="S39" s="63">
        <v>1.3585229068486765E-5</v>
      </c>
      <c r="T39" s="64">
        <v>1.4906652847639052E-4</v>
      </c>
    </row>
    <row r="40" spans="2:20" ht="15.75">
      <c r="B40" s="16" t="s">
        <v>902</v>
      </c>
      <c r="C40" s="16" t="s">
        <v>903</v>
      </c>
      <c r="D40" s="17" t="s">
        <v>904</v>
      </c>
      <c r="E40" s="18">
        <v>2191.9369999999999</v>
      </c>
      <c r="F40" s="19">
        <v>34.64</v>
      </c>
      <c r="G40" s="20">
        <v>5.6581999999999999</v>
      </c>
      <c r="H40" s="20">
        <v>9.3330000000000002</v>
      </c>
      <c r="J40" s="13" t="s">
        <v>902</v>
      </c>
      <c r="K40" s="65" t="s">
        <v>903</v>
      </c>
      <c r="L40" s="66" t="s">
        <v>904</v>
      </c>
      <c r="M40" s="67">
        <v>2191.9369999999999</v>
      </c>
      <c r="N40" s="68">
        <v>34.64</v>
      </c>
      <c r="O40" s="69">
        <v>5.6581999999999999</v>
      </c>
      <c r="P40" s="69">
        <v>9.3330000000000002</v>
      </c>
      <c r="Q40" s="67">
        <v>75928.697679999997</v>
      </c>
      <c r="R40" s="62">
        <v>3.9453918826156797E-3</v>
      </c>
      <c r="S40" s="63">
        <v>2.2323816350216038E-4</v>
      </c>
      <c r="T40" s="64">
        <v>3.6822342440452139E-4</v>
      </c>
    </row>
    <row r="41" spans="2:20" ht="15.75">
      <c r="B41" s="16" t="s">
        <v>905</v>
      </c>
      <c r="C41" s="16" t="s">
        <v>906</v>
      </c>
      <c r="D41" s="17" t="s">
        <v>907</v>
      </c>
      <c r="E41" s="18">
        <v>3034.14</v>
      </c>
      <c r="F41" s="19">
        <v>58.46</v>
      </c>
      <c r="G41" s="20">
        <v>0.34210000000000002</v>
      </c>
      <c r="H41" s="20">
        <v>20.613</v>
      </c>
      <c r="J41" s="13" t="s">
        <v>905</v>
      </c>
      <c r="K41" s="65" t="s">
        <v>906</v>
      </c>
      <c r="L41" s="66" t="s">
        <v>907</v>
      </c>
      <c r="M41" s="67">
        <v>3034.14</v>
      </c>
      <c r="N41" s="68">
        <v>58.46</v>
      </c>
      <c r="O41" s="69">
        <v>0.34210000000000002</v>
      </c>
      <c r="P41" s="69">
        <v>20.613</v>
      </c>
      <c r="Q41" s="67">
        <v>177375.82439999998</v>
      </c>
      <c r="R41" s="62">
        <v>9.2167672980430892E-3</v>
      </c>
      <c r="S41" s="63">
        <v>3.1530560926605408E-5</v>
      </c>
      <c r="T41" s="64">
        <v>1.899852243145622E-3</v>
      </c>
    </row>
    <row r="42" spans="2:20" ht="15.75">
      <c r="B42" s="16" t="s">
        <v>908</v>
      </c>
      <c r="C42" s="16" t="s">
        <v>909</v>
      </c>
      <c r="D42" s="17" t="s">
        <v>910</v>
      </c>
      <c r="E42" s="18">
        <v>366.86</v>
      </c>
      <c r="F42" s="19">
        <v>48.46</v>
      </c>
      <c r="G42" s="20">
        <v>2.3111999999999999</v>
      </c>
      <c r="H42" s="20">
        <v>14</v>
      </c>
      <c r="J42" s="13" t="s">
        <v>908</v>
      </c>
      <c r="K42" s="65" t="s">
        <v>909</v>
      </c>
      <c r="L42" s="66" t="s">
        <v>910</v>
      </c>
      <c r="M42" s="67">
        <v>366.86</v>
      </c>
      <c r="N42" s="68">
        <v>48.46</v>
      </c>
      <c r="O42" s="69">
        <v>2.3111999999999999</v>
      </c>
      <c r="P42" s="69">
        <v>14</v>
      </c>
      <c r="Q42" s="67">
        <v>17778.035599999999</v>
      </c>
      <c r="R42" s="62">
        <v>9.2377874885595662E-4</v>
      </c>
      <c r="S42" s="63">
        <v>2.1350374443558869E-5</v>
      </c>
      <c r="T42" s="64">
        <v>1.2932902483983393E-4</v>
      </c>
    </row>
    <row r="43" spans="2:20" ht="15.75">
      <c r="B43" s="16" t="s">
        <v>911</v>
      </c>
      <c r="C43" s="16" t="s">
        <v>912</v>
      </c>
      <c r="D43" s="17" t="s">
        <v>913</v>
      </c>
      <c r="E43" s="18">
        <v>1333.395</v>
      </c>
      <c r="F43" s="19">
        <v>64.12</v>
      </c>
      <c r="G43" s="20">
        <v>0.77980000000000005</v>
      </c>
      <c r="H43" s="20">
        <v>9.0399999999999991</v>
      </c>
      <c r="J43" s="13" t="s">
        <v>911</v>
      </c>
      <c r="K43" s="65" t="s">
        <v>912</v>
      </c>
      <c r="L43" s="66" t="s">
        <v>913</v>
      </c>
      <c r="M43" s="67">
        <v>1333.395</v>
      </c>
      <c r="N43" s="68">
        <v>64.12</v>
      </c>
      <c r="O43" s="69">
        <v>0.77980000000000005</v>
      </c>
      <c r="P43" s="69">
        <v>9.0399999999999991</v>
      </c>
      <c r="Q43" s="67">
        <v>85497.287400000001</v>
      </c>
      <c r="R43" s="62">
        <v>4.4425930379479129E-3</v>
      </c>
      <c r="S43" s="63">
        <v>3.4643340509917829E-5</v>
      </c>
      <c r="T43" s="64">
        <v>4.0161041063049131E-4</v>
      </c>
    </row>
    <row r="44" spans="2:20" ht="15.75">
      <c r="B44" s="16" t="s">
        <v>914</v>
      </c>
      <c r="C44" s="16" t="s">
        <v>915</v>
      </c>
      <c r="D44" s="17" t="s">
        <v>916</v>
      </c>
      <c r="E44" s="18">
        <v>781.76199999999994</v>
      </c>
      <c r="F44" s="19">
        <v>105.05</v>
      </c>
      <c r="G44" s="20">
        <v>1.9704999999999999</v>
      </c>
      <c r="H44" s="20">
        <v>9.2100000000000009</v>
      </c>
      <c r="J44" s="13" t="s">
        <v>914</v>
      </c>
      <c r="K44" s="65" t="s">
        <v>915</v>
      </c>
      <c r="L44" s="66" t="s">
        <v>916</v>
      </c>
      <c r="M44" s="67">
        <v>781.76199999999994</v>
      </c>
      <c r="N44" s="68">
        <v>105.05</v>
      </c>
      <c r="O44" s="69">
        <v>1.9704999999999999</v>
      </c>
      <c r="P44" s="69">
        <v>9.2100000000000009</v>
      </c>
      <c r="Q44" s="67">
        <v>82124.098099999988</v>
      </c>
      <c r="R44" s="62">
        <v>4.2673160466470119E-3</v>
      </c>
      <c r="S44" s="63">
        <v>8.4087462699179369E-5</v>
      </c>
      <c r="T44" s="64">
        <v>3.9301980789618987E-4</v>
      </c>
    </row>
    <row r="45" spans="2:20" ht="15.75">
      <c r="B45" s="16" t="s">
        <v>917</v>
      </c>
      <c r="C45" s="16" t="s">
        <v>918</v>
      </c>
      <c r="D45" s="17" t="s">
        <v>919</v>
      </c>
      <c r="E45" s="18">
        <v>1960.6949999999999</v>
      </c>
      <c r="F45" s="19">
        <v>54.38</v>
      </c>
      <c r="G45" s="20">
        <v>3.8249</v>
      </c>
      <c r="H45" s="20">
        <v>7.62</v>
      </c>
      <c r="J45" s="13" t="s">
        <v>917</v>
      </c>
      <c r="K45" s="65" t="s">
        <v>918</v>
      </c>
      <c r="L45" s="66" t="s">
        <v>919</v>
      </c>
      <c r="M45" s="67">
        <v>1960.6949999999999</v>
      </c>
      <c r="N45" s="68">
        <v>54.38</v>
      </c>
      <c r="O45" s="69">
        <v>3.8249</v>
      </c>
      <c r="P45" s="69">
        <v>7.62</v>
      </c>
      <c r="Q45" s="67">
        <v>106622.5941</v>
      </c>
      <c r="R45" s="62">
        <v>5.5403020217528708E-3</v>
      </c>
      <c r="S45" s="63">
        <v>2.1191101203002553E-4</v>
      </c>
      <c r="T45" s="64">
        <v>4.221710140575688E-4</v>
      </c>
    </row>
    <row r="46" spans="2:20" ht="15.75">
      <c r="B46" s="16" t="s">
        <v>920</v>
      </c>
      <c r="C46" s="16" t="s">
        <v>921</v>
      </c>
      <c r="D46" s="17" t="s">
        <v>922</v>
      </c>
      <c r="E46" s="18">
        <v>414.32</v>
      </c>
      <c r="F46" s="19">
        <v>93.01</v>
      </c>
      <c r="G46" s="20" t="s">
        <v>16</v>
      </c>
      <c r="H46" s="20">
        <v>10.96</v>
      </c>
      <c r="J46" s="13" t="s">
        <v>920</v>
      </c>
      <c r="K46" s="65" t="s">
        <v>921</v>
      </c>
      <c r="L46" s="66" t="s">
        <v>922</v>
      </c>
      <c r="M46" s="67">
        <v>414.32</v>
      </c>
      <c r="N46" s="68">
        <v>93.01</v>
      </c>
      <c r="O46" s="69" t="s">
        <v>16</v>
      </c>
      <c r="P46" s="69">
        <v>10.96</v>
      </c>
      <c r="Q46" s="67">
        <v>38535.903200000001</v>
      </c>
      <c r="R46" s="62">
        <v>2.0023949352497785E-3</v>
      </c>
      <c r="S46" s="63" t="s">
        <v>16</v>
      </c>
      <c r="T46" s="64">
        <v>2.1946248490337572E-4</v>
      </c>
    </row>
    <row r="47" spans="2:20" ht="15.75">
      <c r="B47" s="16" t="s">
        <v>923</v>
      </c>
      <c r="C47" s="16" t="s">
        <v>924</v>
      </c>
      <c r="D47" s="17" t="s">
        <v>925</v>
      </c>
      <c r="E47" s="18">
        <v>179.96199999999999</v>
      </c>
      <c r="F47" s="19">
        <v>99.33</v>
      </c>
      <c r="G47" s="20" t="s">
        <v>16</v>
      </c>
      <c r="H47" s="20">
        <v>22.751000000000001</v>
      </c>
      <c r="J47" s="13" t="s">
        <v>923</v>
      </c>
      <c r="K47" s="65" t="s">
        <v>924</v>
      </c>
      <c r="L47" s="66" t="s">
        <v>925</v>
      </c>
      <c r="M47" s="67">
        <v>179.96199999999999</v>
      </c>
      <c r="N47" s="68">
        <v>99.33</v>
      </c>
      <c r="O47" s="69" t="s">
        <v>16</v>
      </c>
      <c r="P47" s="69">
        <v>22.751000000000001</v>
      </c>
      <c r="Q47" s="67">
        <v>17875.625459999999</v>
      </c>
      <c r="R47" s="62">
        <v>9.2884969374549371E-4</v>
      </c>
      <c r="S47" s="63" t="s">
        <v>16</v>
      </c>
      <c r="T47" s="64">
        <v>2.1132259382403729E-4</v>
      </c>
    </row>
    <row r="48" spans="2:20" ht="15.75">
      <c r="B48" s="16" t="s">
        <v>926</v>
      </c>
      <c r="C48" s="16" t="s">
        <v>927</v>
      </c>
      <c r="D48" s="17" t="s">
        <v>928</v>
      </c>
      <c r="E48" s="18">
        <v>420.91300000000001</v>
      </c>
      <c r="F48" s="19">
        <v>47.87</v>
      </c>
      <c r="G48" s="20">
        <v>3.3424</v>
      </c>
      <c r="H48" s="20">
        <v>9.0329999999999995</v>
      </c>
      <c r="J48" s="13" t="s">
        <v>926</v>
      </c>
      <c r="K48" s="65" t="s">
        <v>927</v>
      </c>
      <c r="L48" s="66" t="s">
        <v>928</v>
      </c>
      <c r="M48" s="67">
        <v>420.91300000000001</v>
      </c>
      <c r="N48" s="68">
        <v>47.87</v>
      </c>
      <c r="O48" s="69">
        <v>3.3424</v>
      </c>
      <c r="P48" s="69">
        <v>9.0329999999999995</v>
      </c>
      <c r="Q48" s="67">
        <v>20149.105309999999</v>
      </c>
      <c r="R48" s="62">
        <v>1.0469838013958479E-3</v>
      </c>
      <c r="S48" s="63">
        <v>3.4994386577854821E-5</v>
      </c>
      <c r="T48" s="64">
        <v>9.4574046780086931E-5</v>
      </c>
    </row>
    <row r="49" spans="2:20" ht="15.75">
      <c r="B49" s="16" t="s">
        <v>929</v>
      </c>
      <c r="C49" s="16" t="s">
        <v>930</v>
      </c>
      <c r="D49" s="17" t="s">
        <v>931</v>
      </c>
      <c r="E49" s="18">
        <v>1488.7570000000001</v>
      </c>
      <c r="F49" s="19">
        <v>50.69</v>
      </c>
      <c r="G49" s="20">
        <v>1.8938999999999999</v>
      </c>
      <c r="H49" s="20">
        <v>12.067</v>
      </c>
      <c r="J49" s="13" t="s">
        <v>929</v>
      </c>
      <c r="K49" s="65" t="s">
        <v>930</v>
      </c>
      <c r="L49" s="66" t="s">
        <v>931</v>
      </c>
      <c r="M49" s="67">
        <v>1488.7570000000001</v>
      </c>
      <c r="N49" s="68">
        <v>50.69</v>
      </c>
      <c r="O49" s="69">
        <v>1.8938999999999999</v>
      </c>
      <c r="P49" s="69">
        <v>12.067</v>
      </c>
      <c r="Q49" s="67">
        <v>75465.092329999999</v>
      </c>
      <c r="R49" s="62">
        <v>3.9213021136545959E-3</v>
      </c>
      <c r="S49" s="63">
        <v>7.426554073050438E-5</v>
      </c>
      <c r="T49" s="64">
        <v>4.7318352605470008E-4</v>
      </c>
    </row>
    <row r="50" spans="2:20" ht="15.75">
      <c r="B50" s="16" t="s">
        <v>932</v>
      </c>
      <c r="C50" s="16" t="s">
        <v>933</v>
      </c>
      <c r="D50" s="17" t="s">
        <v>934</v>
      </c>
      <c r="E50" s="18">
        <v>433.88400000000001</v>
      </c>
      <c r="F50" s="19">
        <v>64.05</v>
      </c>
      <c r="G50" s="20">
        <v>2.4356</v>
      </c>
      <c r="H50" s="20">
        <v>9.5500000000000007</v>
      </c>
      <c r="J50" s="13" t="s">
        <v>932</v>
      </c>
      <c r="K50" s="65" t="s">
        <v>933</v>
      </c>
      <c r="L50" s="66" t="s">
        <v>934</v>
      </c>
      <c r="M50" s="67">
        <v>433.88400000000001</v>
      </c>
      <c r="N50" s="68">
        <v>64.05</v>
      </c>
      <c r="O50" s="69">
        <v>2.4356</v>
      </c>
      <c r="P50" s="69">
        <v>9.5500000000000007</v>
      </c>
      <c r="Q50" s="67">
        <v>27790.270199999999</v>
      </c>
      <c r="R50" s="62">
        <v>1.4440324911783266E-3</v>
      </c>
      <c r="S50" s="63">
        <v>3.5170855355139321E-5</v>
      </c>
      <c r="T50" s="64">
        <v>1.379051029075302E-4</v>
      </c>
    </row>
    <row r="51" spans="2:20" ht="15.75">
      <c r="B51" s="16" t="s">
        <v>935</v>
      </c>
      <c r="C51" s="16" t="s">
        <v>936</v>
      </c>
      <c r="D51" s="17" t="s">
        <v>937</v>
      </c>
      <c r="E51" s="18">
        <v>214.982</v>
      </c>
      <c r="F51" s="19">
        <v>142.51</v>
      </c>
      <c r="G51" s="20">
        <v>2.2734999999999999</v>
      </c>
      <c r="H51" s="20">
        <v>9.2330000000000005</v>
      </c>
      <c r="J51" s="13" t="s">
        <v>935</v>
      </c>
      <c r="K51" s="65" t="s">
        <v>936</v>
      </c>
      <c r="L51" s="66" t="s">
        <v>937</v>
      </c>
      <c r="M51" s="67">
        <v>214.982</v>
      </c>
      <c r="N51" s="68">
        <v>142.51</v>
      </c>
      <c r="O51" s="69">
        <v>2.2734999999999999</v>
      </c>
      <c r="P51" s="69">
        <v>9.2330000000000005</v>
      </c>
      <c r="Q51" s="67">
        <v>30637.084819999996</v>
      </c>
      <c r="R51" s="62">
        <v>1.5919581060808215E-3</v>
      </c>
      <c r="S51" s="63">
        <v>3.6193167541747474E-5</v>
      </c>
      <c r="T51" s="64">
        <v>1.4698549193444227E-4</v>
      </c>
    </row>
    <row r="52" spans="2:20" ht="15.75">
      <c r="B52" s="16" t="s">
        <v>938</v>
      </c>
      <c r="C52" s="16" t="s">
        <v>939</v>
      </c>
      <c r="D52" s="17" t="s">
        <v>940</v>
      </c>
      <c r="E52" s="18">
        <v>74.616</v>
      </c>
      <c r="F52" s="19">
        <v>102.02</v>
      </c>
      <c r="G52" s="20">
        <v>2.3525</v>
      </c>
      <c r="H52" s="20">
        <v>8.8000000000000007</v>
      </c>
      <c r="J52" s="13" t="s">
        <v>938</v>
      </c>
      <c r="K52" s="65" t="s">
        <v>939</v>
      </c>
      <c r="L52" s="66" t="s">
        <v>940</v>
      </c>
      <c r="M52" s="67">
        <v>74.616</v>
      </c>
      <c r="N52" s="68">
        <v>102.02</v>
      </c>
      <c r="O52" s="69">
        <v>2.3525</v>
      </c>
      <c r="P52" s="69">
        <v>8.8000000000000007</v>
      </c>
      <c r="Q52" s="67">
        <v>7612.3243199999997</v>
      </c>
      <c r="R52" s="62">
        <v>3.9555008182205298E-4</v>
      </c>
      <c r="S52" s="63">
        <v>9.305315674863797E-6</v>
      </c>
      <c r="T52" s="64">
        <v>3.4808407200340662E-5</v>
      </c>
    </row>
    <row r="53" spans="2:20" ht="15.75">
      <c r="B53" s="16" t="s">
        <v>941</v>
      </c>
      <c r="C53" s="16" t="s">
        <v>942</v>
      </c>
      <c r="D53" s="17" t="s">
        <v>943</v>
      </c>
      <c r="E53" s="18">
        <v>219.94399999999999</v>
      </c>
      <c r="F53" s="19">
        <v>89.85</v>
      </c>
      <c r="G53" s="20">
        <v>1.3355999999999999</v>
      </c>
      <c r="H53" s="20">
        <v>19.824999999999999</v>
      </c>
      <c r="J53" s="13" t="s">
        <v>941</v>
      </c>
      <c r="K53" s="65" t="s">
        <v>942</v>
      </c>
      <c r="L53" s="66" t="s">
        <v>943</v>
      </c>
      <c r="M53" s="67">
        <v>219.94399999999999</v>
      </c>
      <c r="N53" s="68">
        <v>89.85</v>
      </c>
      <c r="O53" s="69">
        <v>1.3355999999999999</v>
      </c>
      <c r="P53" s="69">
        <v>19.824999999999999</v>
      </c>
      <c r="Q53" s="67">
        <v>19761.968399999998</v>
      </c>
      <c r="R53" s="62">
        <v>1.0268674703004278E-3</v>
      </c>
      <c r="S53" s="63">
        <v>1.3714841933332515E-5</v>
      </c>
      <c r="T53" s="64">
        <v>2.0357647598705979E-4</v>
      </c>
    </row>
    <row r="54" spans="2:20" ht="15.75">
      <c r="B54" s="16" t="s">
        <v>944</v>
      </c>
      <c r="C54" s="16" t="s">
        <v>945</v>
      </c>
      <c r="D54" s="17" t="s">
        <v>946</v>
      </c>
      <c r="E54" s="18">
        <v>490.56</v>
      </c>
      <c r="F54" s="19">
        <v>56.57</v>
      </c>
      <c r="G54" s="20">
        <v>3.7476000000000003</v>
      </c>
      <c r="H54" s="20">
        <v>5.1020000000000003</v>
      </c>
      <c r="J54" s="13" t="s">
        <v>944</v>
      </c>
      <c r="K54" s="65" t="s">
        <v>945</v>
      </c>
      <c r="L54" s="66" t="s">
        <v>946</v>
      </c>
      <c r="M54" s="67">
        <v>490.56</v>
      </c>
      <c r="N54" s="68">
        <v>56.57</v>
      </c>
      <c r="O54" s="69">
        <v>3.7476000000000003</v>
      </c>
      <c r="P54" s="69">
        <v>5.1020000000000003</v>
      </c>
      <c r="Q54" s="67">
        <v>27750.979200000002</v>
      </c>
      <c r="R54" s="62">
        <v>1.441990860053384E-3</v>
      </c>
      <c r="S54" s="63">
        <v>5.404004947136062E-5</v>
      </c>
      <c r="T54" s="64">
        <v>7.3570373679923649E-5</v>
      </c>
    </row>
    <row r="55" spans="2:20" ht="15.75">
      <c r="B55" s="16" t="s">
        <v>947</v>
      </c>
      <c r="C55" s="16" t="s">
        <v>948</v>
      </c>
      <c r="D55" s="17" t="s">
        <v>949</v>
      </c>
      <c r="E55" s="18">
        <v>287.38200000000001</v>
      </c>
      <c r="F55" s="19">
        <v>59.01</v>
      </c>
      <c r="G55" s="20">
        <v>1.6945999999999999</v>
      </c>
      <c r="H55" s="20">
        <v>-2.8529999999999998</v>
      </c>
      <c r="J55" s="13" t="s">
        <v>947</v>
      </c>
      <c r="K55" s="65" t="s">
        <v>948</v>
      </c>
      <c r="L55" s="66" t="s">
        <v>949</v>
      </c>
      <c r="M55" s="67">
        <v>287.38200000000001</v>
      </c>
      <c r="N55" s="68">
        <v>59.01</v>
      </c>
      <c r="O55" s="69">
        <v>1.6945999999999999</v>
      </c>
      <c r="P55" s="69">
        <v>-2.8529999999999998</v>
      </c>
      <c r="Q55" s="67">
        <v>16958.411820000001</v>
      </c>
      <c r="R55" s="62">
        <v>8.8118962106610186E-4</v>
      </c>
      <c r="S55" s="63">
        <v>1.4932639318586161E-5</v>
      </c>
      <c r="T55" s="64">
        <v>-2.5140339889015882E-5</v>
      </c>
    </row>
    <row r="56" spans="2:20" ht="15.75">
      <c r="B56" s="16" t="s">
        <v>950</v>
      </c>
      <c r="C56" s="16" t="s">
        <v>951</v>
      </c>
      <c r="D56" s="17" t="s">
        <v>952</v>
      </c>
      <c r="E56" s="18">
        <v>508.012</v>
      </c>
      <c r="F56" s="19">
        <v>74.349999999999994</v>
      </c>
      <c r="G56" s="20">
        <v>1.4525999999999999</v>
      </c>
      <c r="H56" s="20">
        <v>8.3330000000000002</v>
      </c>
      <c r="J56" s="13" t="s">
        <v>950</v>
      </c>
      <c r="K56" s="65" t="s">
        <v>951</v>
      </c>
      <c r="L56" s="66" t="s">
        <v>952</v>
      </c>
      <c r="M56" s="67">
        <v>508.012</v>
      </c>
      <c r="N56" s="68">
        <v>74.349999999999994</v>
      </c>
      <c r="O56" s="69">
        <v>1.4525999999999999</v>
      </c>
      <c r="P56" s="69">
        <v>8.3330000000000002</v>
      </c>
      <c r="Q56" s="67">
        <v>37770.692199999998</v>
      </c>
      <c r="R56" s="62">
        <v>1.9626331935087048E-3</v>
      </c>
      <c r="S56" s="63">
        <v>2.8509209768907445E-5</v>
      </c>
      <c r="T56" s="64">
        <v>1.6354622401508037E-4</v>
      </c>
    </row>
    <row r="57" spans="2:20" ht="15.75">
      <c r="B57" s="16" t="s">
        <v>953</v>
      </c>
      <c r="C57" s="16" t="s">
        <v>954</v>
      </c>
      <c r="D57" s="17" t="s">
        <v>955</v>
      </c>
      <c r="E57" s="18">
        <v>280.04300000000001</v>
      </c>
      <c r="F57" s="19">
        <v>100.77</v>
      </c>
      <c r="G57" s="20">
        <v>1.1908000000000001</v>
      </c>
      <c r="H57" s="20">
        <v>11.92</v>
      </c>
      <c r="J57" s="13" t="s">
        <v>953</v>
      </c>
      <c r="K57" s="65" t="s">
        <v>954</v>
      </c>
      <c r="L57" s="66" t="s">
        <v>955</v>
      </c>
      <c r="M57" s="67">
        <v>280.04300000000001</v>
      </c>
      <c r="N57" s="68">
        <v>100.77</v>
      </c>
      <c r="O57" s="69">
        <v>1.1908000000000001</v>
      </c>
      <c r="P57" s="69">
        <v>11.92</v>
      </c>
      <c r="Q57" s="67">
        <v>28219.933109999998</v>
      </c>
      <c r="R57" s="62">
        <v>1.4663585498250766E-3</v>
      </c>
      <c r="S57" s="63">
        <v>1.7461397611317014E-5</v>
      </c>
      <c r="T57" s="64">
        <v>1.7478993913914913E-4</v>
      </c>
    </row>
    <row r="58" spans="2:20" ht="15.75">
      <c r="B58" s="16" t="s">
        <v>956</v>
      </c>
      <c r="C58" s="16" t="s">
        <v>957</v>
      </c>
      <c r="D58" s="17" t="s">
        <v>958</v>
      </c>
      <c r="E58" s="18">
        <v>377.09500000000003</v>
      </c>
      <c r="F58" s="19">
        <v>45.86</v>
      </c>
      <c r="G58" s="20">
        <v>2.1804999999999999</v>
      </c>
      <c r="H58" s="20">
        <v>8.5</v>
      </c>
      <c r="J58" s="13" t="s">
        <v>956</v>
      </c>
      <c r="K58" s="65" t="s">
        <v>957</v>
      </c>
      <c r="L58" s="66" t="s">
        <v>958</v>
      </c>
      <c r="M58" s="67">
        <v>377.09500000000003</v>
      </c>
      <c r="N58" s="68">
        <v>45.86</v>
      </c>
      <c r="O58" s="69">
        <v>2.1804999999999999</v>
      </c>
      <c r="P58" s="69">
        <v>8.5</v>
      </c>
      <c r="Q58" s="67">
        <v>17293.576700000001</v>
      </c>
      <c r="R58" s="62">
        <v>8.9860539187864631E-4</v>
      </c>
      <c r="S58" s="63">
        <v>1.9594090569913879E-5</v>
      </c>
      <c r="T58" s="64">
        <v>7.6381458309684948E-5</v>
      </c>
    </row>
    <row r="59" spans="2:20" ht="15.75">
      <c r="B59" s="16" t="s">
        <v>959</v>
      </c>
      <c r="C59" s="16" t="s">
        <v>960</v>
      </c>
      <c r="D59" s="17" t="s">
        <v>961</v>
      </c>
      <c r="E59" s="18">
        <v>620.37300000000005</v>
      </c>
      <c r="F59" s="19">
        <v>47.42</v>
      </c>
      <c r="G59" s="20">
        <v>2.3618999999999999</v>
      </c>
      <c r="H59" s="20">
        <v>3.98</v>
      </c>
      <c r="J59" s="13" t="s">
        <v>959</v>
      </c>
      <c r="K59" s="65" t="s">
        <v>960</v>
      </c>
      <c r="L59" s="66" t="s">
        <v>961</v>
      </c>
      <c r="M59" s="67">
        <v>620.37300000000005</v>
      </c>
      <c r="N59" s="68">
        <v>47.42</v>
      </c>
      <c r="O59" s="69">
        <v>2.3618999999999999</v>
      </c>
      <c r="P59" s="69">
        <v>3.98</v>
      </c>
      <c r="Q59" s="67">
        <v>29418.087660000005</v>
      </c>
      <c r="R59" s="62">
        <v>1.5286168181758879E-3</v>
      </c>
      <c r="S59" s="63">
        <v>3.6104400628496291E-5</v>
      </c>
      <c r="T59" s="64">
        <v>6.0838949363400342E-5</v>
      </c>
    </row>
    <row r="60" spans="2:20" ht="15.75">
      <c r="B60" s="16" t="s">
        <v>962</v>
      </c>
      <c r="C60" s="16" t="s">
        <v>963</v>
      </c>
      <c r="D60" s="17" t="s">
        <v>964</v>
      </c>
      <c r="E60" s="18">
        <v>120.08799999999999</v>
      </c>
      <c r="F60" s="19">
        <v>48.08</v>
      </c>
      <c r="G60" s="20">
        <v>4.2428999999999997</v>
      </c>
      <c r="H60" s="20">
        <v>6.5</v>
      </c>
      <c r="J60" s="13" t="s">
        <v>962</v>
      </c>
      <c r="K60" s="65" t="s">
        <v>963</v>
      </c>
      <c r="L60" s="66" t="s">
        <v>964</v>
      </c>
      <c r="M60" s="67">
        <v>120.08799999999999</v>
      </c>
      <c r="N60" s="68">
        <v>48.08</v>
      </c>
      <c r="O60" s="69">
        <v>4.2428999999999997</v>
      </c>
      <c r="P60" s="69">
        <v>6.5</v>
      </c>
      <c r="Q60" s="67">
        <v>5773.8310399999991</v>
      </c>
      <c r="R60" s="62">
        <v>3.0001865978021141E-4</v>
      </c>
      <c r="S60" s="63">
        <v>1.2729491715814589E-5</v>
      </c>
      <c r="T60" s="64">
        <v>1.9501212885713742E-5</v>
      </c>
    </row>
    <row r="61" spans="2:20" ht="15.75">
      <c r="B61" s="16" t="s">
        <v>965</v>
      </c>
      <c r="C61" s="16" t="s">
        <v>966</v>
      </c>
      <c r="D61" s="17" t="s">
        <v>967</v>
      </c>
      <c r="E61" s="18">
        <v>469.524</v>
      </c>
      <c r="F61" s="19">
        <v>79.77</v>
      </c>
      <c r="G61" s="20">
        <v>2.4571000000000001</v>
      </c>
      <c r="H61" s="20">
        <v>10.333</v>
      </c>
      <c r="J61" s="13" t="s">
        <v>965</v>
      </c>
      <c r="K61" s="65" t="s">
        <v>966</v>
      </c>
      <c r="L61" s="66" t="s">
        <v>967</v>
      </c>
      <c r="M61" s="67">
        <v>469.524</v>
      </c>
      <c r="N61" s="68">
        <v>79.77</v>
      </c>
      <c r="O61" s="69">
        <v>2.4571000000000001</v>
      </c>
      <c r="P61" s="69">
        <v>10.333</v>
      </c>
      <c r="Q61" s="67">
        <v>37453.929479999999</v>
      </c>
      <c r="R61" s="62">
        <v>1.9461736320729177E-3</v>
      </c>
      <c r="S61" s="63">
        <v>4.7819432313663659E-5</v>
      </c>
      <c r="T61" s="64">
        <v>2.010981214020946E-4</v>
      </c>
    </row>
    <row r="62" spans="2:20" ht="15.75">
      <c r="B62" s="16" t="s">
        <v>968</v>
      </c>
      <c r="C62" s="16" t="s">
        <v>969</v>
      </c>
      <c r="D62" s="17" t="s">
        <v>970</v>
      </c>
      <c r="E62" s="18">
        <v>30.872</v>
      </c>
      <c r="F62" s="19">
        <v>700.94</v>
      </c>
      <c r="G62" s="20" t="s">
        <v>16</v>
      </c>
      <c r="H62" s="20">
        <v>13.561999999999999</v>
      </c>
      <c r="J62" s="13" t="s">
        <v>968</v>
      </c>
      <c r="K62" s="65" t="s">
        <v>969</v>
      </c>
      <c r="L62" s="66" t="s">
        <v>970</v>
      </c>
      <c r="M62" s="67">
        <v>30.872</v>
      </c>
      <c r="N62" s="68">
        <v>700.94</v>
      </c>
      <c r="O62" s="69" t="s">
        <v>16</v>
      </c>
      <c r="P62" s="69">
        <v>13.561999999999999</v>
      </c>
      <c r="Q62" s="67">
        <v>21639.419680000003</v>
      </c>
      <c r="R62" s="62">
        <v>1.1244232201874638E-3</v>
      </c>
      <c r="S62" s="63" t="s">
        <v>16</v>
      </c>
      <c r="T62" s="64">
        <v>1.5249427712182384E-4</v>
      </c>
    </row>
    <row r="63" spans="2:20" ht="15.75">
      <c r="B63" s="16" t="s">
        <v>971</v>
      </c>
      <c r="C63" s="16" t="s">
        <v>972</v>
      </c>
      <c r="D63" s="17" t="s">
        <v>973</v>
      </c>
      <c r="E63" s="18">
        <v>91.022000000000006</v>
      </c>
      <c r="F63" s="19">
        <v>60.85</v>
      </c>
      <c r="G63" s="20">
        <v>2.4321999999999999</v>
      </c>
      <c r="H63" s="20">
        <v>7.35</v>
      </c>
      <c r="J63" s="13" t="s">
        <v>971</v>
      </c>
      <c r="K63" s="65" t="s">
        <v>972</v>
      </c>
      <c r="L63" s="66" t="s">
        <v>973</v>
      </c>
      <c r="M63" s="67">
        <v>91.022000000000006</v>
      </c>
      <c r="N63" s="68">
        <v>60.85</v>
      </c>
      <c r="O63" s="69">
        <v>2.4321999999999999</v>
      </c>
      <c r="P63" s="69">
        <v>7.35</v>
      </c>
      <c r="Q63" s="67">
        <v>5538.6887000000006</v>
      </c>
      <c r="R63" s="62">
        <v>2.878002402913754E-4</v>
      </c>
      <c r="S63" s="63">
        <v>6.9998774443668326E-6</v>
      </c>
      <c r="T63" s="64">
        <v>2.1153317661416091E-5</v>
      </c>
    </row>
    <row r="64" spans="2:20" ht="15.75">
      <c r="B64" s="16" t="s">
        <v>974</v>
      </c>
      <c r="C64" s="16" t="s">
        <v>975</v>
      </c>
      <c r="D64" s="17" t="s">
        <v>976</v>
      </c>
      <c r="E64" s="18">
        <v>435.88200000000001</v>
      </c>
      <c r="F64" s="19">
        <v>58.15</v>
      </c>
      <c r="G64" s="20">
        <v>1.1694</v>
      </c>
      <c r="H64" s="20">
        <v>8.1</v>
      </c>
      <c r="J64" s="13" t="s">
        <v>974</v>
      </c>
      <c r="K64" s="65" t="s">
        <v>975</v>
      </c>
      <c r="L64" s="66" t="s">
        <v>976</v>
      </c>
      <c r="M64" s="67">
        <v>435.88200000000001</v>
      </c>
      <c r="N64" s="68">
        <v>58.15</v>
      </c>
      <c r="O64" s="69">
        <v>1.1694</v>
      </c>
      <c r="P64" s="69">
        <v>8.1</v>
      </c>
      <c r="Q64" s="67">
        <v>25346.5383</v>
      </c>
      <c r="R64" s="62">
        <v>1.3170517803780069E-3</v>
      </c>
      <c r="S64" s="63">
        <v>1.5401603519740412E-5</v>
      </c>
      <c r="T64" s="64">
        <v>1.0668119421061857E-4</v>
      </c>
    </row>
    <row r="65" spans="2:20" ht="15.75">
      <c r="B65" s="16" t="s">
        <v>977</v>
      </c>
      <c r="C65" s="16" t="s">
        <v>978</v>
      </c>
      <c r="D65" s="17" t="s">
        <v>979</v>
      </c>
      <c r="E65" s="18">
        <v>138.167</v>
      </c>
      <c r="F65" s="19">
        <v>67.84</v>
      </c>
      <c r="G65" s="20">
        <v>0.76649999999999996</v>
      </c>
      <c r="H65" s="20">
        <v>9.0670000000000002</v>
      </c>
      <c r="J65" s="13" t="s">
        <v>977</v>
      </c>
      <c r="K65" s="65" t="s">
        <v>978</v>
      </c>
      <c r="L65" s="66" t="s">
        <v>979</v>
      </c>
      <c r="M65" s="67">
        <v>138.167</v>
      </c>
      <c r="N65" s="68">
        <v>67.84</v>
      </c>
      <c r="O65" s="69">
        <v>0.76649999999999996</v>
      </c>
      <c r="P65" s="69">
        <v>9.0670000000000002</v>
      </c>
      <c r="Q65" s="67">
        <v>9373.24928</v>
      </c>
      <c r="R65" s="62">
        <v>4.8705091425249461E-4</v>
      </c>
      <c r="S65" s="63">
        <v>3.733245257745371E-6</v>
      </c>
      <c r="T65" s="64">
        <v>4.4160906395273687E-5</v>
      </c>
    </row>
    <row r="66" spans="2:20" ht="15.75">
      <c r="B66" s="16" t="s">
        <v>980</v>
      </c>
      <c r="C66" s="16" t="s">
        <v>981</v>
      </c>
      <c r="D66" s="17" t="s">
        <v>982</v>
      </c>
      <c r="E66" s="18">
        <v>1121.5119999999999</v>
      </c>
      <c r="F66" s="19">
        <v>43.4</v>
      </c>
      <c r="G66" s="20">
        <v>1.5668</v>
      </c>
      <c r="H66" s="20">
        <v>12.266999999999999</v>
      </c>
      <c r="J66" s="13" t="s">
        <v>980</v>
      </c>
      <c r="K66" s="65" t="s">
        <v>981</v>
      </c>
      <c r="L66" s="66" t="s">
        <v>982</v>
      </c>
      <c r="M66" s="67">
        <v>1121.5119999999999</v>
      </c>
      <c r="N66" s="68">
        <v>43.4</v>
      </c>
      <c r="O66" s="69">
        <v>1.5668</v>
      </c>
      <c r="P66" s="69">
        <v>12.266999999999999</v>
      </c>
      <c r="Q66" s="67">
        <v>48673.620799999997</v>
      </c>
      <c r="R66" s="62">
        <v>2.5291690002529452E-3</v>
      </c>
      <c r="S66" s="63">
        <v>3.9627019895963151E-5</v>
      </c>
      <c r="T66" s="64">
        <v>3.1025316126102881E-4</v>
      </c>
    </row>
    <row r="67" spans="2:20" ht="15.75">
      <c r="B67" s="16" t="s">
        <v>983</v>
      </c>
      <c r="C67" s="16" t="s">
        <v>984</v>
      </c>
      <c r="D67" s="17" t="s">
        <v>985</v>
      </c>
      <c r="E67" s="18">
        <v>74.198999999999998</v>
      </c>
      <c r="F67" s="19">
        <v>196.65</v>
      </c>
      <c r="G67" s="20">
        <v>0.48820000000000002</v>
      </c>
      <c r="H67" s="20">
        <v>10</v>
      </c>
      <c r="J67" s="13" t="s">
        <v>983</v>
      </c>
      <c r="K67" s="65" t="s">
        <v>984</v>
      </c>
      <c r="L67" s="66" t="s">
        <v>985</v>
      </c>
      <c r="M67" s="67">
        <v>74.198999999999998</v>
      </c>
      <c r="N67" s="68">
        <v>196.65</v>
      </c>
      <c r="O67" s="69">
        <v>0.48820000000000002</v>
      </c>
      <c r="P67" s="69">
        <v>10</v>
      </c>
      <c r="Q67" s="67">
        <v>14591.23335</v>
      </c>
      <c r="R67" s="62">
        <v>7.5818676436491728E-4</v>
      </c>
      <c r="S67" s="63">
        <v>3.7014677836295261E-6</v>
      </c>
      <c r="T67" s="64">
        <v>7.5818676436491738E-5</v>
      </c>
    </row>
    <row r="68" spans="2:20" ht="15.75">
      <c r="B68" s="16" t="s">
        <v>986</v>
      </c>
      <c r="C68" s="16" t="s">
        <v>987</v>
      </c>
      <c r="D68" s="17" t="s">
        <v>988</v>
      </c>
      <c r="E68" s="18">
        <v>544.25400000000002</v>
      </c>
      <c r="F68" s="19">
        <v>40.08</v>
      </c>
      <c r="G68" s="20">
        <v>1.1476999999999999</v>
      </c>
      <c r="H68" s="20">
        <v>10.75</v>
      </c>
      <c r="J68" s="13" t="s">
        <v>986</v>
      </c>
      <c r="K68" s="65" t="s">
        <v>987</v>
      </c>
      <c r="L68" s="66" t="s">
        <v>988</v>
      </c>
      <c r="M68" s="67">
        <v>544.25400000000002</v>
      </c>
      <c r="N68" s="68">
        <v>40.08</v>
      </c>
      <c r="O68" s="69">
        <v>1.1476999999999999</v>
      </c>
      <c r="P68" s="69">
        <v>10.75</v>
      </c>
      <c r="Q68" s="67">
        <v>21813.70032</v>
      </c>
      <c r="R68" s="62">
        <v>1.1334791561295097E-3</v>
      </c>
      <c r="S68" s="63">
        <v>1.3008940274898381E-5</v>
      </c>
      <c r="T68" s="64">
        <v>1.2184900928392228E-4</v>
      </c>
    </row>
    <row r="69" spans="2:20" ht="15.75">
      <c r="B69" s="16" t="s">
        <v>989</v>
      </c>
      <c r="C69" s="16" t="s">
        <v>990</v>
      </c>
      <c r="D69" s="17" t="s">
        <v>991</v>
      </c>
      <c r="E69" s="18">
        <v>209.386</v>
      </c>
      <c r="F69" s="19">
        <v>152.15</v>
      </c>
      <c r="G69" s="20">
        <v>1.5773999999999999</v>
      </c>
      <c r="H69" s="20">
        <v>11.185</v>
      </c>
      <c r="J69" s="13" t="s">
        <v>989</v>
      </c>
      <c r="K69" s="65" t="s">
        <v>990</v>
      </c>
      <c r="L69" s="66" t="s">
        <v>991</v>
      </c>
      <c r="M69" s="67">
        <v>209.386</v>
      </c>
      <c r="N69" s="68">
        <v>152.15</v>
      </c>
      <c r="O69" s="69">
        <v>1.5773999999999999</v>
      </c>
      <c r="P69" s="69">
        <v>11.185</v>
      </c>
      <c r="Q69" s="67">
        <v>31858.079900000001</v>
      </c>
      <c r="R69" s="62">
        <v>1.6554032095073036E-3</v>
      </c>
      <c r="S69" s="63">
        <v>2.6112330226768206E-5</v>
      </c>
      <c r="T69" s="64">
        <v>1.851568489833919E-4</v>
      </c>
    </row>
    <row r="70" spans="2:20" ht="15.75">
      <c r="B70" s="16" t="s">
        <v>992</v>
      </c>
      <c r="C70" s="16" t="s">
        <v>993</v>
      </c>
      <c r="D70" s="17" t="s">
        <v>994</v>
      </c>
      <c r="E70" s="18">
        <v>1227.452</v>
      </c>
      <c r="F70" s="19">
        <v>142.74</v>
      </c>
      <c r="G70" s="20" t="s">
        <v>16</v>
      </c>
      <c r="H70" s="20">
        <v>5.8</v>
      </c>
      <c r="J70" s="13" t="s">
        <v>992</v>
      </c>
      <c r="K70" s="65" t="s">
        <v>993</v>
      </c>
      <c r="L70" s="66" t="s">
        <v>994</v>
      </c>
      <c r="M70" s="67">
        <v>1227.452</v>
      </c>
      <c r="N70" s="68">
        <v>142.74</v>
      </c>
      <c r="O70" s="69" t="s">
        <v>16</v>
      </c>
      <c r="P70" s="69">
        <v>5.8</v>
      </c>
      <c r="Q70" s="67">
        <v>175206.49848000001</v>
      </c>
      <c r="R70" s="62">
        <v>9.1040452161816731E-3</v>
      </c>
      <c r="S70" s="63" t="s">
        <v>16</v>
      </c>
      <c r="T70" s="64">
        <v>5.2803462253853703E-4</v>
      </c>
    </row>
    <row r="71" spans="2:20" ht="15.75">
      <c r="B71" s="16" t="s">
        <v>995</v>
      </c>
      <c r="C71" s="16" t="s">
        <v>996</v>
      </c>
      <c r="D71" s="17" t="s">
        <v>997</v>
      </c>
      <c r="E71" s="18">
        <v>352.77100000000002</v>
      </c>
      <c r="F71" s="19">
        <v>32.29</v>
      </c>
      <c r="G71" s="20">
        <v>2.8491999999999997</v>
      </c>
      <c r="H71" s="20">
        <v>10.632</v>
      </c>
      <c r="J71" s="13" t="s">
        <v>995</v>
      </c>
      <c r="K71" s="65" t="s">
        <v>996</v>
      </c>
      <c r="L71" s="66" t="s">
        <v>997</v>
      </c>
      <c r="M71" s="67">
        <v>352.77100000000002</v>
      </c>
      <c r="N71" s="68">
        <v>32.29</v>
      </c>
      <c r="O71" s="69">
        <v>2.8491999999999997</v>
      </c>
      <c r="P71" s="69">
        <v>10.632</v>
      </c>
      <c r="Q71" s="67">
        <v>11390.97559</v>
      </c>
      <c r="R71" s="62">
        <v>5.9189560734027014E-4</v>
      </c>
      <c r="S71" s="63">
        <v>1.6864289644338976E-5</v>
      </c>
      <c r="T71" s="64">
        <v>6.2930340972417519E-5</v>
      </c>
    </row>
    <row r="72" spans="2:20" ht="15.75">
      <c r="B72" s="16" t="s">
        <v>998</v>
      </c>
      <c r="C72" s="16" t="s">
        <v>999</v>
      </c>
      <c r="D72" s="17" t="s">
        <v>1000</v>
      </c>
      <c r="E72" s="18">
        <v>276.28500000000003</v>
      </c>
      <c r="F72" s="19">
        <v>33.29</v>
      </c>
      <c r="G72" s="20">
        <v>2.4031000000000002</v>
      </c>
      <c r="H72" s="20">
        <v>11.667</v>
      </c>
      <c r="J72" s="13" t="s">
        <v>998</v>
      </c>
      <c r="K72" s="65" t="s">
        <v>999</v>
      </c>
      <c r="L72" s="66" t="s">
        <v>1000</v>
      </c>
      <c r="M72" s="67">
        <v>276.28500000000003</v>
      </c>
      <c r="N72" s="68">
        <v>33.29</v>
      </c>
      <c r="O72" s="69">
        <v>2.4031000000000002</v>
      </c>
      <c r="P72" s="69">
        <v>11.667</v>
      </c>
      <c r="Q72" s="67">
        <v>9197.52765</v>
      </c>
      <c r="R72" s="62">
        <v>4.779201018747576E-4</v>
      </c>
      <c r="S72" s="63">
        <v>1.1484897968152302E-5</v>
      </c>
      <c r="T72" s="64">
        <v>5.5758938285727967E-5</v>
      </c>
    </row>
    <row r="73" spans="2:20" ht="15.75">
      <c r="B73" s="16" t="s">
        <v>1001</v>
      </c>
      <c r="C73" s="16" t="s">
        <v>1002</v>
      </c>
      <c r="D73" s="17" t="s">
        <v>1003</v>
      </c>
      <c r="E73" s="18">
        <v>1340.6759999999999</v>
      </c>
      <c r="F73" s="19">
        <v>17.34</v>
      </c>
      <c r="G73" s="20" t="s">
        <v>16</v>
      </c>
      <c r="H73" s="20">
        <v>10.199999999999999</v>
      </c>
      <c r="J73" s="13" t="s">
        <v>1001</v>
      </c>
      <c r="K73" s="65" t="s">
        <v>1002</v>
      </c>
      <c r="L73" s="66" t="s">
        <v>1003</v>
      </c>
      <c r="M73" s="67">
        <v>1340.6759999999999</v>
      </c>
      <c r="N73" s="68">
        <v>17.34</v>
      </c>
      <c r="O73" s="69" t="s">
        <v>16</v>
      </c>
      <c r="P73" s="69">
        <v>10.199999999999999</v>
      </c>
      <c r="Q73" s="67">
        <v>23247.321839999997</v>
      </c>
      <c r="R73" s="62">
        <v>1.2079727123286306E-3</v>
      </c>
      <c r="S73" s="63" t="s">
        <v>16</v>
      </c>
      <c r="T73" s="64">
        <v>1.2321321665752032E-4</v>
      </c>
    </row>
    <row r="74" spans="2:20" ht="15.75">
      <c r="B74" s="16" t="s">
        <v>1004</v>
      </c>
      <c r="C74" s="16" t="s">
        <v>1005</v>
      </c>
      <c r="D74" s="17" t="s">
        <v>1006</v>
      </c>
      <c r="E74" s="18">
        <v>1667.5029999999999</v>
      </c>
      <c r="F74" s="19">
        <v>65.64</v>
      </c>
      <c r="G74" s="20">
        <v>2.2547000000000001</v>
      </c>
      <c r="H74" s="20">
        <v>16.882999999999999</v>
      </c>
      <c r="J74" s="13" t="s">
        <v>1004</v>
      </c>
      <c r="K74" s="65" t="s">
        <v>1005</v>
      </c>
      <c r="L74" s="66" t="s">
        <v>1006</v>
      </c>
      <c r="M74" s="67">
        <v>1667.5029999999999</v>
      </c>
      <c r="N74" s="68">
        <v>65.64</v>
      </c>
      <c r="O74" s="69">
        <v>2.2547000000000001</v>
      </c>
      <c r="P74" s="69">
        <v>16.882999999999999</v>
      </c>
      <c r="Q74" s="67">
        <v>109454.89692</v>
      </c>
      <c r="R74" s="62">
        <v>5.6874735773909295E-3</v>
      </c>
      <c r="S74" s="63">
        <v>1.282354667494333E-4</v>
      </c>
      <c r="T74" s="64">
        <v>9.6021616407091057E-4</v>
      </c>
    </row>
    <row r="75" spans="2:20" ht="15.75">
      <c r="B75" s="16" t="s">
        <v>1007</v>
      </c>
      <c r="C75" s="16" t="s">
        <v>1008</v>
      </c>
      <c r="D75" s="17" t="s">
        <v>1009</v>
      </c>
      <c r="E75" s="18">
        <v>122.48399999999999</v>
      </c>
      <c r="F75" s="19">
        <v>108.41</v>
      </c>
      <c r="G75" s="20">
        <v>1.1623000000000001</v>
      </c>
      <c r="H75" s="20">
        <v>8.6999999999999993</v>
      </c>
      <c r="J75" s="13" t="s">
        <v>1007</v>
      </c>
      <c r="K75" s="65" t="s">
        <v>1008</v>
      </c>
      <c r="L75" s="66" t="s">
        <v>1009</v>
      </c>
      <c r="M75" s="67">
        <v>122.48399999999999</v>
      </c>
      <c r="N75" s="68">
        <v>108.41</v>
      </c>
      <c r="O75" s="69">
        <v>1.1623000000000001</v>
      </c>
      <c r="P75" s="69">
        <v>8.6999999999999993</v>
      </c>
      <c r="Q75" s="67">
        <v>13278.49044</v>
      </c>
      <c r="R75" s="62">
        <v>6.8997427844946953E-4</v>
      </c>
      <c r="S75" s="63">
        <v>8.0195710384181848E-6</v>
      </c>
      <c r="T75" s="64">
        <v>6.0027762225103841E-5</v>
      </c>
    </row>
    <row r="76" spans="2:20" ht="15.75">
      <c r="B76" s="16" t="s">
        <v>1010</v>
      </c>
      <c r="C76" s="16" t="s">
        <v>1011</v>
      </c>
      <c r="D76" s="17" t="s">
        <v>1012</v>
      </c>
      <c r="E76" s="18">
        <v>413.80799999999999</v>
      </c>
      <c r="F76" s="19">
        <v>26.16</v>
      </c>
      <c r="G76" s="20">
        <v>0.30580000000000002</v>
      </c>
      <c r="H76" s="20">
        <v>35.953000000000003</v>
      </c>
      <c r="J76" s="13" t="s">
        <v>1010</v>
      </c>
      <c r="K76" s="65" t="s">
        <v>1011</v>
      </c>
      <c r="L76" s="66" t="s">
        <v>1012</v>
      </c>
      <c r="M76" s="67">
        <v>413.80799999999999</v>
      </c>
      <c r="N76" s="68">
        <v>26.16</v>
      </c>
      <c r="O76" s="69">
        <v>0.30580000000000002</v>
      </c>
      <c r="P76" s="69">
        <v>35.953000000000003</v>
      </c>
      <c r="Q76" s="67">
        <v>10825.217280000001</v>
      </c>
      <c r="R76" s="62">
        <v>5.6249778659529087E-4</v>
      </c>
      <c r="S76" s="63">
        <v>1.7201182314083995E-6</v>
      </c>
      <c r="T76" s="64">
        <v>2.0223482921460494E-4</v>
      </c>
    </row>
    <row r="77" spans="2:20" ht="15.75">
      <c r="B77" s="16" t="s">
        <v>1013</v>
      </c>
      <c r="C77" s="16" t="s">
        <v>1014</v>
      </c>
      <c r="D77" s="17" t="s">
        <v>1015</v>
      </c>
      <c r="E77" s="18">
        <v>310.52100000000002</v>
      </c>
      <c r="F77" s="19">
        <v>49.31</v>
      </c>
      <c r="G77" s="20">
        <v>2.5308999999999999</v>
      </c>
      <c r="H77" s="20">
        <v>3.64</v>
      </c>
      <c r="J77" s="13" t="s">
        <v>1013</v>
      </c>
      <c r="K77" s="65" t="s">
        <v>1014</v>
      </c>
      <c r="L77" s="66" t="s">
        <v>1015</v>
      </c>
      <c r="M77" s="67">
        <v>310.52100000000002</v>
      </c>
      <c r="N77" s="68">
        <v>49.31</v>
      </c>
      <c r="O77" s="69">
        <v>2.5308999999999999</v>
      </c>
      <c r="P77" s="69">
        <v>3.64</v>
      </c>
      <c r="Q77" s="67">
        <v>15311.790510000001</v>
      </c>
      <c r="R77" s="62">
        <v>7.956282121559207E-4</v>
      </c>
      <c r="S77" s="63">
        <v>2.0136554421454196E-5</v>
      </c>
      <c r="T77" s="64">
        <v>2.8960866922475515E-5</v>
      </c>
    </row>
    <row r="78" spans="2:20" ht="15.75">
      <c r="B78" s="16" t="s">
        <v>1016</v>
      </c>
      <c r="C78" s="16" t="s">
        <v>1017</v>
      </c>
      <c r="D78" s="17" t="s">
        <v>1018</v>
      </c>
      <c r="E78" s="18">
        <v>110.36</v>
      </c>
      <c r="F78" s="19">
        <v>99.19</v>
      </c>
      <c r="G78" s="20">
        <v>1.3308</v>
      </c>
      <c r="H78" s="20">
        <v>13.733000000000001</v>
      </c>
      <c r="J78" s="13" t="s">
        <v>1016</v>
      </c>
      <c r="K78" s="65" t="s">
        <v>1017</v>
      </c>
      <c r="L78" s="66" t="s">
        <v>1018</v>
      </c>
      <c r="M78" s="67">
        <v>110.36</v>
      </c>
      <c r="N78" s="68">
        <v>99.19</v>
      </c>
      <c r="O78" s="69">
        <v>1.3308</v>
      </c>
      <c r="P78" s="69">
        <v>13.733000000000001</v>
      </c>
      <c r="Q78" s="67">
        <v>10946.608399999999</v>
      </c>
      <c r="R78" s="62">
        <v>5.6880548782161874E-4</v>
      </c>
      <c r="S78" s="63">
        <v>7.569663431930102E-6</v>
      </c>
      <c r="T78" s="64">
        <v>7.8114057642542911E-5</v>
      </c>
    </row>
    <row r="79" spans="2:20" ht="15.75">
      <c r="B79" s="16" t="s">
        <v>1019</v>
      </c>
      <c r="C79" s="16" t="s">
        <v>1020</v>
      </c>
      <c r="D79" s="17" t="s">
        <v>1021</v>
      </c>
      <c r="E79" s="18">
        <v>593.45699999999999</v>
      </c>
      <c r="F79" s="19">
        <v>53.29</v>
      </c>
      <c r="G79" s="20">
        <v>2.2518000000000002</v>
      </c>
      <c r="H79" s="20">
        <v>17.12</v>
      </c>
      <c r="J79" s="13" t="s">
        <v>1019</v>
      </c>
      <c r="K79" s="65" t="s">
        <v>1020</v>
      </c>
      <c r="L79" s="66" t="s">
        <v>1021</v>
      </c>
      <c r="M79" s="67">
        <v>593.45699999999999</v>
      </c>
      <c r="N79" s="68">
        <v>53.29</v>
      </c>
      <c r="O79" s="69">
        <v>2.2518000000000002</v>
      </c>
      <c r="P79" s="69">
        <v>17.12</v>
      </c>
      <c r="Q79" s="67">
        <v>31625.323529999998</v>
      </c>
      <c r="R79" s="62">
        <v>1.6433087693169118E-3</v>
      </c>
      <c r="S79" s="63">
        <v>3.7004026867478227E-5</v>
      </c>
      <c r="T79" s="64">
        <v>2.8133446130705533E-4</v>
      </c>
    </row>
    <row r="80" spans="2:20" ht="15.75">
      <c r="B80" s="16" t="s">
        <v>1022</v>
      </c>
      <c r="C80" s="16" t="s">
        <v>1023</v>
      </c>
      <c r="D80" s="17" t="s">
        <v>1024</v>
      </c>
      <c r="E80" s="18">
        <v>149.38399999999999</v>
      </c>
      <c r="F80" s="19">
        <v>57.95</v>
      </c>
      <c r="G80" s="20" t="s">
        <v>16</v>
      </c>
      <c r="H80" s="20">
        <v>16.84</v>
      </c>
      <c r="J80" s="13" t="s">
        <v>1022</v>
      </c>
      <c r="K80" s="65" t="s">
        <v>1023</v>
      </c>
      <c r="L80" s="66" t="s">
        <v>1024</v>
      </c>
      <c r="M80" s="67">
        <v>149.38399999999999</v>
      </c>
      <c r="N80" s="68">
        <v>57.95</v>
      </c>
      <c r="O80" s="69" t="s">
        <v>16</v>
      </c>
      <c r="P80" s="69">
        <v>16.84</v>
      </c>
      <c r="Q80" s="67">
        <v>8656.8027999999995</v>
      </c>
      <c r="R80" s="62">
        <v>4.4982306479781953E-4</v>
      </c>
      <c r="S80" s="63" t="s">
        <v>16</v>
      </c>
      <c r="T80" s="64">
        <v>7.5750204111952802E-5</v>
      </c>
    </row>
    <row r="81" spans="2:20" ht="15.75">
      <c r="B81" s="16" t="s">
        <v>1025</v>
      </c>
      <c r="C81" s="16" t="s">
        <v>1026</v>
      </c>
      <c r="D81" s="17" t="s">
        <v>1027</v>
      </c>
      <c r="E81" s="18">
        <v>563.74900000000002</v>
      </c>
      <c r="F81" s="19">
        <v>28.6</v>
      </c>
      <c r="G81" s="20">
        <v>7.5524000000000004</v>
      </c>
      <c r="H81" s="20">
        <v>1.343</v>
      </c>
      <c r="J81" s="13" t="s">
        <v>1025</v>
      </c>
      <c r="K81" s="65" t="s">
        <v>1026</v>
      </c>
      <c r="L81" s="66" t="s">
        <v>1027</v>
      </c>
      <c r="M81" s="67">
        <v>563.74900000000002</v>
      </c>
      <c r="N81" s="68">
        <v>28.6</v>
      </c>
      <c r="O81" s="69">
        <v>7.5524000000000004</v>
      </c>
      <c r="P81" s="69">
        <v>1.343</v>
      </c>
      <c r="Q81" s="67">
        <v>16123.221400000002</v>
      </c>
      <c r="R81" s="62">
        <v>8.3779162262559469E-4</v>
      </c>
      <c r="S81" s="63">
        <v>6.3273374507175423E-5</v>
      </c>
      <c r="T81" s="64">
        <v>1.1251541491861735E-5</v>
      </c>
    </row>
    <row r="82" spans="2:20" ht="15.75">
      <c r="B82" s="16" t="s">
        <v>1028</v>
      </c>
      <c r="C82" s="16" t="s">
        <v>1029</v>
      </c>
      <c r="D82" s="17" t="s">
        <v>1030</v>
      </c>
      <c r="E82" s="18">
        <v>229.75299999999999</v>
      </c>
      <c r="F82" s="19">
        <v>124.33</v>
      </c>
      <c r="G82" s="20">
        <v>1.8338000000000001</v>
      </c>
      <c r="H82" s="20">
        <v>7.7329999999999997</v>
      </c>
      <c r="J82" s="13" t="s">
        <v>1028</v>
      </c>
      <c r="K82" s="65" t="s">
        <v>1029</v>
      </c>
      <c r="L82" s="66" t="s">
        <v>1030</v>
      </c>
      <c r="M82" s="67">
        <v>229.75299999999999</v>
      </c>
      <c r="N82" s="68">
        <v>124.33</v>
      </c>
      <c r="O82" s="69">
        <v>1.8338000000000001</v>
      </c>
      <c r="P82" s="69">
        <v>7.7329999999999997</v>
      </c>
      <c r="Q82" s="67">
        <v>28565.190489999997</v>
      </c>
      <c r="R82" s="62">
        <v>1.4842987451146891E-3</v>
      </c>
      <c r="S82" s="63">
        <v>2.7219070387913168E-5</v>
      </c>
      <c r="T82" s="64">
        <v>1.147808219597189E-4</v>
      </c>
    </row>
    <row r="83" spans="2:20" ht="15.75">
      <c r="B83" s="16" t="s">
        <v>1031</v>
      </c>
      <c r="C83" s="16" t="s">
        <v>1032</v>
      </c>
      <c r="D83" s="17" t="s">
        <v>1033</v>
      </c>
      <c r="E83" s="18">
        <v>257.495</v>
      </c>
      <c r="F83" s="19">
        <v>144.06</v>
      </c>
      <c r="G83" s="20">
        <v>2.7799999999999998E-2</v>
      </c>
      <c r="H83" s="20">
        <v>11.378</v>
      </c>
      <c r="J83" s="13" t="s">
        <v>1031</v>
      </c>
      <c r="K83" s="65" t="s">
        <v>1032</v>
      </c>
      <c r="L83" s="66" t="s">
        <v>1033</v>
      </c>
      <c r="M83" s="67">
        <v>257.495</v>
      </c>
      <c r="N83" s="68">
        <v>144.06</v>
      </c>
      <c r="O83" s="69">
        <v>2.7799999999999998E-2</v>
      </c>
      <c r="P83" s="69">
        <v>11.378</v>
      </c>
      <c r="Q83" s="67">
        <v>37094.729700000004</v>
      </c>
      <c r="R83" s="62">
        <v>1.9275089645683858E-3</v>
      </c>
      <c r="S83" s="63">
        <v>5.3584749215001115E-7</v>
      </c>
      <c r="T83" s="64">
        <v>2.1931196998859094E-4</v>
      </c>
    </row>
    <row r="84" spans="2:20" ht="15.75">
      <c r="B84" s="16" t="s">
        <v>1034</v>
      </c>
      <c r="C84" s="16" t="s">
        <v>1035</v>
      </c>
      <c r="D84" s="17" t="s">
        <v>1036</v>
      </c>
      <c r="E84" s="18">
        <v>1153.308</v>
      </c>
      <c r="F84" s="19">
        <v>4.72</v>
      </c>
      <c r="G84" s="20">
        <v>8.8983000000000008</v>
      </c>
      <c r="H84" s="20">
        <v>10.45</v>
      </c>
      <c r="J84" s="13" t="s">
        <v>1034</v>
      </c>
      <c r="K84" s="65" t="s">
        <v>1035</v>
      </c>
      <c r="L84" s="66" t="s">
        <v>1036</v>
      </c>
      <c r="M84" s="67">
        <v>1153.308</v>
      </c>
      <c r="N84" s="68">
        <v>4.72</v>
      </c>
      <c r="O84" s="69">
        <v>8.8983000000000008</v>
      </c>
      <c r="P84" s="69">
        <v>10.45</v>
      </c>
      <c r="Q84" s="67">
        <v>5443.6137599999993</v>
      </c>
      <c r="R84" s="62">
        <v>2.8285997517452771E-4</v>
      </c>
      <c r="S84" s="63">
        <v>2.5169729170955003E-5</v>
      </c>
      <c r="T84" s="64">
        <v>2.9558867405738145E-5</v>
      </c>
    </row>
    <row r="85" spans="2:20" ht="15.75">
      <c r="B85" s="16" t="s">
        <v>1037</v>
      </c>
      <c r="C85" s="16" t="s">
        <v>1038</v>
      </c>
      <c r="D85" s="17" t="s">
        <v>1039</v>
      </c>
      <c r="E85" s="18">
        <v>131.178</v>
      </c>
      <c r="F85" s="19">
        <v>111.94</v>
      </c>
      <c r="G85" s="20">
        <v>2.7515000000000001</v>
      </c>
      <c r="H85" s="20">
        <v>6.9370000000000003</v>
      </c>
      <c r="J85" s="13" t="s">
        <v>1037</v>
      </c>
      <c r="K85" s="65" t="s">
        <v>1038</v>
      </c>
      <c r="L85" s="66" t="s">
        <v>1039</v>
      </c>
      <c r="M85" s="67">
        <v>131.178</v>
      </c>
      <c r="N85" s="68">
        <v>111.94</v>
      </c>
      <c r="O85" s="69">
        <v>2.7515000000000001</v>
      </c>
      <c r="P85" s="69">
        <v>6.9370000000000003</v>
      </c>
      <c r="Q85" s="67">
        <v>14684.06532</v>
      </c>
      <c r="R85" s="62">
        <v>7.6301048072087018E-4</v>
      </c>
      <c r="S85" s="63">
        <v>2.0994233377034744E-5</v>
      </c>
      <c r="T85" s="64">
        <v>5.2930037047606766E-5</v>
      </c>
    </row>
    <row r="86" spans="2:20" ht="15.75">
      <c r="B86" s="16" t="s">
        <v>1040</v>
      </c>
      <c r="C86" s="16" t="s">
        <v>1041</v>
      </c>
      <c r="D86" s="17" t="s">
        <v>1042</v>
      </c>
      <c r="E86" s="18">
        <v>276.66800000000001</v>
      </c>
      <c r="F86" s="19">
        <v>34.26</v>
      </c>
      <c r="G86" s="20">
        <v>3.3858999999999999</v>
      </c>
      <c r="H86" s="20">
        <v>5.9</v>
      </c>
      <c r="J86" s="13" t="s">
        <v>1040</v>
      </c>
      <c r="K86" s="65" t="s">
        <v>1041</v>
      </c>
      <c r="L86" s="66" t="s">
        <v>1042</v>
      </c>
      <c r="M86" s="67">
        <v>276.66800000000001</v>
      </c>
      <c r="N86" s="68">
        <v>34.26</v>
      </c>
      <c r="O86" s="69">
        <v>3.3858999999999999</v>
      </c>
      <c r="P86" s="69">
        <v>5.9</v>
      </c>
      <c r="Q86" s="67">
        <v>9478.6456799999996</v>
      </c>
      <c r="R86" s="62">
        <v>4.9252750102037816E-4</v>
      </c>
      <c r="S86" s="63">
        <v>1.6676488657048986E-5</v>
      </c>
      <c r="T86" s="64">
        <v>2.9059122560202314E-5</v>
      </c>
    </row>
    <row r="87" spans="2:20" ht="15.75">
      <c r="B87" s="16" t="s">
        <v>1043</v>
      </c>
      <c r="C87" s="16" t="s">
        <v>1044</v>
      </c>
      <c r="D87" s="17" t="s">
        <v>1045</v>
      </c>
      <c r="E87" s="18">
        <v>229.08600000000001</v>
      </c>
      <c r="F87" s="19">
        <v>51.08</v>
      </c>
      <c r="G87" s="20">
        <v>2.1926000000000001</v>
      </c>
      <c r="H87" s="20">
        <v>6.1929999999999996</v>
      </c>
      <c r="J87" s="13" t="s">
        <v>1043</v>
      </c>
      <c r="K87" s="65" t="s">
        <v>1044</v>
      </c>
      <c r="L87" s="66" t="s">
        <v>1045</v>
      </c>
      <c r="M87" s="67">
        <v>229.08600000000001</v>
      </c>
      <c r="N87" s="68">
        <v>51.08</v>
      </c>
      <c r="O87" s="69">
        <v>2.1926000000000001</v>
      </c>
      <c r="P87" s="69">
        <v>6.1929999999999996</v>
      </c>
      <c r="Q87" s="67">
        <v>11701.712880000001</v>
      </c>
      <c r="R87" s="62">
        <v>6.0804207658117385E-4</v>
      </c>
      <c r="S87" s="63">
        <v>1.3331930571118818E-5</v>
      </c>
      <c r="T87" s="64">
        <v>3.7656045802672093E-5</v>
      </c>
    </row>
    <row r="88" spans="2:20" ht="15.75">
      <c r="B88" s="16" t="s">
        <v>1046</v>
      </c>
      <c r="C88" s="16" t="s">
        <v>1047</v>
      </c>
      <c r="D88" s="17" t="s">
        <v>1048</v>
      </c>
      <c r="E88" s="18">
        <v>900.13199999999995</v>
      </c>
      <c r="F88" s="19">
        <v>68.02</v>
      </c>
      <c r="G88" s="20">
        <v>2.2345999999999999</v>
      </c>
      <c r="H88" s="20">
        <v>8.4109999999999996</v>
      </c>
      <c r="J88" s="13" t="s">
        <v>1046</v>
      </c>
      <c r="K88" s="65" t="s">
        <v>1047</v>
      </c>
      <c r="L88" s="66" t="s">
        <v>1048</v>
      </c>
      <c r="M88" s="67">
        <v>900.13199999999995</v>
      </c>
      <c r="N88" s="68">
        <v>68.02</v>
      </c>
      <c r="O88" s="69">
        <v>2.2345999999999999</v>
      </c>
      <c r="P88" s="69">
        <v>8.4109999999999996</v>
      </c>
      <c r="Q88" s="67">
        <v>61226.978639999994</v>
      </c>
      <c r="R88" s="62">
        <v>3.1814640828084278E-3</v>
      </c>
      <c r="S88" s="63">
        <v>7.1092996394437122E-5</v>
      </c>
      <c r="T88" s="64">
        <v>2.6759294400501682E-4</v>
      </c>
    </row>
    <row r="89" spans="2:20" ht="15.75">
      <c r="B89" s="16" t="s">
        <v>1049</v>
      </c>
      <c r="C89" s="16" t="s">
        <v>1050</v>
      </c>
      <c r="D89" s="17" t="s">
        <v>1051</v>
      </c>
      <c r="E89" s="18">
        <v>177.929</v>
      </c>
      <c r="F89" s="19">
        <v>47.43</v>
      </c>
      <c r="G89" s="20">
        <v>1.7709999999999999</v>
      </c>
      <c r="H89" s="20">
        <v>9.41</v>
      </c>
      <c r="J89" s="13" t="s">
        <v>1049</v>
      </c>
      <c r="K89" s="65" t="s">
        <v>1050</v>
      </c>
      <c r="L89" s="66" t="s">
        <v>1051</v>
      </c>
      <c r="M89" s="67">
        <v>177.929</v>
      </c>
      <c r="N89" s="68">
        <v>47.43</v>
      </c>
      <c r="O89" s="69">
        <v>1.7709999999999999</v>
      </c>
      <c r="P89" s="69">
        <v>9.41</v>
      </c>
      <c r="Q89" s="67">
        <v>8439.1724699999995</v>
      </c>
      <c r="R89" s="62">
        <v>4.3851460088853872E-4</v>
      </c>
      <c r="S89" s="63">
        <v>7.7660935817360204E-6</v>
      </c>
      <c r="T89" s="64">
        <v>4.1264223943611495E-5</v>
      </c>
    </row>
    <row r="90" spans="2:20" ht="15.75">
      <c r="B90" s="16" t="s">
        <v>1052</v>
      </c>
      <c r="C90" s="16" t="s">
        <v>1053</v>
      </c>
      <c r="D90" s="17" t="s">
        <v>1054</v>
      </c>
      <c r="E90" s="18">
        <v>441.30500000000001</v>
      </c>
      <c r="F90" s="19">
        <v>29.135000000000002</v>
      </c>
      <c r="G90" s="20">
        <v>3.4323000000000001</v>
      </c>
      <c r="H90" s="20">
        <v>5.7</v>
      </c>
      <c r="J90" s="13" t="s">
        <v>1052</v>
      </c>
      <c r="K90" s="65" t="s">
        <v>1053</v>
      </c>
      <c r="L90" s="66" t="s">
        <v>1054</v>
      </c>
      <c r="M90" s="67">
        <v>441.30500000000001</v>
      </c>
      <c r="N90" s="68">
        <v>29.135000000000002</v>
      </c>
      <c r="O90" s="69">
        <v>3.4323000000000001</v>
      </c>
      <c r="P90" s="69">
        <v>5.7</v>
      </c>
      <c r="Q90" s="67">
        <v>12857.421175000001</v>
      </c>
      <c r="R90" s="62">
        <v>6.680947610744792E-4</v>
      </c>
      <c r="S90" s="63">
        <v>2.293101648435935E-5</v>
      </c>
      <c r="T90" s="64">
        <v>3.8081401381245315E-5</v>
      </c>
    </row>
    <row r="91" spans="2:20" ht="15.75">
      <c r="B91" s="16" t="s">
        <v>1055</v>
      </c>
      <c r="C91" s="16" t="s">
        <v>1056</v>
      </c>
      <c r="D91" s="17" t="s">
        <v>1057</v>
      </c>
      <c r="E91" s="18">
        <v>137.851</v>
      </c>
      <c r="F91" s="19">
        <v>65.430000000000007</v>
      </c>
      <c r="G91" s="20">
        <v>1.4060999999999999</v>
      </c>
      <c r="H91" s="20">
        <v>9.9</v>
      </c>
      <c r="J91" s="13" t="s">
        <v>1055</v>
      </c>
      <c r="K91" s="65" t="s">
        <v>1056</v>
      </c>
      <c r="L91" s="66" t="s">
        <v>1057</v>
      </c>
      <c r="M91" s="67">
        <v>137.851</v>
      </c>
      <c r="N91" s="68">
        <v>65.430000000000007</v>
      </c>
      <c r="O91" s="69">
        <v>1.4060999999999999</v>
      </c>
      <c r="P91" s="69">
        <v>9.9</v>
      </c>
      <c r="Q91" s="67">
        <v>9019.5909300000003</v>
      </c>
      <c r="R91" s="62">
        <v>4.686741894311391E-4</v>
      </c>
      <c r="S91" s="63">
        <v>6.5900277775912467E-6</v>
      </c>
      <c r="T91" s="64">
        <v>4.6398744753682775E-5</v>
      </c>
    </row>
    <row r="92" spans="2:20" ht="15.75">
      <c r="B92" s="16" t="s">
        <v>1058</v>
      </c>
      <c r="C92" s="16" t="s">
        <v>1059</v>
      </c>
      <c r="D92" s="17" t="s">
        <v>1060</v>
      </c>
      <c r="E92" s="18">
        <v>428.85399999999998</v>
      </c>
      <c r="F92" s="19">
        <v>44.06</v>
      </c>
      <c r="G92" s="20">
        <v>2.2696000000000001</v>
      </c>
      <c r="H92" s="20">
        <v>0.3</v>
      </c>
      <c r="J92" s="13" t="s">
        <v>1058</v>
      </c>
      <c r="K92" s="65" t="s">
        <v>1059</v>
      </c>
      <c r="L92" s="66" t="s">
        <v>1060</v>
      </c>
      <c r="M92" s="67">
        <v>428.85399999999998</v>
      </c>
      <c r="N92" s="68">
        <v>44.06</v>
      </c>
      <c r="O92" s="69">
        <v>2.2696000000000001</v>
      </c>
      <c r="P92" s="69">
        <v>0.3</v>
      </c>
      <c r="Q92" s="67">
        <v>18895.307240000002</v>
      </c>
      <c r="R92" s="62">
        <v>9.8183419552923517E-4</v>
      </c>
      <c r="S92" s="63">
        <v>2.2283708901731523E-5</v>
      </c>
      <c r="T92" s="64">
        <v>2.9455025865877056E-6</v>
      </c>
    </row>
    <row r="93" spans="2:20" ht="15.75">
      <c r="B93" s="16" t="s">
        <v>1061</v>
      </c>
      <c r="C93" s="16" t="s">
        <v>1062</v>
      </c>
      <c r="D93" s="17" t="s">
        <v>1063</v>
      </c>
      <c r="E93" s="18">
        <v>292.87700000000001</v>
      </c>
      <c r="F93" s="19">
        <v>63.59</v>
      </c>
      <c r="G93" s="20">
        <v>4.0887000000000002</v>
      </c>
      <c r="H93" s="20">
        <v>3</v>
      </c>
      <c r="J93" s="13" t="s">
        <v>1061</v>
      </c>
      <c r="K93" s="65" t="s">
        <v>1062</v>
      </c>
      <c r="L93" s="66" t="s">
        <v>1063</v>
      </c>
      <c r="M93" s="67">
        <v>292.87700000000001</v>
      </c>
      <c r="N93" s="68">
        <v>63.59</v>
      </c>
      <c r="O93" s="69">
        <v>4.0887000000000002</v>
      </c>
      <c r="P93" s="69">
        <v>3</v>
      </c>
      <c r="Q93" s="67">
        <v>18624.048430000003</v>
      </c>
      <c r="R93" s="62">
        <v>9.6773909921173443E-4</v>
      </c>
      <c r="S93" s="63">
        <v>3.9567948549470187E-5</v>
      </c>
      <c r="T93" s="64">
        <v>2.9032172976352032E-5</v>
      </c>
    </row>
    <row r="94" spans="2:20" ht="15.75">
      <c r="B94" s="16" t="s">
        <v>1064</v>
      </c>
      <c r="C94" s="16" t="s">
        <v>1065</v>
      </c>
      <c r="D94" s="17" t="s">
        <v>1066</v>
      </c>
      <c r="E94" s="18">
        <v>99.582999999999998</v>
      </c>
      <c r="F94" s="19">
        <v>115.14</v>
      </c>
      <c r="G94" s="20">
        <v>2.0844</v>
      </c>
      <c r="H94" s="20">
        <v>5.7750000000000004</v>
      </c>
      <c r="J94" s="13" t="s">
        <v>1064</v>
      </c>
      <c r="K94" s="65" t="s">
        <v>1065</v>
      </c>
      <c r="L94" s="66" t="s">
        <v>1066</v>
      </c>
      <c r="M94" s="67">
        <v>99.582999999999998</v>
      </c>
      <c r="N94" s="68">
        <v>115.14</v>
      </c>
      <c r="O94" s="69">
        <v>2.0844</v>
      </c>
      <c r="P94" s="69">
        <v>5.7750000000000004</v>
      </c>
      <c r="Q94" s="67">
        <v>11465.98662</v>
      </c>
      <c r="R94" s="62">
        <v>5.9579331555747019E-4</v>
      </c>
      <c r="S94" s="63">
        <v>1.2418715869479909E-5</v>
      </c>
      <c r="T94" s="64">
        <v>3.4407063973443904E-5</v>
      </c>
    </row>
    <row r="95" spans="2:20" ht="15.75">
      <c r="B95" s="16" t="s">
        <v>1067</v>
      </c>
      <c r="C95" s="16" t="s">
        <v>1068</v>
      </c>
      <c r="D95" s="17" t="s">
        <v>1069</v>
      </c>
      <c r="E95" s="18">
        <v>1225.9349999999999</v>
      </c>
      <c r="F95" s="19">
        <v>18.68</v>
      </c>
      <c r="G95" s="20">
        <v>2.5695999999999999</v>
      </c>
      <c r="H95" s="20">
        <v>4.1870000000000003</v>
      </c>
      <c r="J95" s="13" t="s">
        <v>1067</v>
      </c>
      <c r="K95" s="65" t="s">
        <v>1068</v>
      </c>
      <c r="L95" s="66" t="s">
        <v>1069</v>
      </c>
      <c r="M95" s="67">
        <v>1225.9349999999999</v>
      </c>
      <c r="N95" s="68">
        <v>18.68</v>
      </c>
      <c r="O95" s="69">
        <v>2.5695999999999999</v>
      </c>
      <c r="P95" s="69">
        <v>4.1870000000000003</v>
      </c>
      <c r="Q95" s="67">
        <v>22900.465799999998</v>
      </c>
      <c r="R95" s="62">
        <v>1.1899494477861561E-3</v>
      </c>
      <c r="S95" s="63">
        <v>3.0576941010313067E-5</v>
      </c>
      <c r="T95" s="64">
        <v>4.9823183378806362E-5</v>
      </c>
    </row>
    <row r="96" spans="2:20" ht="15.75">
      <c r="B96" s="16" t="s">
        <v>1070</v>
      </c>
      <c r="C96" s="16" t="s">
        <v>1071</v>
      </c>
      <c r="D96" s="17" t="s">
        <v>1072</v>
      </c>
      <c r="E96" s="18">
        <v>987.98099999999999</v>
      </c>
      <c r="F96" s="19">
        <v>31.28</v>
      </c>
      <c r="G96" s="20">
        <v>2.3018000000000001</v>
      </c>
      <c r="H96" s="20">
        <v>9.4429999999999996</v>
      </c>
      <c r="J96" s="13" t="s">
        <v>1070</v>
      </c>
      <c r="K96" s="65" t="s">
        <v>1071</v>
      </c>
      <c r="L96" s="66" t="s">
        <v>1072</v>
      </c>
      <c r="M96" s="67">
        <v>987.98099999999999</v>
      </c>
      <c r="N96" s="68">
        <v>31.28</v>
      </c>
      <c r="O96" s="69">
        <v>2.3018000000000001</v>
      </c>
      <c r="P96" s="69">
        <v>9.4429999999999996</v>
      </c>
      <c r="Q96" s="67">
        <v>30904.045679999999</v>
      </c>
      <c r="R96" s="62">
        <v>1.6058298731755117E-3</v>
      </c>
      <c r="S96" s="63">
        <v>3.696299202075393E-5</v>
      </c>
      <c r="T96" s="64">
        <v>1.5163851492396358E-4</v>
      </c>
    </row>
    <row r="97" spans="2:20" ht="15.75">
      <c r="B97" s="16" t="s">
        <v>1073</v>
      </c>
      <c r="C97" s="16" t="s">
        <v>1074</v>
      </c>
      <c r="D97" s="17" t="s">
        <v>1075</v>
      </c>
      <c r="E97" s="18">
        <v>178.65</v>
      </c>
      <c r="F97" s="19">
        <v>129.53</v>
      </c>
      <c r="G97" s="20">
        <v>3.0108999999999999</v>
      </c>
      <c r="H97" s="20">
        <v>9.875</v>
      </c>
      <c r="J97" s="13" t="s">
        <v>1073</v>
      </c>
      <c r="K97" s="65" t="s">
        <v>1074</v>
      </c>
      <c r="L97" s="66" t="s">
        <v>1075</v>
      </c>
      <c r="M97" s="67">
        <v>178.65</v>
      </c>
      <c r="N97" s="68">
        <v>129.53</v>
      </c>
      <c r="O97" s="69">
        <v>3.0108999999999999</v>
      </c>
      <c r="P97" s="69">
        <v>9.875</v>
      </c>
      <c r="Q97" s="67">
        <v>23140.534500000002</v>
      </c>
      <c r="R97" s="62">
        <v>1.202423849813199E-3</v>
      </c>
      <c r="S97" s="63">
        <v>3.620377969402561E-5</v>
      </c>
      <c r="T97" s="64">
        <v>1.187393551690534E-4</v>
      </c>
    </row>
    <row r="98" spans="2:20" ht="15.75">
      <c r="B98" s="16" t="s">
        <v>1076</v>
      </c>
      <c r="C98" s="16" t="s">
        <v>1077</v>
      </c>
      <c r="D98" s="17" t="s">
        <v>1078</v>
      </c>
      <c r="E98" s="18">
        <v>683.48800000000006</v>
      </c>
      <c r="F98" s="19">
        <v>91.56</v>
      </c>
      <c r="G98" s="20">
        <v>0.58979999999999999</v>
      </c>
      <c r="H98" s="20">
        <v>12.725</v>
      </c>
      <c r="J98" s="13" t="s">
        <v>1076</v>
      </c>
      <c r="K98" s="65" t="s">
        <v>1077</v>
      </c>
      <c r="L98" s="66" t="s">
        <v>1078</v>
      </c>
      <c r="M98" s="67">
        <v>683.48800000000006</v>
      </c>
      <c r="N98" s="68">
        <v>91.56</v>
      </c>
      <c r="O98" s="69">
        <v>0.58979999999999999</v>
      </c>
      <c r="P98" s="69">
        <v>12.725</v>
      </c>
      <c r="Q98" s="67">
        <v>62580.161280000008</v>
      </c>
      <c r="R98" s="62">
        <v>3.2517778899285358E-3</v>
      </c>
      <c r="S98" s="63">
        <v>1.9178985994798502E-5</v>
      </c>
      <c r="T98" s="64">
        <v>4.137887364934062E-4</v>
      </c>
    </row>
    <row r="99" spans="2:20" ht="15.75">
      <c r="B99" s="16" t="s">
        <v>1079</v>
      </c>
      <c r="C99" s="16" t="s">
        <v>1080</v>
      </c>
      <c r="D99" s="17" t="s">
        <v>1081</v>
      </c>
      <c r="E99" s="18">
        <v>638.49199999999996</v>
      </c>
      <c r="F99" s="19">
        <v>81.849999999999994</v>
      </c>
      <c r="G99" s="20">
        <v>2.7366999999999999</v>
      </c>
      <c r="H99" s="20">
        <v>9.1750000000000007</v>
      </c>
      <c r="J99" s="13" t="s">
        <v>1079</v>
      </c>
      <c r="K99" s="65" t="s">
        <v>1080</v>
      </c>
      <c r="L99" s="66" t="s">
        <v>1081</v>
      </c>
      <c r="M99" s="67">
        <v>638.49199999999996</v>
      </c>
      <c r="N99" s="68">
        <v>81.849999999999994</v>
      </c>
      <c r="O99" s="69">
        <v>2.7366999999999999</v>
      </c>
      <c r="P99" s="69">
        <v>9.1750000000000007</v>
      </c>
      <c r="Q99" s="67">
        <v>52260.570199999995</v>
      </c>
      <c r="R99" s="62">
        <v>2.7155533513418596E-3</v>
      </c>
      <c r="S99" s="63">
        <v>7.4316548566172669E-5</v>
      </c>
      <c r="T99" s="64">
        <v>2.4915201998561564E-4</v>
      </c>
    </row>
    <row r="100" spans="2:20" ht="15.75">
      <c r="B100" s="16" t="s">
        <v>1082</v>
      </c>
      <c r="C100" s="16" t="s">
        <v>1083</v>
      </c>
      <c r="D100" s="17" t="s">
        <v>1084</v>
      </c>
      <c r="E100" s="18">
        <v>333.87099999999998</v>
      </c>
      <c r="F100" s="19">
        <v>94.57</v>
      </c>
      <c r="G100" s="20">
        <v>2.5377999999999998</v>
      </c>
      <c r="H100" s="20">
        <v>6.8</v>
      </c>
      <c r="J100" s="13" t="s">
        <v>1082</v>
      </c>
      <c r="K100" s="65" t="s">
        <v>1083</v>
      </c>
      <c r="L100" s="66" t="s">
        <v>1084</v>
      </c>
      <c r="M100" s="67">
        <v>333.87099999999998</v>
      </c>
      <c r="N100" s="68">
        <v>94.57</v>
      </c>
      <c r="O100" s="69">
        <v>2.5377999999999998</v>
      </c>
      <c r="P100" s="69">
        <v>6.8</v>
      </c>
      <c r="Q100" s="67">
        <v>31574.180469999996</v>
      </c>
      <c r="R100" s="62">
        <v>1.6406512838082505E-3</v>
      </c>
      <c r="S100" s="63">
        <v>4.1636448280485777E-5</v>
      </c>
      <c r="T100" s="64">
        <v>1.1156428729896103E-4</v>
      </c>
    </row>
    <row r="101" spans="2:20" ht="15.75">
      <c r="B101" s="16" t="s">
        <v>1085</v>
      </c>
      <c r="C101" s="16" t="s">
        <v>1086</v>
      </c>
      <c r="D101" s="17" t="s">
        <v>1087</v>
      </c>
      <c r="E101" s="18">
        <v>593.47299999999996</v>
      </c>
      <c r="F101" s="19">
        <v>71.7</v>
      </c>
      <c r="G101" s="20">
        <v>3.6122999999999998</v>
      </c>
      <c r="H101" s="20">
        <v>6.1550000000000002</v>
      </c>
      <c r="J101" s="13" t="s">
        <v>1085</v>
      </c>
      <c r="K101" s="65" t="s">
        <v>1086</v>
      </c>
      <c r="L101" s="66" t="s">
        <v>1087</v>
      </c>
      <c r="M101" s="67">
        <v>593.47299999999996</v>
      </c>
      <c r="N101" s="68">
        <v>71.7</v>
      </c>
      <c r="O101" s="69">
        <v>3.6122999999999998</v>
      </c>
      <c r="P101" s="69">
        <v>6.1550000000000002</v>
      </c>
      <c r="Q101" s="67">
        <v>42552.0141</v>
      </c>
      <c r="R101" s="62">
        <v>2.2110792908187804E-3</v>
      </c>
      <c r="S101" s="63">
        <v>7.9870817222246789E-5</v>
      </c>
      <c r="T101" s="64">
        <v>1.3609193034989594E-4</v>
      </c>
    </row>
    <row r="102" spans="2:20" ht="15.75">
      <c r="B102" s="16" t="s">
        <v>1088</v>
      </c>
      <c r="C102" s="16" t="s">
        <v>1089</v>
      </c>
      <c r="D102" s="17" t="s">
        <v>1090</v>
      </c>
      <c r="E102" s="18">
        <v>156.465</v>
      </c>
      <c r="F102" s="19">
        <v>64.069999999999993</v>
      </c>
      <c r="G102" s="20">
        <v>2.4973000000000001</v>
      </c>
      <c r="H102" s="20">
        <v>12</v>
      </c>
      <c r="J102" s="13" t="s">
        <v>1088</v>
      </c>
      <c r="K102" s="65" t="s">
        <v>1089</v>
      </c>
      <c r="L102" s="66" t="s">
        <v>1090</v>
      </c>
      <c r="M102" s="67">
        <v>156.465</v>
      </c>
      <c r="N102" s="68">
        <v>64.069999999999993</v>
      </c>
      <c r="O102" s="69">
        <v>2.4973000000000001</v>
      </c>
      <c r="P102" s="69">
        <v>12</v>
      </c>
      <c r="Q102" s="67">
        <v>10024.712549999998</v>
      </c>
      <c r="R102" s="62">
        <v>5.2090211907774588E-4</v>
      </c>
      <c r="S102" s="63">
        <v>1.3008488619728549E-5</v>
      </c>
      <c r="T102" s="64">
        <v>6.2508254289329507E-5</v>
      </c>
    </row>
    <row r="103" spans="2:20" ht="15.75">
      <c r="B103" s="16" t="s">
        <v>1091</v>
      </c>
      <c r="C103" s="16" t="s">
        <v>1092</v>
      </c>
      <c r="D103" s="17" t="s">
        <v>1093</v>
      </c>
      <c r="E103" s="18">
        <v>1158.1020000000001</v>
      </c>
      <c r="F103" s="19">
        <v>47.06</v>
      </c>
      <c r="G103" s="20">
        <v>3.5699000000000001</v>
      </c>
      <c r="H103" s="20">
        <v>6.9329999999999998</v>
      </c>
      <c r="J103" s="13" t="s">
        <v>1091</v>
      </c>
      <c r="K103" s="65" t="s">
        <v>1092</v>
      </c>
      <c r="L103" s="66" t="s">
        <v>1093</v>
      </c>
      <c r="M103" s="67">
        <v>1158.1020000000001</v>
      </c>
      <c r="N103" s="68">
        <v>47.06</v>
      </c>
      <c r="O103" s="69">
        <v>3.5699000000000001</v>
      </c>
      <c r="P103" s="69">
        <v>6.9329999999999998</v>
      </c>
      <c r="Q103" s="67">
        <v>54500.28012000001</v>
      </c>
      <c r="R103" s="62">
        <v>2.8319327126081792E-3</v>
      </c>
      <c r="S103" s="63">
        <v>1.0109716590739939E-4</v>
      </c>
      <c r="T103" s="64">
        <v>1.9633789496512508E-4</v>
      </c>
    </row>
    <row r="104" spans="2:20" ht="15.75">
      <c r="B104" s="16" t="s">
        <v>1094</v>
      </c>
      <c r="C104" s="16" t="s">
        <v>1095</v>
      </c>
      <c r="D104" s="17" t="s">
        <v>763</v>
      </c>
      <c r="E104" s="18">
        <v>691.53700000000003</v>
      </c>
      <c r="F104" s="19">
        <v>74.22</v>
      </c>
      <c r="G104" s="20">
        <v>4.4462000000000002</v>
      </c>
      <c r="H104" s="20">
        <v>4.8380000000000001</v>
      </c>
      <c r="J104" s="13" t="s">
        <v>1094</v>
      </c>
      <c r="K104" s="65" t="s">
        <v>1095</v>
      </c>
      <c r="L104" s="66" t="s">
        <v>763</v>
      </c>
      <c r="M104" s="67">
        <v>691.53700000000003</v>
      </c>
      <c r="N104" s="68">
        <v>74.22</v>
      </c>
      <c r="O104" s="69">
        <v>4.4462000000000002</v>
      </c>
      <c r="P104" s="69">
        <v>4.8380000000000001</v>
      </c>
      <c r="Q104" s="67">
        <v>51325.87614</v>
      </c>
      <c r="R104" s="62">
        <v>2.6669849645562078E-3</v>
      </c>
      <c r="S104" s="63">
        <v>1.1857948549409811E-4</v>
      </c>
      <c r="T104" s="64">
        <v>1.2902873258522932E-4</v>
      </c>
    </row>
    <row r="105" spans="2:20" ht="15.75">
      <c r="B105" s="16" t="s">
        <v>1096</v>
      </c>
      <c r="C105" s="16" t="s">
        <v>1097</v>
      </c>
      <c r="D105" s="17" t="s">
        <v>1098</v>
      </c>
      <c r="E105" s="18">
        <v>467.5</v>
      </c>
      <c r="F105" s="19">
        <v>60.58</v>
      </c>
      <c r="G105" s="20">
        <v>3.6316000000000002</v>
      </c>
      <c r="H105" s="20">
        <v>8.5139999999999993</v>
      </c>
      <c r="J105" s="13" t="s">
        <v>1096</v>
      </c>
      <c r="K105" s="65" t="s">
        <v>1097</v>
      </c>
      <c r="L105" s="66" t="s">
        <v>1098</v>
      </c>
      <c r="M105" s="67">
        <v>467.5</v>
      </c>
      <c r="N105" s="68">
        <v>60.58</v>
      </c>
      <c r="O105" s="69">
        <v>3.6316000000000002</v>
      </c>
      <c r="P105" s="69">
        <v>8.5139999999999993</v>
      </c>
      <c r="Q105" s="67">
        <v>28321.149999999998</v>
      </c>
      <c r="R105" s="62">
        <v>1.4716179617258655E-3</v>
      </c>
      <c r="S105" s="63">
        <v>5.3443277898036536E-5</v>
      </c>
      <c r="T105" s="64">
        <v>1.2529355326134018E-4</v>
      </c>
    </row>
    <row r="106" spans="2:20" ht="15.75">
      <c r="B106" s="16" t="s">
        <v>1099</v>
      </c>
      <c r="C106" s="16" t="s">
        <v>1100</v>
      </c>
      <c r="D106" s="17" t="s">
        <v>1101</v>
      </c>
      <c r="E106" s="18">
        <v>297.76100000000002</v>
      </c>
      <c r="F106" s="19">
        <v>115.81</v>
      </c>
      <c r="G106" s="20">
        <v>1.1397999999999999</v>
      </c>
      <c r="H106" s="20">
        <v>13.167</v>
      </c>
      <c r="J106" s="13" t="s">
        <v>1099</v>
      </c>
      <c r="K106" s="65" t="s">
        <v>1100</v>
      </c>
      <c r="L106" s="66" t="s">
        <v>1101</v>
      </c>
      <c r="M106" s="67">
        <v>297.76100000000002</v>
      </c>
      <c r="N106" s="68">
        <v>115.81</v>
      </c>
      <c r="O106" s="69">
        <v>1.1397999999999999</v>
      </c>
      <c r="P106" s="69">
        <v>13.167</v>
      </c>
      <c r="Q106" s="67">
        <v>34483.701410000001</v>
      </c>
      <c r="R106" s="62">
        <v>1.7918352320349831E-3</v>
      </c>
      <c r="S106" s="63">
        <v>2.0423337974734734E-5</v>
      </c>
      <c r="T106" s="64">
        <v>2.3593094500204623E-4</v>
      </c>
    </row>
    <row r="107" spans="2:20" ht="15.75">
      <c r="B107" s="16" t="s">
        <v>1102</v>
      </c>
      <c r="C107" s="16" t="s">
        <v>1103</v>
      </c>
      <c r="D107" s="17" t="s">
        <v>214</v>
      </c>
      <c r="E107" s="18">
        <v>113.194</v>
      </c>
      <c r="F107" s="19">
        <v>52.92</v>
      </c>
      <c r="G107" s="20">
        <v>0.52910000000000001</v>
      </c>
      <c r="H107" s="20">
        <v>11.234999999999999</v>
      </c>
      <c r="J107" s="13" t="s">
        <v>1102</v>
      </c>
      <c r="K107" s="65" t="s">
        <v>1103</v>
      </c>
      <c r="L107" s="66" t="s">
        <v>214</v>
      </c>
      <c r="M107" s="67">
        <v>113.194</v>
      </c>
      <c r="N107" s="68">
        <v>52.92</v>
      </c>
      <c r="O107" s="69">
        <v>0.52910000000000001</v>
      </c>
      <c r="P107" s="69">
        <v>11.234999999999999</v>
      </c>
      <c r="Q107" s="67">
        <v>5990.2264800000003</v>
      </c>
      <c r="R107" s="62">
        <v>3.1126295658099717E-4</v>
      </c>
      <c r="S107" s="63">
        <v>1.6468923032700561E-6</v>
      </c>
      <c r="T107" s="64">
        <v>3.4970393171875027E-5</v>
      </c>
    </row>
    <row r="108" spans="2:20" ht="15.75">
      <c r="B108" s="16" t="s">
        <v>1104</v>
      </c>
      <c r="C108" s="16" t="s">
        <v>1105</v>
      </c>
      <c r="D108" s="17" t="s">
        <v>1106</v>
      </c>
      <c r="E108" s="18">
        <v>1942.0609999999999</v>
      </c>
      <c r="F108" s="19">
        <v>26.89</v>
      </c>
      <c r="G108" s="20">
        <v>1.7107000000000001</v>
      </c>
      <c r="H108" s="20">
        <v>10.443</v>
      </c>
      <c r="J108" s="13" t="s">
        <v>1104</v>
      </c>
      <c r="K108" s="65" t="s">
        <v>1105</v>
      </c>
      <c r="L108" s="66" t="s">
        <v>1106</v>
      </c>
      <c r="M108" s="67">
        <v>1942.0609999999999</v>
      </c>
      <c r="N108" s="68">
        <v>26.89</v>
      </c>
      <c r="O108" s="69">
        <v>1.7107000000000001</v>
      </c>
      <c r="P108" s="69">
        <v>10.443</v>
      </c>
      <c r="Q108" s="67">
        <v>52222.02029</v>
      </c>
      <c r="R108" s="62">
        <v>2.7135502285880555E-3</v>
      </c>
      <c r="S108" s="63">
        <v>4.6420703760455869E-5</v>
      </c>
      <c r="T108" s="64">
        <v>2.8337605037145061E-4</v>
      </c>
    </row>
    <row r="109" spans="2:20" ht="15.75">
      <c r="B109" s="16" t="s">
        <v>1107</v>
      </c>
      <c r="C109" s="16" t="s">
        <v>1108</v>
      </c>
      <c r="D109" s="17" t="s">
        <v>1109</v>
      </c>
      <c r="E109" s="18">
        <v>668.30499999999995</v>
      </c>
      <c r="F109" s="19">
        <v>51.75</v>
      </c>
      <c r="G109" s="20">
        <v>3.6329000000000002</v>
      </c>
      <c r="H109" s="20">
        <v>6.5629999999999997</v>
      </c>
      <c r="J109" s="13" t="s">
        <v>1107</v>
      </c>
      <c r="K109" s="65" t="s">
        <v>1108</v>
      </c>
      <c r="L109" s="66" t="s">
        <v>1109</v>
      </c>
      <c r="M109" s="67">
        <v>668.30499999999995</v>
      </c>
      <c r="N109" s="68">
        <v>51.75</v>
      </c>
      <c r="O109" s="69">
        <v>3.6329000000000002</v>
      </c>
      <c r="P109" s="69">
        <v>6.5629999999999997</v>
      </c>
      <c r="Q109" s="67">
        <v>34584.783749999995</v>
      </c>
      <c r="R109" s="62">
        <v>1.797087652475441E-3</v>
      </c>
      <c r="S109" s="63">
        <v>6.5286397326780294E-5</v>
      </c>
      <c r="T109" s="64">
        <v>1.1794286263196318E-4</v>
      </c>
    </row>
    <row r="110" spans="2:20" ht="15.75">
      <c r="B110" s="16" t="s">
        <v>1110</v>
      </c>
      <c r="C110" s="16" t="s">
        <v>1111</v>
      </c>
      <c r="D110" s="17" t="s">
        <v>1112</v>
      </c>
      <c r="E110" s="18">
        <v>548.93499999999995</v>
      </c>
      <c r="F110" s="19">
        <v>77.19</v>
      </c>
      <c r="G110" s="20">
        <v>0.86799999999999999</v>
      </c>
      <c r="H110" s="20">
        <v>5.0620000000000003</v>
      </c>
      <c r="J110" s="13" t="s">
        <v>1110</v>
      </c>
      <c r="K110" s="65" t="s">
        <v>1111</v>
      </c>
      <c r="L110" s="66" t="s">
        <v>1112</v>
      </c>
      <c r="M110" s="67">
        <v>548.93499999999995</v>
      </c>
      <c r="N110" s="68">
        <v>77.19</v>
      </c>
      <c r="O110" s="69">
        <v>0.86799999999999999</v>
      </c>
      <c r="P110" s="69">
        <v>5.0620000000000003</v>
      </c>
      <c r="Q110" s="67">
        <v>42372.292649999996</v>
      </c>
      <c r="R110" s="62">
        <v>2.2017406405899788E-3</v>
      </c>
      <c r="S110" s="63">
        <v>1.9111108760321018E-5</v>
      </c>
      <c r="T110" s="64">
        <v>1.1145211122666474E-4</v>
      </c>
    </row>
    <row r="111" spans="2:20" ht="15.75">
      <c r="B111" s="16" t="s">
        <v>1113</v>
      </c>
      <c r="C111" s="16" t="s">
        <v>1114</v>
      </c>
      <c r="D111" s="17" t="s">
        <v>1115</v>
      </c>
      <c r="E111" s="18">
        <v>179.52199999999999</v>
      </c>
      <c r="F111" s="19">
        <v>71.02</v>
      </c>
      <c r="G111" s="20">
        <v>4.6746999999999996</v>
      </c>
      <c r="H111" s="20">
        <v>4.7300000000000004</v>
      </c>
      <c r="J111" s="13" t="s">
        <v>1113</v>
      </c>
      <c r="K111" s="65" t="s">
        <v>1114</v>
      </c>
      <c r="L111" s="66" t="s">
        <v>1115</v>
      </c>
      <c r="M111" s="67">
        <v>179.52199999999999</v>
      </c>
      <c r="N111" s="68">
        <v>71.02</v>
      </c>
      <c r="O111" s="69">
        <v>4.6746999999999996</v>
      </c>
      <c r="P111" s="69">
        <v>4.7300000000000004</v>
      </c>
      <c r="Q111" s="67">
        <v>12749.652439999998</v>
      </c>
      <c r="R111" s="62">
        <v>6.6249490350730837E-4</v>
      </c>
      <c r="S111" s="63">
        <v>3.0969649254256139E-5</v>
      </c>
      <c r="T111" s="64">
        <v>3.133600893589569E-5</v>
      </c>
    </row>
    <row r="112" spans="2:20" ht="15.75">
      <c r="B112" s="16" t="s">
        <v>1116</v>
      </c>
      <c r="C112" s="16" t="s">
        <v>1117</v>
      </c>
      <c r="D112" s="17" t="s">
        <v>535</v>
      </c>
      <c r="E112" s="18">
        <v>118.244</v>
      </c>
      <c r="F112" s="19">
        <v>102.13</v>
      </c>
      <c r="G112" s="20">
        <v>1.1357999999999999</v>
      </c>
      <c r="H112" s="20">
        <v>12.667</v>
      </c>
      <c r="J112" s="13" t="s">
        <v>1116</v>
      </c>
      <c r="K112" s="65" t="s">
        <v>1117</v>
      </c>
      <c r="L112" s="66" t="s">
        <v>535</v>
      </c>
      <c r="M112" s="67">
        <v>118.244</v>
      </c>
      <c r="N112" s="68">
        <v>102.13</v>
      </c>
      <c r="O112" s="69">
        <v>1.1357999999999999</v>
      </c>
      <c r="P112" s="69">
        <v>12.667</v>
      </c>
      <c r="Q112" s="67">
        <v>12076.25972</v>
      </c>
      <c r="R112" s="62">
        <v>6.275042049640842E-4</v>
      </c>
      <c r="S112" s="63">
        <v>7.1271927599820684E-6</v>
      </c>
      <c r="T112" s="64">
        <v>7.9485957642800551E-5</v>
      </c>
    </row>
    <row r="113" spans="2:20" ht="15.75">
      <c r="B113" s="16" t="s">
        <v>1118</v>
      </c>
      <c r="C113" s="16" t="s">
        <v>1119</v>
      </c>
      <c r="D113" s="17" t="s">
        <v>1120</v>
      </c>
      <c r="E113" s="18">
        <v>152.404</v>
      </c>
      <c r="F113" s="19">
        <v>76.849999999999994</v>
      </c>
      <c r="G113" s="20">
        <v>0.15609999999999999</v>
      </c>
      <c r="H113" s="20">
        <v>25</v>
      </c>
      <c r="J113" s="13" t="s">
        <v>1118</v>
      </c>
      <c r="K113" s="65" t="s">
        <v>1119</v>
      </c>
      <c r="L113" s="66" t="s">
        <v>1120</v>
      </c>
      <c r="M113" s="67">
        <v>152.404</v>
      </c>
      <c r="N113" s="68">
        <v>76.849999999999994</v>
      </c>
      <c r="O113" s="69">
        <v>0.15609999999999999</v>
      </c>
      <c r="P113" s="69">
        <v>25</v>
      </c>
      <c r="Q113" s="67">
        <v>11712.247399999998</v>
      </c>
      <c r="R113" s="62">
        <v>6.0858946921354073E-4</v>
      </c>
      <c r="S113" s="63">
        <v>9.5000816144233698E-7</v>
      </c>
      <c r="T113" s="64">
        <v>1.5214736730338518E-4</v>
      </c>
    </row>
    <row r="114" spans="2:20" ht="15.75">
      <c r="B114" s="16" t="s">
        <v>1121</v>
      </c>
      <c r="C114" s="16" t="s">
        <v>1122</v>
      </c>
      <c r="D114" s="17" t="s">
        <v>1123</v>
      </c>
      <c r="E114" s="18">
        <v>306.63600000000002</v>
      </c>
      <c r="F114" s="19">
        <v>38.020000000000003</v>
      </c>
      <c r="G114" s="20">
        <v>1.6833</v>
      </c>
      <c r="H114" s="20">
        <v>5.867</v>
      </c>
      <c r="J114" s="13" t="s">
        <v>1121</v>
      </c>
      <c r="K114" s="65" t="s">
        <v>1122</v>
      </c>
      <c r="L114" s="66" t="s">
        <v>1123</v>
      </c>
      <c r="M114" s="67">
        <v>306.63600000000002</v>
      </c>
      <c r="N114" s="68">
        <v>38.020000000000003</v>
      </c>
      <c r="O114" s="69">
        <v>1.6833</v>
      </c>
      <c r="P114" s="69">
        <v>5.867</v>
      </c>
      <c r="Q114" s="67">
        <v>11658.300720000001</v>
      </c>
      <c r="R114" s="62">
        <v>6.0578630256022772E-4</v>
      </c>
      <c r="S114" s="63">
        <v>1.0197200830996314E-5</v>
      </c>
      <c r="T114" s="64">
        <v>3.554148237120856E-5</v>
      </c>
    </row>
    <row r="115" spans="2:20" ht="15.75">
      <c r="B115" s="16" t="s">
        <v>1124</v>
      </c>
      <c r="C115" s="16" t="s">
        <v>1125</v>
      </c>
      <c r="D115" s="17" t="s">
        <v>1126</v>
      </c>
      <c r="E115" s="18">
        <v>282.43</v>
      </c>
      <c r="F115" s="19">
        <v>171.42</v>
      </c>
      <c r="G115" s="20">
        <v>0.58340000000000003</v>
      </c>
      <c r="H115" s="20">
        <v>14.689</v>
      </c>
      <c r="J115" s="13" t="s">
        <v>1124</v>
      </c>
      <c r="K115" s="65" t="s">
        <v>1125</v>
      </c>
      <c r="L115" s="66" t="s">
        <v>1126</v>
      </c>
      <c r="M115" s="67">
        <v>282.43</v>
      </c>
      <c r="N115" s="68">
        <v>171.42</v>
      </c>
      <c r="O115" s="69">
        <v>0.58340000000000003</v>
      </c>
      <c r="P115" s="69">
        <v>14.689</v>
      </c>
      <c r="Q115" s="67">
        <v>48414.150600000001</v>
      </c>
      <c r="R115" s="62">
        <v>2.5156864613428867E-3</v>
      </c>
      <c r="S115" s="63">
        <v>1.4676514815474403E-5</v>
      </c>
      <c r="T115" s="64">
        <v>3.6952918430665658E-4</v>
      </c>
    </row>
    <row r="116" spans="2:20" ht="15.75">
      <c r="B116" s="16" t="s">
        <v>1127</v>
      </c>
      <c r="C116" s="16" t="s">
        <v>1128</v>
      </c>
      <c r="D116" s="17" t="s">
        <v>1129</v>
      </c>
      <c r="E116" s="18">
        <v>336.41</v>
      </c>
      <c r="F116" s="19">
        <v>69.06</v>
      </c>
      <c r="G116" s="20">
        <v>2.0851000000000002</v>
      </c>
      <c r="H116" s="20">
        <v>9.3000000000000007</v>
      </c>
      <c r="J116" s="13" t="s">
        <v>1127</v>
      </c>
      <c r="K116" s="65" t="s">
        <v>1128</v>
      </c>
      <c r="L116" s="66" t="s">
        <v>1129</v>
      </c>
      <c r="M116" s="67">
        <v>336.41</v>
      </c>
      <c r="N116" s="68">
        <v>69.06</v>
      </c>
      <c r="O116" s="69">
        <v>2.0851000000000002</v>
      </c>
      <c r="P116" s="69">
        <v>9.3000000000000007</v>
      </c>
      <c r="Q116" s="67">
        <v>23232.474600000001</v>
      </c>
      <c r="R116" s="62">
        <v>1.207201222997652E-3</v>
      </c>
      <c r="S116" s="63">
        <v>2.5171352700724045E-5</v>
      </c>
      <c r="T116" s="64">
        <v>1.1226971373878165E-4</v>
      </c>
    </row>
    <row r="117" spans="2:20" ht="15.75">
      <c r="B117" s="16" t="s">
        <v>1130</v>
      </c>
      <c r="C117" s="16" t="s">
        <v>1131</v>
      </c>
      <c r="D117" s="17" t="s">
        <v>1132</v>
      </c>
      <c r="E117" s="18">
        <v>133.53399999999999</v>
      </c>
      <c r="F117" s="19">
        <v>48.54</v>
      </c>
      <c r="G117" s="20">
        <v>1.3597000000000001</v>
      </c>
      <c r="H117" s="20">
        <v>6.75</v>
      </c>
      <c r="J117" s="13" t="s">
        <v>1130</v>
      </c>
      <c r="K117" s="65" t="s">
        <v>1131</v>
      </c>
      <c r="L117" s="66" t="s">
        <v>1132</v>
      </c>
      <c r="M117" s="67">
        <v>133.53399999999999</v>
      </c>
      <c r="N117" s="68">
        <v>48.54</v>
      </c>
      <c r="O117" s="69">
        <v>1.3597000000000001</v>
      </c>
      <c r="P117" s="69">
        <v>6.75</v>
      </c>
      <c r="Q117" s="67">
        <v>6481.7403599999998</v>
      </c>
      <c r="R117" s="62">
        <v>3.3680290302545902E-4</v>
      </c>
      <c r="S117" s="63">
        <v>4.5795090724371671E-6</v>
      </c>
      <c r="T117" s="64">
        <v>2.2734195954218485E-5</v>
      </c>
    </row>
    <row r="118" spans="2:20" ht="15.75">
      <c r="B118" s="16" t="s">
        <v>1133</v>
      </c>
      <c r="C118" s="16" t="s">
        <v>1134</v>
      </c>
      <c r="D118" s="17" t="s">
        <v>1135</v>
      </c>
      <c r="E118" s="18">
        <v>3896.9859999999999</v>
      </c>
      <c r="F118" s="19">
        <v>14.83</v>
      </c>
      <c r="G118" s="20">
        <v>4.0458999999999996</v>
      </c>
      <c r="H118" s="20">
        <v>15.435</v>
      </c>
      <c r="J118" s="13" t="s">
        <v>1133</v>
      </c>
      <c r="K118" s="65" t="s">
        <v>1134</v>
      </c>
      <c r="L118" s="66" t="s">
        <v>1135</v>
      </c>
      <c r="M118" s="67">
        <v>3896.9859999999999</v>
      </c>
      <c r="N118" s="68">
        <v>14.83</v>
      </c>
      <c r="O118" s="69">
        <v>4.0458999999999996</v>
      </c>
      <c r="P118" s="69">
        <v>15.435</v>
      </c>
      <c r="Q118" s="67">
        <v>57792.302380000001</v>
      </c>
      <c r="R118" s="62">
        <v>3.0029921183250151E-3</v>
      </c>
      <c r="S118" s="63">
        <v>1.2149805811531177E-4</v>
      </c>
      <c r="T118" s="64">
        <v>4.635118334634661E-4</v>
      </c>
    </row>
    <row r="119" spans="2:20" ht="15.75">
      <c r="B119" s="16" t="s">
        <v>1136</v>
      </c>
      <c r="C119" s="16" t="s">
        <v>1137</v>
      </c>
      <c r="D119" s="17" t="s">
        <v>1138</v>
      </c>
      <c r="E119" s="18">
        <v>444.12400000000002</v>
      </c>
      <c r="F119" s="19">
        <v>105.2</v>
      </c>
      <c r="G119" s="20">
        <v>2.9278</v>
      </c>
      <c r="H119" s="20">
        <v>6.2060000000000004</v>
      </c>
      <c r="J119" s="13" t="s">
        <v>1136</v>
      </c>
      <c r="K119" s="65" t="s">
        <v>1137</v>
      </c>
      <c r="L119" s="66" t="s">
        <v>1138</v>
      </c>
      <c r="M119" s="67">
        <v>444.12400000000002</v>
      </c>
      <c r="N119" s="68">
        <v>105.2</v>
      </c>
      <c r="O119" s="69">
        <v>2.9278</v>
      </c>
      <c r="P119" s="69">
        <v>6.2060000000000004</v>
      </c>
      <c r="Q119" s="67">
        <v>46721.844800000006</v>
      </c>
      <c r="R119" s="62">
        <v>2.4277512040523867E-3</v>
      </c>
      <c r="S119" s="63">
        <v>7.1079699752245773E-5</v>
      </c>
      <c r="T119" s="64">
        <v>1.5066623972349112E-4</v>
      </c>
    </row>
    <row r="120" spans="2:20" ht="15.75">
      <c r="B120" s="16" t="s">
        <v>1139</v>
      </c>
      <c r="C120" s="16" t="s">
        <v>1140</v>
      </c>
      <c r="D120" s="17" t="s">
        <v>1141</v>
      </c>
      <c r="E120" s="18">
        <v>613.81799999999998</v>
      </c>
      <c r="F120" s="19">
        <v>45.55</v>
      </c>
      <c r="G120" s="20">
        <v>1.3171999999999999</v>
      </c>
      <c r="H120" s="20">
        <v>9.24</v>
      </c>
      <c r="J120" s="13" t="s">
        <v>1139</v>
      </c>
      <c r="K120" s="65" t="s">
        <v>1140</v>
      </c>
      <c r="L120" s="66" t="s">
        <v>1141</v>
      </c>
      <c r="M120" s="67">
        <v>613.81799999999998</v>
      </c>
      <c r="N120" s="68">
        <v>45.55</v>
      </c>
      <c r="O120" s="69">
        <v>1.3171999999999999</v>
      </c>
      <c r="P120" s="69">
        <v>9.24</v>
      </c>
      <c r="Q120" s="67">
        <v>27959.409899999999</v>
      </c>
      <c r="R120" s="62">
        <v>1.4528212946188974E-3</v>
      </c>
      <c r="S120" s="63">
        <v>1.9136562092720114E-5</v>
      </c>
      <c r="T120" s="64">
        <v>1.3424068762278612E-4</v>
      </c>
    </row>
    <row r="121" spans="2:20" ht="15.75">
      <c r="B121" s="16" t="s">
        <v>1142</v>
      </c>
      <c r="C121" s="16" t="s">
        <v>1143</v>
      </c>
      <c r="D121" s="17" t="s">
        <v>1144</v>
      </c>
      <c r="E121" s="18">
        <v>1040.0450000000001</v>
      </c>
      <c r="F121" s="19">
        <v>11.75</v>
      </c>
      <c r="G121" s="20">
        <v>1.7020999999999999</v>
      </c>
      <c r="H121" s="20">
        <v>25.04</v>
      </c>
      <c r="J121" s="13" t="s">
        <v>1142</v>
      </c>
      <c r="K121" s="65" t="s">
        <v>1143</v>
      </c>
      <c r="L121" s="66" t="s">
        <v>1144</v>
      </c>
      <c r="M121" s="67">
        <v>1040.0450000000001</v>
      </c>
      <c r="N121" s="68">
        <v>11.75</v>
      </c>
      <c r="O121" s="69">
        <v>1.7020999999999999</v>
      </c>
      <c r="P121" s="69">
        <v>25.04</v>
      </c>
      <c r="Q121" s="67">
        <v>12220.528750000001</v>
      </c>
      <c r="R121" s="62">
        <v>6.350006835982064E-4</v>
      </c>
      <c r="S121" s="63">
        <v>1.080834663552507E-5</v>
      </c>
      <c r="T121" s="64">
        <v>1.590041711729909E-4</v>
      </c>
    </row>
    <row r="122" spans="2:20" ht="15.75">
      <c r="B122" s="16" t="s">
        <v>1145</v>
      </c>
      <c r="C122" s="16" t="s">
        <v>1146</v>
      </c>
      <c r="D122" s="17" t="s">
        <v>1147</v>
      </c>
      <c r="E122" s="18">
        <v>226.85599999999999</v>
      </c>
      <c r="F122" s="19">
        <v>29.13</v>
      </c>
      <c r="G122" s="20">
        <v>1.9224000000000001</v>
      </c>
      <c r="H122" s="20">
        <v>5</v>
      </c>
      <c r="J122" s="13" t="s">
        <v>1145</v>
      </c>
      <c r="K122" s="65" t="s">
        <v>1146</v>
      </c>
      <c r="L122" s="66" t="s">
        <v>1147</v>
      </c>
      <c r="M122" s="67">
        <v>226.85599999999999</v>
      </c>
      <c r="N122" s="68">
        <v>29.13</v>
      </c>
      <c r="O122" s="69">
        <v>1.9224000000000001</v>
      </c>
      <c r="P122" s="69">
        <v>5</v>
      </c>
      <c r="Q122" s="67">
        <v>6608.3152799999998</v>
      </c>
      <c r="R122" s="62">
        <v>3.4337996383605512E-4</v>
      </c>
      <c r="S122" s="63">
        <v>6.6011364247843239E-6</v>
      </c>
      <c r="T122" s="64">
        <v>1.7168998191802756E-5</v>
      </c>
    </row>
    <row r="123" spans="2:20" ht="15.75">
      <c r="B123" s="16" t="s">
        <v>1148</v>
      </c>
      <c r="C123" s="16" t="s">
        <v>1149</v>
      </c>
      <c r="D123" s="17" t="s">
        <v>1150</v>
      </c>
      <c r="E123" s="18">
        <v>417.35500000000002</v>
      </c>
      <c r="F123" s="19">
        <v>36.479999999999997</v>
      </c>
      <c r="G123" s="20">
        <v>2.5219</v>
      </c>
      <c r="H123" s="20">
        <v>10.28</v>
      </c>
      <c r="J123" s="13" t="s">
        <v>1148</v>
      </c>
      <c r="K123" s="65" t="s">
        <v>1149</v>
      </c>
      <c r="L123" s="66" t="s">
        <v>1150</v>
      </c>
      <c r="M123" s="67">
        <v>417.35500000000002</v>
      </c>
      <c r="N123" s="68">
        <v>36.479999999999997</v>
      </c>
      <c r="O123" s="69">
        <v>2.5219</v>
      </c>
      <c r="P123" s="69">
        <v>10.28</v>
      </c>
      <c r="Q123" s="67">
        <v>15225.1104</v>
      </c>
      <c r="R123" s="62">
        <v>7.9112415752535749E-4</v>
      </c>
      <c r="S123" s="63">
        <v>1.9951360128631993E-5</v>
      </c>
      <c r="T123" s="64">
        <v>8.132756339360674E-5</v>
      </c>
    </row>
    <row r="124" spans="2:20" ht="15.75">
      <c r="B124" s="16" t="s">
        <v>1151</v>
      </c>
      <c r="C124" s="16" t="s">
        <v>1152</v>
      </c>
      <c r="D124" s="17" t="s">
        <v>1153</v>
      </c>
      <c r="E124" s="18">
        <v>322.72699999999998</v>
      </c>
      <c r="F124" s="19">
        <v>149.11000000000001</v>
      </c>
      <c r="G124" s="20">
        <v>1.851</v>
      </c>
      <c r="H124" s="20">
        <v>8.6349999999999998</v>
      </c>
      <c r="J124" s="13" t="s">
        <v>1151</v>
      </c>
      <c r="K124" s="65" t="s">
        <v>1152</v>
      </c>
      <c r="L124" s="66" t="s">
        <v>1153</v>
      </c>
      <c r="M124" s="67">
        <v>322.72699999999998</v>
      </c>
      <c r="N124" s="68">
        <v>149.11000000000001</v>
      </c>
      <c r="O124" s="69">
        <v>1.851</v>
      </c>
      <c r="P124" s="69">
        <v>8.6349999999999998</v>
      </c>
      <c r="Q124" s="67">
        <v>48121.822970000001</v>
      </c>
      <c r="R124" s="62">
        <v>2.5004965911922484E-3</v>
      </c>
      <c r="S124" s="63">
        <v>4.6284191902968518E-5</v>
      </c>
      <c r="T124" s="64">
        <v>2.1591788064945065E-4</v>
      </c>
    </row>
    <row r="125" spans="2:20" ht="15.75">
      <c r="B125" s="16" t="s">
        <v>1154</v>
      </c>
      <c r="C125" s="16" t="s">
        <v>1155</v>
      </c>
      <c r="D125" s="17" t="s">
        <v>1156</v>
      </c>
      <c r="E125" s="18">
        <v>598.73800000000006</v>
      </c>
      <c r="F125" s="19">
        <v>58.21</v>
      </c>
      <c r="G125" s="20">
        <v>3.0234999999999999</v>
      </c>
      <c r="H125" s="20">
        <v>7.25</v>
      </c>
      <c r="J125" s="13" t="s">
        <v>1154</v>
      </c>
      <c r="K125" s="65" t="s">
        <v>1155</v>
      </c>
      <c r="L125" s="66" t="s">
        <v>1156</v>
      </c>
      <c r="M125" s="67">
        <v>598.73800000000006</v>
      </c>
      <c r="N125" s="68">
        <v>58.21</v>
      </c>
      <c r="O125" s="69">
        <v>3.0234999999999999</v>
      </c>
      <c r="P125" s="69">
        <v>7.25</v>
      </c>
      <c r="Q125" s="67">
        <v>34852.538980000005</v>
      </c>
      <c r="R125" s="62">
        <v>1.8110006964660295E-3</v>
      </c>
      <c r="S125" s="63">
        <v>5.4755606057650395E-5</v>
      </c>
      <c r="T125" s="64">
        <v>1.3129755049378714E-4</v>
      </c>
    </row>
    <row r="126" spans="2:20" ht="15.75">
      <c r="B126" s="16" t="s">
        <v>1157</v>
      </c>
      <c r="C126" s="16" t="s">
        <v>1158</v>
      </c>
      <c r="D126" s="17" t="s">
        <v>1159</v>
      </c>
      <c r="E126" s="18">
        <v>152.19999999999999</v>
      </c>
      <c r="F126" s="19">
        <v>88.95</v>
      </c>
      <c r="G126" s="20">
        <v>2.7656000000000001</v>
      </c>
      <c r="H126" s="20">
        <v>8.7360000000000007</v>
      </c>
      <c r="J126" s="13" t="s">
        <v>1157</v>
      </c>
      <c r="K126" s="65" t="s">
        <v>1158</v>
      </c>
      <c r="L126" s="66" t="s">
        <v>1159</v>
      </c>
      <c r="M126" s="67">
        <v>152.19999999999999</v>
      </c>
      <c r="N126" s="68">
        <v>88.95</v>
      </c>
      <c r="O126" s="69">
        <v>2.7656000000000001</v>
      </c>
      <c r="P126" s="69">
        <v>8.7360000000000007</v>
      </c>
      <c r="Q126" s="67">
        <v>13538.189999999999</v>
      </c>
      <c r="R126" s="62">
        <v>7.034687353182161E-4</v>
      </c>
      <c r="S126" s="63">
        <v>1.9455131343960586E-5</v>
      </c>
      <c r="T126" s="64">
        <v>6.1455028717399363E-5</v>
      </c>
    </row>
    <row r="127" spans="2:20" ht="15.75">
      <c r="B127" s="16" t="s">
        <v>1160</v>
      </c>
      <c r="C127" s="16" t="s">
        <v>1161</v>
      </c>
      <c r="D127" s="17" t="s">
        <v>1162</v>
      </c>
      <c r="E127" s="18">
        <v>65.974999999999994</v>
      </c>
      <c r="F127" s="19">
        <v>228.71</v>
      </c>
      <c r="G127" s="20">
        <v>2.0463</v>
      </c>
      <c r="H127" s="20">
        <v>11.9</v>
      </c>
      <c r="J127" s="13" t="s">
        <v>1160</v>
      </c>
      <c r="K127" s="65" t="s">
        <v>1161</v>
      </c>
      <c r="L127" s="66" t="s">
        <v>1162</v>
      </c>
      <c r="M127" s="67">
        <v>65.974999999999994</v>
      </c>
      <c r="N127" s="68">
        <v>228.71</v>
      </c>
      <c r="O127" s="69">
        <v>2.0463</v>
      </c>
      <c r="P127" s="69">
        <v>11.9</v>
      </c>
      <c r="Q127" s="67">
        <v>15089.142249999999</v>
      </c>
      <c r="R127" s="62">
        <v>7.8405900756631144E-4</v>
      </c>
      <c r="S127" s="63">
        <v>1.6044199471829429E-5</v>
      </c>
      <c r="T127" s="64">
        <v>9.3303021900391071E-5</v>
      </c>
    </row>
    <row r="128" spans="2:20" ht="15.75">
      <c r="B128" s="16" t="s">
        <v>1163</v>
      </c>
      <c r="C128" s="16" t="s">
        <v>1164</v>
      </c>
      <c r="D128" s="17" t="s">
        <v>1165</v>
      </c>
      <c r="E128" s="18">
        <v>854.74900000000002</v>
      </c>
      <c r="F128" s="19">
        <v>41.79</v>
      </c>
      <c r="G128" s="20">
        <v>1.7229000000000001</v>
      </c>
      <c r="H128" s="20">
        <v>12.933</v>
      </c>
      <c r="J128" s="13" t="s">
        <v>1163</v>
      </c>
      <c r="K128" s="65" t="s">
        <v>1164</v>
      </c>
      <c r="L128" s="66" t="s">
        <v>1165</v>
      </c>
      <c r="M128" s="67">
        <v>854.74900000000002</v>
      </c>
      <c r="N128" s="68">
        <v>41.79</v>
      </c>
      <c r="O128" s="69">
        <v>1.7229000000000001</v>
      </c>
      <c r="P128" s="69">
        <v>12.933</v>
      </c>
      <c r="Q128" s="67">
        <v>35719.960709999999</v>
      </c>
      <c r="R128" s="62">
        <v>1.8560734918242447E-3</v>
      </c>
      <c r="S128" s="63">
        <v>3.1978290190639914E-5</v>
      </c>
      <c r="T128" s="64">
        <v>2.4004598469762957E-4</v>
      </c>
    </row>
    <row r="129" spans="2:20" ht="15.75">
      <c r="B129" s="16" t="s">
        <v>1166</v>
      </c>
      <c r="C129" s="16" t="s">
        <v>1167</v>
      </c>
      <c r="D129" s="17" t="s">
        <v>1168</v>
      </c>
      <c r="E129" s="18">
        <v>208.13499999999999</v>
      </c>
      <c r="F129" s="19">
        <v>58.3</v>
      </c>
      <c r="G129" s="20">
        <v>2.1269</v>
      </c>
      <c r="H129" s="20">
        <v>11.324999999999999</v>
      </c>
      <c r="J129" s="13" t="s">
        <v>1166</v>
      </c>
      <c r="K129" s="65" t="s">
        <v>1167</v>
      </c>
      <c r="L129" s="66" t="s">
        <v>1168</v>
      </c>
      <c r="M129" s="67">
        <v>208.13499999999999</v>
      </c>
      <c r="N129" s="68">
        <v>58.3</v>
      </c>
      <c r="O129" s="69">
        <v>2.1269</v>
      </c>
      <c r="P129" s="69">
        <v>11.324999999999999</v>
      </c>
      <c r="Q129" s="67">
        <v>12134.270499999999</v>
      </c>
      <c r="R129" s="62">
        <v>6.3051854957303286E-4</v>
      </c>
      <c r="S129" s="63">
        <v>1.3410499030868835E-5</v>
      </c>
      <c r="T129" s="64">
        <v>7.1406225739145964E-5</v>
      </c>
    </row>
    <row r="130" spans="2:20" ht="15.75">
      <c r="B130" s="16" t="s">
        <v>1169</v>
      </c>
      <c r="C130" s="16" t="s">
        <v>1170</v>
      </c>
      <c r="D130" s="17" t="s">
        <v>1171</v>
      </c>
      <c r="E130" s="18">
        <v>71.152000000000001</v>
      </c>
      <c r="F130" s="19">
        <v>107.66</v>
      </c>
      <c r="G130" s="20">
        <v>1.3004</v>
      </c>
      <c r="H130" s="20">
        <v>17</v>
      </c>
      <c r="J130" s="13" t="s">
        <v>1169</v>
      </c>
      <c r="K130" s="65" t="s">
        <v>1170</v>
      </c>
      <c r="L130" s="66" t="s">
        <v>1171</v>
      </c>
      <c r="M130" s="67">
        <v>71.152000000000001</v>
      </c>
      <c r="N130" s="68">
        <v>107.66</v>
      </c>
      <c r="O130" s="69">
        <v>1.3004</v>
      </c>
      <c r="P130" s="69">
        <v>17</v>
      </c>
      <c r="Q130" s="67">
        <v>7660.2243200000003</v>
      </c>
      <c r="R130" s="62">
        <v>3.9803905209221047E-4</v>
      </c>
      <c r="S130" s="63">
        <v>5.1760998334071052E-6</v>
      </c>
      <c r="T130" s="64">
        <v>6.7666638855675784E-5</v>
      </c>
    </row>
    <row r="131" spans="2:20" ht="15.75">
      <c r="B131" s="16" t="s">
        <v>1172</v>
      </c>
      <c r="C131" s="16" t="s">
        <v>1173</v>
      </c>
      <c r="D131" s="17" t="s">
        <v>1174</v>
      </c>
      <c r="E131" s="18">
        <v>97.453999999999994</v>
      </c>
      <c r="F131" s="19">
        <v>26.41</v>
      </c>
      <c r="G131" s="20">
        <v>3.0291999999999999</v>
      </c>
      <c r="H131" s="20">
        <v>15.05</v>
      </c>
      <c r="J131" s="13" t="s">
        <v>1172</v>
      </c>
      <c r="K131" s="65" t="s">
        <v>1173</v>
      </c>
      <c r="L131" s="66" t="s">
        <v>1174</v>
      </c>
      <c r="M131" s="67">
        <v>97.453999999999994</v>
      </c>
      <c r="N131" s="68">
        <v>26.41</v>
      </c>
      <c r="O131" s="69">
        <v>3.0291999999999999</v>
      </c>
      <c r="P131" s="69">
        <v>15.05</v>
      </c>
      <c r="Q131" s="67">
        <v>2573.7601399999999</v>
      </c>
      <c r="R131" s="62">
        <v>1.3373721233770797E-4</v>
      </c>
      <c r="S131" s="63">
        <v>4.05116763613385E-6</v>
      </c>
      <c r="T131" s="64">
        <v>2.0127450456825048E-5</v>
      </c>
    </row>
    <row r="132" spans="2:20" ht="15.75">
      <c r="B132" s="16" t="s">
        <v>1175</v>
      </c>
      <c r="C132" s="16" t="s">
        <v>1176</v>
      </c>
      <c r="D132" s="17" t="s">
        <v>1177</v>
      </c>
      <c r="E132" s="18">
        <v>123.592</v>
      </c>
      <c r="F132" s="19">
        <v>82.94</v>
      </c>
      <c r="G132" s="20">
        <v>2.2667000000000002</v>
      </c>
      <c r="H132" s="20" t="s">
        <v>16</v>
      </c>
      <c r="J132" s="13" t="s">
        <v>1175</v>
      </c>
      <c r="K132" s="65" t="s">
        <v>1176</v>
      </c>
      <c r="L132" s="66" t="s">
        <v>1177</v>
      </c>
      <c r="M132" s="67">
        <v>123.592</v>
      </c>
      <c r="N132" s="68">
        <v>82.94</v>
      </c>
      <c r="O132" s="69">
        <v>2.2667000000000002</v>
      </c>
      <c r="P132" s="69" t="s">
        <v>16</v>
      </c>
      <c r="Q132" s="67">
        <v>10250.72048</v>
      </c>
      <c r="R132" s="62">
        <v>5.3264589817147913E-4</v>
      </c>
      <c r="S132" s="63">
        <v>1.2073484573852919E-5</v>
      </c>
      <c r="T132" s="64" t="s">
        <v>16</v>
      </c>
    </row>
    <row r="133" spans="2:20" ht="15.75">
      <c r="B133" s="16" t="s">
        <v>1178</v>
      </c>
      <c r="C133" s="16" t="s">
        <v>1179</v>
      </c>
      <c r="D133" s="17" t="s">
        <v>1180</v>
      </c>
      <c r="E133" s="18">
        <v>462.46699999999998</v>
      </c>
      <c r="F133" s="19">
        <v>38.64</v>
      </c>
      <c r="G133" s="20">
        <v>5.8489000000000004</v>
      </c>
      <c r="H133" s="20">
        <v>3.1030000000000002</v>
      </c>
      <c r="J133" s="13" t="s">
        <v>1178</v>
      </c>
      <c r="K133" s="65" t="s">
        <v>1179</v>
      </c>
      <c r="L133" s="66" t="s">
        <v>1180</v>
      </c>
      <c r="M133" s="67">
        <v>462.46699999999998</v>
      </c>
      <c r="N133" s="68">
        <v>38.64</v>
      </c>
      <c r="O133" s="69">
        <v>5.8489000000000004</v>
      </c>
      <c r="P133" s="69">
        <v>3.1030000000000002</v>
      </c>
      <c r="Q133" s="67">
        <v>17869.724879999998</v>
      </c>
      <c r="R133" s="62">
        <v>9.2854308898147094E-4</v>
      </c>
      <c r="S133" s="63">
        <v>5.4309556731437262E-5</v>
      </c>
      <c r="T133" s="64">
        <v>2.8812692051095044E-5</v>
      </c>
    </row>
    <row r="134" spans="2:20" ht="15.75">
      <c r="B134" s="16" t="s">
        <v>1181</v>
      </c>
      <c r="C134" s="16" t="s">
        <v>1182</v>
      </c>
      <c r="D134" s="17" t="s">
        <v>1183</v>
      </c>
      <c r="E134" s="18">
        <v>107.654</v>
      </c>
      <c r="F134" s="19">
        <v>57.74</v>
      </c>
      <c r="G134" s="20">
        <v>4.7626999999999997</v>
      </c>
      <c r="H134" s="20">
        <v>18.573</v>
      </c>
      <c r="J134" s="13" t="s">
        <v>1181</v>
      </c>
      <c r="K134" s="65" t="s">
        <v>1182</v>
      </c>
      <c r="L134" s="66" t="s">
        <v>1183</v>
      </c>
      <c r="M134" s="67">
        <v>107.654</v>
      </c>
      <c r="N134" s="68">
        <v>57.74</v>
      </c>
      <c r="O134" s="69">
        <v>4.7626999999999997</v>
      </c>
      <c r="P134" s="69">
        <v>18.573</v>
      </c>
      <c r="Q134" s="67">
        <v>6215.9419600000001</v>
      </c>
      <c r="R134" s="62">
        <v>3.2299153944601413E-4</v>
      </c>
      <c r="S134" s="63">
        <v>1.5383118049195312E-5</v>
      </c>
      <c r="T134" s="64">
        <v>5.9989218621308209E-5</v>
      </c>
    </row>
    <row r="135" spans="2:20" ht="15.75">
      <c r="B135" s="16" t="s">
        <v>1184</v>
      </c>
      <c r="C135" s="16" t="s">
        <v>1185</v>
      </c>
      <c r="D135" s="17" t="s">
        <v>1186</v>
      </c>
      <c r="E135" s="18">
        <v>158.42599999999999</v>
      </c>
      <c r="F135" s="19">
        <v>92.89</v>
      </c>
      <c r="G135" s="20">
        <v>2.3037999999999998</v>
      </c>
      <c r="H135" s="20">
        <v>8.7249999999999996</v>
      </c>
      <c r="J135" s="13" t="s">
        <v>1184</v>
      </c>
      <c r="K135" s="65" t="s">
        <v>1185</v>
      </c>
      <c r="L135" s="66" t="s">
        <v>1186</v>
      </c>
      <c r="M135" s="67">
        <v>158.42599999999999</v>
      </c>
      <c r="N135" s="68">
        <v>92.89</v>
      </c>
      <c r="O135" s="69">
        <v>2.3037999999999998</v>
      </c>
      <c r="P135" s="69">
        <v>8.7249999999999996</v>
      </c>
      <c r="Q135" s="67">
        <v>14716.191139999999</v>
      </c>
      <c r="R135" s="62">
        <v>7.646797961881859E-4</v>
      </c>
      <c r="S135" s="63">
        <v>1.7616693144583426E-5</v>
      </c>
      <c r="T135" s="64">
        <v>6.6718312217419216E-5</v>
      </c>
    </row>
    <row r="136" spans="2:20" ht="15.75">
      <c r="B136" s="16" t="s">
        <v>1187</v>
      </c>
      <c r="C136" s="16" t="s">
        <v>1188</v>
      </c>
      <c r="D136" s="17" t="s">
        <v>1189</v>
      </c>
      <c r="E136" s="18">
        <v>264.27499999999998</v>
      </c>
      <c r="F136" s="19">
        <v>59.21</v>
      </c>
      <c r="G136" s="20">
        <v>1.6888999999999998</v>
      </c>
      <c r="H136" s="20">
        <v>6.6</v>
      </c>
      <c r="J136" s="13" t="s">
        <v>1187</v>
      </c>
      <c r="K136" s="65" t="s">
        <v>1188</v>
      </c>
      <c r="L136" s="66" t="s">
        <v>1189</v>
      </c>
      <c r="M136" s="67">
        <v>264.27499999999998</v>
      </c>
      <c r="N136" s="68">
        <v>59.21</v>
      </c>
      <c r="O136" s="69">
        <v>1.6888999999999998</v>
      </c>
      <c r="P136" s="69">
        <v>6.6</v>
      </c>
      <c r="Q136" s="67">
        <v>15647.722749999999</v>
      </c>
      <c r="R136" s="62">
        <v>8.1308385637611665E-4</v>
      </c>
      <c r="S136" s="63">
        <v>1.3732173250336232E-5</v>
      </c>
      <c r="T136" s="64">
        <v>5.3663534520823698E-5</v>
      </c>
    </row>
    <row r="137" spans="2:20" ht="15.75">
      <c r="B137" s="16" t="s">
        <v>1190</v>
      </c>
      <c r="C137" s="16" t="s">
        <v>1191</v>
      </c>
      <c r="D137" s="17" t="s">
        <v>1192</v>
      </c>
      <c r="E137" s="18">
        <v>170.37899999999999</v>
      </c>
      <c r="F137" s="19">
        <v>79.459999999999994</v>
      </c>
      <c r="G137" s="20">
        <v>1.8877000000000002</v>
      </c>
      <c r="H137" s="20">
        <v>9.2520000000000007</v>
      </c>
      <c r="J137" s="13" t="s">
        <v>1190</v>
      </c>
      <c r="K137" s="65" t="s">
        <v>1191</v>
      </c>
      <c r="L137" s="66" t="s">
        <v>1192</v>
      </c>
      <c r="M137" s="67">
        <v>170.37899999999999</v>
      </c>
      <c r="N137" s="68">
        <v>79.459999999999994</v>
      </c>
      <c r="O137" s="69">
        <v>1.8877000000000002</v>
      </c>
      <c r="P137" s="69">
        <v>9.2520000000000007</v>
      </c>
      <c r="Q137" s="67">
        <v>13538.315339999997</v>
      </c>
      <c r="R137" s="62">
        <v>7.0347524821035923E-4</v>
      </c>
      <c r="S137" s="63">
        <v>1.3279502260466952E-5</v>
      </c>
      <c r="T137" s="64">
        <v>6.5085529964422435E-5</v>
      </c>
    </row>
    <row r="138" spans="2:20" ht="15.75">
      <c r="B138" s="16" t="s">
        <v>1193</v>
      </c>
      <c r="C138" s="16" t="s">
        <v>1194</v>
      </c>
      <c r="D138" s="17" t="s">
        <v>1195</v>
      </c>
      <c r="E138" s="18">
        <v>1611.307</v>
      </c>
      <c r="F138" s="19">
        <v>45.13</v>
      </c>
      <c r="G138" s="20">
        <v>1.5068000000000001</v>
      </c>
      <c r="H138" s="20">
        <v>10.507999999999999</v>
      </c>
      <c r="J138" s="13" t="s">
        <v>1193</v>
      </c>
      <c r="K138" s="65" t="s">
        <v>1194</v>
      </c>
      <c r="L138" s="66" t="s">
        <v>1195</v>
      </c>
      <c r="M138" s="67">
        <v>1611.307</v>
      </c>
      <c r="N138" s="68">
        <v>45.13</v>
      </c>
      <c r="O138" s="69">
        <v>1.5068000000000001</v>
      </c>
      <c r="P138" s="69">
        <v>10.507999999999999</v>
      </c>
      <c r="Q138" s="67">
        <v>72718.284910000002</v>
      </c>
      <c r="R138" s="62">
        <v>3.7785730529817816E-3</v>
      </c>
      <c r="S138" s="63">
        <v>5.6935538762329491E-5</v>
      </c>
      <c r="T138" s="64">
        <v>3.9705245640732557E-4</v>
      </c>
    </row>
    <row r="139" spans="2:20" ht="15.75">
      <c r="B139" s="16" t="s">
        <v>1196</v>
      </c>
      <c r="C139" s="16" t="s">
        <v>1197</v>
      </c>
      <c r="D139" s="17" t="s">
        <v>1198</v>
      </c>
      <c r="E139" s="18">
        <v>430.20699999999999</v>
      </c>
      <c r="F139" s="19">
        <v>19.34</v>
      </c>
      <c r="G139" s="20">
        <v>5.1189</v>
      </c>
      <c r="H139" s="20">
        <v>6.3330000000000002</v>
      </c>
      <c r="J139" s="13" t="s">
        <v>1196</v>
      </c>
      <c r="K139" s="65" t="s">
        <v>1197</v>
      </c>
      <c r="L139" s="66" t="s">
        <v>1198</v>
      </c>
      <c r="M139" s="67">
        <v>430.20699999999999</v>
      </c>
      <c r="N139" s="68">
        <v>19.34</v>
      </c>
      <c r="O139" s="69">
        <v>5.1189</v>
      </c>
      <c r="P139" s="69">
        <v>6.3330000000000002</v>
      </c>
      <c r="Q139" s="67">
        <v>8320.203379999999</v>
      </c>
      <c r="R139" s="62">
        <v>4.3233275270320088E-4</v>
      </c>
      <c r="S139" s="63">
        <v>2.2130681278124149E-5</v>
      </c>
      <c r="T139" s="64">
        <v>2.737963322869371E-5</v>
      </c>
    </row>
    <row r="140" spans="2:20" ht="15.75">
      <c r="B140" s="16" t="s">
        <v>1199</v>
      </c>
      <c r="C140" s="16" t="s">
        <v>1200</v>
      </c>
      <c r="D140" s="17" t="s">
        <v>1201</v>
      </c>
      <c r="E140" s="18">
        <v>148.14400000000001</v>
      </c>
      <c r="F140" s="19">
        <v>182.09</v>
      </c>
      <c r="G140" s="20">
        <v>0.63700000000000001</v>
      </c>
      <c r="H140" s="20">
        <v>12.545</v>
      </c>
      <c r="J140" s="13" t="s">
        <v>1199</v>
      </c>
      <c r="K140" s="65" t="s">
        <v>1200</v>
      </c>
      <c r="L140" s="66" t="s">
        <v>1201</v>
      </c>
      <c r="M140" s="67">
        <v>148.14400000000001</v>
      </c>
      <c r="N140" s="68">
        <v>182.09</v>
      </c>
      <c r="O140" s="69">
        <v>0.63700000000000001</v>
      </c>
      <c r="P140" s="69">
        <v>12.545</v>
      </c>
      <c r="Q140" s="67">
        <v>26975.540960000002</v>
      </c>
      <c r="R140" s="62">
        <v>1.401697692502169E-3</v>
      </c>
      <c r="S140" s="63">
        <v>8.9288143012388159E-6</v>
      </c>
      <c r="T140" s="64">
        <v>1.758429755243971E-4</v>
      </c>
    </row>
    <row r="141" spans="2:20" ht="15.75">
      <c r="B141" s="16" t="s">
        <v>1202</v>
      </c>
      <c r="C141" s="16" t="s">
        <v>1203</v>
      </c>
      <c r="D141" s="17" t="s">
        <v>1204</v>
      </c>
      <c r="E141" s="18">
        <v>367.69099999999997</v>
      </c>
      <c r="F141" s="19">
        <v>89.47</v>
      </c>
      <c r="G141" s="20">
        <v>2.1682999999999999</v>
      </c>
      <c r="H141" s="20">
        <v>9.0749999999999993</v>
      </c>
      <c r="J141" s="13" t="s">
        <v>1202</v>
      </c>
      <c r="K141" s="65" t="s">
        <v>1203</v>
      </c>
      <c r="L141" s="66" t="s">
        <v>1204</v>
      </c>
      <c r="M141" s="67">
        <v>367.69099999999997</v>
      </c>
      <c r="N141" s="68">
        <v>89.47</v>
      </c>
      <c r="O141" s="69">
        <v>2.1682999999999999</v>
      </c>
      <c r="P141" s="69">
        <v>9.0749999999999993</v>
      </c>
      <c r="Q141" s="67">
        <v>32897.313770000001</v>
      </c>
      <c r="R141" s="62">
        <v>1.7094036731016805E-3</v>
      </c>
      <c r="S141" s="63">
        <v>3.7064999843863732E-5</v>
      </c>
      <c r="T141" s="64">
        <v>1.551283833339775E-4</v>
      </c>
    </row>
    <row r="142" spans="2:20" ht="15.75">
      <c r="B142" s="16" t="s">
        <v>1205</v>
      </c>
      <c r="C142" s="16" t="s">
        <v>1206</v>
      </c>
      <c r="D142" s="17" t="s">
        <v>1207</v>
      </c>
      <c r="E142" s="18">
        <v>265.35300000000001</v>
      </c>
      <c r="F142" s="19">
        <v>61.4</v>
      </c>
      <c r="G142" s="20">
        <v>1.8893</v>
      </c>
      <c r="H142" s="20">
        <v>10.215999999999999</v>
      </c>
      <c r="J142" s="13" t="s">
        <v>1205</v>
      </c>
      <c r="K142" s="65" t="s">
        <v>1206</v>
      </c>
      <c r="L142" s="66" t="s">
        <v>1207</v>
      </c>
      <c r="M142" s="67">
        <v>265.35300000000001</v>
      </c>
      <c r="N142" s="68">
        <v>61.4</v>
      </c>
      <c r="O142" s="69">
        <v>1.8893</v>
      </c>
      <c r="P142" s="69">
        <v>10.215999999999999</v>
      </c>
      <c r="Q142" s="67">
        <v>16292.674199999999</v>
      </c>
      <c r="R142" s="62">
        <v>8.4659669530607337E-4</v>
      </c>
      <c r="S142" s="63">
        <v>1.5994751364417644E-5</v>
      </c>
      <c r="T142" s="64">
        <v>8.6488318392468439E-5</v>
      </c>
    </row>
    <row r="143" spans="2:20" ht="15.75">
      <c r="B143" s="16" t="s">
        <v>1208</v>
      </c>
      <c r="C143" s="16" t="s">
        <v>1209</v>
      </c>
      <c r="D143" s="17" t="s">
        <v>1210</v>
      </c>
      <c r="E143" s="18">
        <v>410.40100000000001</v>
      </c>
      <c r="F143" s="19">
        <v>21.3</v>
      </c>
      <c r="G143" s="20">
        <v>2.2534999999999998</v>
      </c>
      <c r="H143" s="20">
        <v>5.8</v>
      </c>
      <c r="J143" s="13" t="s">
        <v>1208</v>
      </c>
      <c r="K143" s="65" t="s">
        <v>1209</v>
      </c>
      <c r="L143" s="66" t="s">
        <v>1210</v>
      </c>
      <c r="M143" s="67">
        <v>410.40100000000001</v>
      </c>
      <c r="N143" s="68">
        <v>21.3</v>
      </c>
      <c r="O143" s="69">
        <v>2.2534999999999998</v>
      </c>
      <c r="P143" s="69">
        <v>5.8</v>
      </c>
      <c r="Q143" s="67">
        <v>8741.5413000000008</v>
      </c>
      <c r="R143" s="62">
        <v>4.5422622987585166E-4</v>
      </c>
      <c r="S143" s="63">
        <v>1.0235988090252316E-5</v>
      </c>
      <c r="T143" s="64">
        <v>2.6345121332799394E-5</v>
      </c>
    </row>
    <row r="144" spans="2:20" ht="15.75">
      <c r="B144" s="16" t="s">
        <v>1211</v>
      </c>
      <c r="C144" s="16" t="s">
        <v>1212</v>
      </c>
      <c r="D144" s="17" t="s">
        <v>1213</v>
      </c>
      <c r="E144" s="18">
        <v>80.885999999999996</v>
      </c>
      <c r="F144" s="19">
        <v>115.59</v>
      </c>
      <c r="G144" s="20">
        <v>1.6263999999999998</v>
      </c>
      <c r="H144" s="20">
        <v>9.6999999999999993</v>
      </c>
      <c r="J144" s="13" t="s">
        <v>1211</v>
      </c>
      <c r="K144" s="65" t="s">
        <v>1212</v>
      </c>
      <c r="L144" s="66" t="s">
        <v>1213</v>
      </c>
      <c r="M144" s="67">
        <v>80.885999999999996</v>
      </c>
      <c r="N144" s="68">
        <v>115.59</v>
      </c>
      <c r="O144" s="69">
        <v>1.6263999999999998</v>
      </c>
      <c r="P144" s="69">
        <v>9.6999999999999993</v>
      </c>
      <c r="Q144" s="67">
        <v>9349.6127400000005</v>
      </c>
      <c r="R144" s="62">
        <v>4.8582271706357216E-4</v>
      </c>
      <c r="S144" s="63">
        <v>7.901420670321937E-6</v>
      </c>
      <c r="T144" s="64">
        <v>4.7124803555166496E-5</v>
      </c>
    </row>
    <row r="145" spans="2:20" ht="15.75">
      <c r="B145" s="16" t="s">
        <v>1214</v>
      </c>
      <c r="C145" s="16" t="s">
        <v>1215</v>
      </c>
      <c r="D145" s="17" t="s">
        <v>1216</v>
      </c>
      <c r="E145" s="18">
        <v>123.79900000000001</v>
      </c>
      <c r="F145" s="19">
        <v>42.12</v>
      </c>
      <c r="G145" s="20" t="s">
        <v>16</v>
      </c>
      <c r="H145" s="20">
        <v>8.4239999999999995</v>
      </c>
      <c r="J145" s="13" t="s">
        <v>1214</v>
      </c>
      <c r="K145" s="65" t="s">
        <v>1215</v>
      </c>
      <c r="L145" s="66" t="s">
        <v>1216</v>
      </c>
      <c r="M145" s="67">
        <v>123.79900000000001</v>
      </c>
      <c r="N145" s="68">
        <v>42.12</v>
      </c>
      <c r="O145" s="69" t="s">
        <v>16</v>
      </c>
      <c r="P145" s="69">
        <v>8.4239999999999995</v>
      </c>
      <c r="Q145" s="67">
        <v>5214.4138800000001</v>
      </c>
      <c r="R145" s="62">
        <v>2.7095033660994212E-4</v>
      </c>
      <c r="S145" s="63" t="s">
        <v>16</v>
      </c>
      <c r="T145" s="64">
        <v>2.2824856356021523E-5</v>
      </c>
    </row>
    <row r="146" spans="2:20" ht="15.75">
      <c r="B146" s="16" t="s">
        <v>1217</v>
      </c>
      <c r="C146" s="16" t="s">
        <v>1218</v>
      </c>
      <c r="D146" s="17" t="s">
        <v>1219</v>
      </c>
      <c r="E146" s="18">
        <v>654.06899999999996</v>
      </c>
      <c r="F146" s="19">
        <v>45.56</v>
      </c>
      <c r="G146" s="20">
        <v>2.2827000000000002</v>
      </c>
      <c r="H146" s="20">
        <v>7.633</v>
      </c>
      <c r="J146" s="13" t="s">
        <v>1217</v>
      </c>
      <c r="K146" s="65" t="s">
        <v>1218</v>
      </c>
      <c r="L146" s="66" t="s">
        <v>1219</v>
      </c>
      <c r="M146" s="67">
        <v>654.06899999999996</v>
      </c>
      <c r="N146" s="68">
        <v>45.56</v>
      </c>
      <c r="O146" s="69">
        <v>2.2827000000000002</v>
      </c>
      <c r="P146" s="69">
        <v>7.633</v>
      </c>
      <c r="Q146" s="67">
        <v>29799.38364</v>
      </c>
      <c r="R146" s="62">
        <v>1.5484296440287173E-3</v>
      </c>
      <c r="S146" s="63">
        <v>3.534600348424353E-5</v>
      </c>
      <c r="T146" s="64">
        <v>1.1819163472871198E-4</v>
      </c>
    </row>
    <row r="147" spans="2:20" ht="15.75">
      <c r="B147" s="16" t="s">
        <v>1220</v>
      </c>
      <c r="C147" s="16" t="s">
        <v>1221</v>
      </c>
      <c r="D147" s="17" t="s">
        <v>1222</v>
      </c>
      <c r="E147" s="18">
        <v>402.47699999999998</v>
      </c>
      <c r="F147" s="19">
        <v>31.03</v>
      </c>
      <c r="G147" s="20">
        <v>1.2890999999999999</v>
      </c>
      <c r="H147" s="20">
        <v>11</v>
      </c>
      <c r="J147" s="13" t="s">
        <v>1220</v>
      </c>
      <c r="K147" s="65" t="s">
        <v>1221</v>
      </c>
      <c r="L147" s="66" t="s">
        <v>1222</v>
      </c>
      <c r="M147" s="67">
        <v>402.47699999999998</v>
      </c>
      <c r="N147" s="68">
        <v>31.03</v>
      </c>
      <c r="O147" s="69">
        <v>1.2890999999999999</v>
      </c>
      <c r="P147" s="69">
        <v>11</v>
      </c>
      <c r="Q147" s="67">
        <v>12488.86131</v>
      </c>
      <c r="R147" s="62">
        <v>6.489437266953929E-4</v>
      </c>
      <c r="S147" s="63">
        <v>8.3655335808303092E-6</v>
      </c>
      <c r="T147" s="64">
        <v>7.1383809936493217E-5</v>
      </c>
    </row>
    <row r="148" spans="2:20" ht="15.75">
      <c r="B148" s="16" t="s">
        <v>1223</v>
      </c>
      <c r="C148" s="16" t="s">
        <v>1224</v>
      </c>
      <c r="D148" s="17" t="s">
        <v>700</v>
      </c>
      <c r="E148" s="18">
        <v>352.89800000000002</v>
      </c>
      <c r="F148" s="19">
        <v>66.17</v>
      </c>
      <c r="G148" s="20">
        <v>3.0225</v>
      </c>
      <c r="H148" s="20">
        <v>4.4530000000000003</v>
      </c>
      <c r="J148" s="13" t="s">
        <v>1223</v>
      </c>
      <c r="K148" s="65" t="s">
        <v>1224</v>
      </c>
      <c r="L148" s="66" t="s">
        <v>700</v>
      </c>
      <c r="M148" s="67">
        <v>352.89800000000002</v>
      </c>
      <c r="N148" s="68">
        <v>66.17</v>
      </c>
      <c r="O148" s="69">
        <v>3.0225</v>
      </c>
      <c r="P148" s="69">
        <v>4.4530000000000003</v>
      </c>
      <c r="Q148" s="67">
        <v>23351.260660000004</v>
      </c>
      <c r="R148" s="62">
        <v>1.2133735606145442E-3</v>
      </c>
      <c r="S148" s="63">
        <v>3.6674215869574598E-5</v>
      </c>
      <c r="T148" s="64">
        <v>5.4031524654165651E-5</v>
      </c>
    </row>
    <row r="149" spans="2:20" ht="15.75">
      <c r="B149" s="16" t="s">
        <v>1225</v>
      </c>
      <c r="C149" s="16" t="s">
        <v>1226</v>
      </c>
      <c r="D149" s="17" t="s">
        <v>1227</v>
      </c>
      <c r="E149" s="18">
        <v>146.27099999999999</v>
      </c>
      <c r="F149" s="19">
        <v>192.2</v>
      </c>
      <c r="G149" s="20">
        <v>0.2601</v>
      </c>
      <c r="H149" s="20">
        <v>13.95</v>
      </c>
      <c r="J149" s="13" t="s">
        <v>1225</v>
      </c>
      <c r="K149" s="65" t="s">
        <v>1226</v>
      </c>
      <c r="L149" s="66" t="s">
        <v>1227</v>
      </c>
      <c r="M149" s="67">
        <v>146.27099999999999</v>
      </c>
      <c r="N149" s="68">
        <v>192.2</v>
      </c>
      <c r="O149" s="69">
        <v>0.2601</v>
      </c>
      <c r="P149" s="69">
        <v>13.95</v>
      </c>
      <c r="Q149" s="67">
        <v>28113.286199999995</v>
      </c>
      <c r="R149" s="62">
        <v>1.4608169843053655E-3</v>
      </c>
      <c r="S149" s="63">
        <v>3.7995849761782557E-6</v>
      </c>
      <c r="T149" s="64">
        <v>2.0378396931059847E-4</v>
      </c>
    </row>
    <row r="150" spans="2:20" ht="15.75">
      <c r="B150" s="16" t="s">
        <v>1228</v>
      </c>
      <c r="C150" s="16" t="s">
        <v>1229</v>
      </c>
      <c r="D150" s="17" t="s">
        <v>1230</v>
      </c>
      <c r="E150" s="18">
        <v>364.27499999999998</v>
      </c>
      <c r="F150" s="19">
        <v>114.97</v>
      </c>
      <c r="G150" s="20">
        <v>3.0617000000000001</v>
      </c>
      <c r="H150" s="20">
        <v>7.415</v>
      </c>
      <c r="J150" s="13" t="s">
        <v>1228</v>
      </c>
      <c r="K150" s="65" t="s">
        <v>1229</v>
      </c>
      <c r="L150" s="66" t="s">
        <v>1230</v>
      </c>
      <c r="M150" s="67">
        <v>364.27499999999998</v>
      </c>
      <c r="N150" s="68">
        <v>114.97</v>
      </c>
      <c r="O150" s="69">
        <v>3.0617000000000001</v>
      </c>
      <c r="P150" s="69">
        <v>7.415</v>
      </c>
      <c r="Q150" s="67">
        <v>41880.696749999996</v>
      </c>
      <c r="R150" s="62">
        <v>2.1761964322385948E-3</v>
      </c>
      <c r="S150" s="63">
        <v>6.6628606165849055E-5</v>
      </c>
      <c r="T150" s="64">
        <v>1.6136496545049179E-4</v>
      </c>
    </row>
    <row r="151" spans="2:20" ht="15.75">
      <c r="B151" s="16" t="s">
        <v>1231</v>
      </c>
      <c r="C151" s="16" t="s">
        <v>1232</v>
      </c>
      <c r="D151" s="17" t="s">
        <v>1233</v>
      </c>
      <c r="E151" s="18">
        <v>412.75299999999999</v>
      </c>
      <c r="F151" s="19">
        <v>24.71</v>
      </c>
      <c r="G151" s="20">
        <v>3.8851</v>
      </c>
      <c r="H151" s="20">
        <v>5.0149999999999997</v>
      </c>
      <c r="J151" s="13" t="s">
        <v>1231</v>
      </c>
      <c r="K151" s="65" t="s">
        <v>1232</v>
      </c>
      <c r="L151" s="66" t="s">
        <v>1233</v>
      </c>
      <c r="M151" s="67">
        <v>412.75299999999999</v>
      </c>
      <c r="N151" s="68">
        <v>24.71</v>
      </c>
      <c r="O151" s="69">
        <v>3.8851</v>
      </c>
      <c r="P151" s="69">
        <v>5.0149999999999997</v>
      </c>
      <c r="Q151" s="67">
        <v>10199.126630000001</v>
      </c>
      <c r="R151" s="62">
        <v>5.2996498880252387E-4</v>
      </c>
      <c r="S151" s="63">
        <v>2.0589669779966853E-5</v>
      </c>
      <c r="T151" s="64">
        <v>2.657774418844657E-5</v>
      </c>
    </row>
    <row r="152" spans="2:20" ht="15.75">
      <c r="B152" s="16" t="s">
        <v>1234</v>
      </c>
      <c r="C152" s="16" t="s">
        <v>1235</v>
      </c>
      <c r="D152" s="17" t="s">
        <v>1236</v>
      </c>
      <c r="E152" s="18">
        <v>197.876</v>
      </c>
      <c r="F152" s="19">
        <v>61.32</v>
      </c>
      <c r="G152" s="20">
        <v>2.9354</v>
      </c>
      <c r="H152" s="20">
        <v>8.5830000000000002</v>
      </c>
      <c r="J152" s="13" t="s">
        <v>1234</v>
      </c>
      <c r="K152" s="65" t="s">
        <v>1235</v>
      </c>
      <c r="L152" s="66" t="s">
        <v>1236</v>
      </c>
      <c r="M152" s="67">
        <v>197.876</v>
      </c>
      <c r="N152" s="68">
        <v>61.32</v>
      </c>
      <c r="O152" s="69">
        <v>2.9354</v>
      </c>
      <c r="P152" s="69">
        <v>8.5830000000000002</v>
      </c>
      <c r="Q152" s="67">
        <v>12133.75632</v>
      </c>
      <c r="R152" s="62">
        <v>6.3049183185417057E-4</v>
      </c>
      <c r="S152" s="63">
        <v>1.8507457232247324E-5</v>
      </c>
      <c r="T152" s="64">
        <v>5.4115113928043465E-5</v>
      </c>
    </row>
    <row r="153" spans="2:20" ht="15.75">
      <c r="B153" s="16" t="s">
        <v>1237</v>
      </c>
      <c r="C153" s="16" t="s">
        <v>1238</v>
      </c>
      <c r="D153" s="17" t="s">
        <v>1239</v>
      </c>
      <c r="E153" s="18">
        <v>4336.0770000000002</v>
      </c>
      <c r="F153" s="19">
        <v>39.94</v>
      </c>
      <c r="G153" s="20">
        <v>1.5023</v>
      </c>
      <c r="H153" s="20">
        <v>7.8890000000000002</v>
      </c>
      <c r="J153" s="13" t="s">
        <v>1237</v>
      </c>
      <c r="K153" s="65" t="s">
        <v>1238</v>
      </c>
      <c r="L153" s="66" t="s">
        <v>1239</v>
      </c>
      <c r="M153" s="67">
        <v>4336.0770000000002</v>
      </c>
      <c r="N153" s="68">
        <v>39.94</v>
      </c>
      <c r="O153" s="69">
        <v>1.5023</v>
      </c>
      <c r="P153" s="69">
        <v>7.8890000000000002</v>
      </c>
      <c r="Q153" s="67">
        <v>173182.91537999999</v>
      </c>
      <c r="R153" s="62">
        <v>8.9988961937371419E-3</v>
      </c>
      <c r="S153" s="63">
        <v>1.3519041751851307E-4</v>
      </c>
      <c r="T153" s="64">
        <v>7.0992292072392319E-4</v>
      </c>
    </row>
    <row r="154" spans="2:20" ht="15.75">
      <c r="B154" s="16" t="s">
        <v>1240</v>
      </c>
      <c r="C154" s="16" t="s">
        <v>1241</v>
      </c>
      <c r="D154" s="17" t="s">
        <v>1242</v>
      </c>
      <c r="E154" s="18">
        <v>971.423</v>
      </c>
      <c r="F154" s="19">
        <v>39.24</v>
      </c>
      <c r="G154" s="20">
        <v>1.0703</v>
      </c>
      <c r="H154" s="20">
        <v>10.423</v>
      </c>
      <c r="J154" s="13" t="s">
        <v>1240</v>
      </c>
      <c r="K154" s="65" t="s">
        <v>1241</v>
      </c>
      <c r="L154" s="66" t="s">
        <v>1242</v>
      </c>
      <c r="M154" s="67">
        <v>971.423</v>
      </c>
      <c r="N154" s="68">
        <v>39.24</v>
      </c>
      <c r="O154" s="69">
        <v>1.0703</v>
      </c>
      <c r="P154" s="69">
        <v>10.423</v>
      </c>
      <c r="Q154" s="67">
        <v>38118.63852</v>
      </c>
      <c r="R154" s="62">
        <v>1.9807131109636253E-3</v>
      </c>
      <c r="S154" s="63">
        <v>2.1199572426643682E-5</v>
      </c>
      <c r="T154" s="64">
        <v>2.0644972755573868E-4</v>
      </c>
    </row>
    <row r="155" spans="2:20" ht="15.75">
      <c r="B155" s="16" t="s">
        <v>1243</v>
      </c>
      <c r="C155" s="16" t="s">
        <v>1244</v>
      </c>
      <c r="D155" s="17" t="s">
        <v>1245</v>
      </c>
      <c r="E155" s="18">
        <v>110.867</v>
      </c>
      <c r="F155" s="19">
        <v>49.34</v>
      </c>
      <c r="G155" s="20">
        <v>1.6214</v>
      </c>
      <c r="H155" s="20">
        <v>15.5</v>
      </c>
      <c r="J155" s="13" t="s">
        <v>1243</v>
      </c>
      <c r="K155" s="65" t="s">
        <v>1244</v>
      </c>
      <c r="L155" s="66" t="s">
        <v>1245</v>
      </c>
      <c r="M155" s="67">
        <v>110.867</v>
      </c>
      <c r="N155" s="68">
        <v>49.34</v>
      </c>
      <c r="O155" s="69">
        <v>1.6214</v>
      </c>
      <c r="P155" s="69">
        <v>15.5</v>
      </c>
      <c r="Q155" s="67">
        <v>5470.1777800000009</v>
      </c>
      <c r="R155" s="62">
        <v>2.8424028949677969E-4</v>
      </c>
      <c r="S155" s="63">
        <v>4.6086720539007854E-6</v>
      </c>
      <c r="T155" s="64">
        <v>4.4057244872000852E-5</v>
      </c>
    </row>
    <row r="156" spans="2:20" ht="15.75">
      <c r="B156" s="16" t="s">
        <v>1246</v>
      </c>
      <c r="C156" s="16" t="s">
        <v>1247</v>
      </c>
      <c r="D156" s="17" t="s">
        <v>520</v>
      </c>
      <c r="E156" s="18">
        <v>137.78</v>
      </c>
      <c r="F156" s="19">
        <v>47.81</v>
      </c>
      <c r="G156" s="20">
        <v>2.5935999999999999</v>
      </c>
      <c r="H156" s="20" t="s">
        <v>16</v>
      </c>
      <c r="J156" s="13" t="s">
        <v>1246</v>
      </c>
      <c r="K156" s="65" t="s">
        <v>1247</v>
      </c>
      <c r="L156" s="66" t="s">
        <v>520</v>
      </c>
      <c r="M156" s="67">
        <v>137.78</v>
      </c>
      <c r="N156" s="68">
        <v>47.81</v>
      </c>
      <c r="O156" s="69">
        <v>2.5935999999999999</v>
      </c>
      <c r="P156" s="69" t="s">
        <v>16</v>
      </c>
      <c r="Q156" s="67">
        <v>6587.2618000000002</v>
      </c>
      <c r="R156" s="62">
        <v>3.4228598709694548E-4</v>
      </c>
      <c r="S156" s="63">
        <v>8.8775293613463783E-6</v>
      </c>
      <c r="T156" s="64" t="s">
        <v>16</v>
      </c>
    </row>
    <row r="157" spans="2:20" ht="15.75">
      <c r="B157" s="16" t="s">
        <v>1248</v>
      </c>
      <c r="C157" s="16" t="s">
        <v>1249</v>
      </c>
      <c r="D157" s="17" t="s">
        <v>1250</v>
      </c>
      <c r="E157" s="18">
        <v>173.93700000000001</v>
      </c>
      <c r="F157" s="19">
        <v>53.04</v>
      </c>
      <c r="G157" s="20">
        <v>0.30170000000000002</v>
      </c>
      <c r="H157" s="20">
        <v>20.2</v>
      </c>
      <c r="J157" s="13" t="s">
        <v>1248</v>
      </c>
      <c r="K157" s="65" t="s">
        <v>1249</v>
      </c>
      <c r="L157" s="66" t="s">
        <v>1250</v>
      </c>
      <c r="M157" s="67">
        <v>173.93700000000001</v>
      </c>
      <c r="N157" s="68">
        <v>53.04</v>
      </c>
      <c r="O157" s="69">
        <v>0.30170000000000002</v>
      </c>
      <c r="P157" s="69">
        <v>20.2</v>
      </c>
      <c r="Q157" s="67">
        <v>9225.618480000001</v>
      </c>
      <c r="R157" s="62">
        <v>4.7937975199446636E-4</v>
      </c>
      <c r="S157" s="63">
        <v>1.4462887117673052E-6</v>
      </c>
      <c r="T157" s="64">
        <v>9.6834709902882194E-5</v>
      </c>
    </row>
    <row r="158" spans="2:20" ht="15.75">
      <c r="B158" s="16" t="s">
        <v>1251</v>
      </c>
      <c r="C158" s="16" t="s">
        <v>1252</v>
      </c>
      <c r="D158" s="17" t="s">
        <v>1253</v>
      </c>
      <c r="E158" s="18">
        <v>366.65899999999999</v>
      </c>
      <c r="F158" s="19">
        <v>23.52</v>
      </c>
      <c r="G158" s="20">
        <v>1.0629</v>
      </c>
      <c r="H158" s="20" t="s">
        <v>16</v>
      </c>
      <c r="J158" s="13" t="s">
        <v>1251</v>
      </c>
      <c r="K158" s="65" t="s">
        <v>1252</v>
      </c>
      <c r="L158" s="66" t="s">
        <v>1253</v>
      </c>
      <c r="M158" s="67">
        <v>366.65899999999999</v>
      </c>
      <c r="N158" s="68">
        <v>23.52</v>
      </c>
      <c r="O158" s="69">
        <v>1.0629</v>
      </c>
      <c r="P158" s="69" t="s">
        <v>16</v>
      </c>
      <c r="Q158" s="67">
        <v>8623.8196800000005</v>
      </c>
      <c r="R158" s="62">
        <v>4.4810920247846604E-4</v>
      </c>
      <c r="S158" s="63">
        <v>4.7629527131436151E-6</v>
      </c>
      <c r="T158" s="64" t="s">
        <v>16</v>
      </c>
    </row>
    <row r="159" spans="2:20" ht="15.75">
      <c r="B159" s="16" t="s">
        <v>1254</v>
      </c>
      <c r="C159" s="16" t="s">
        <v>1255</v>
      </c>
      <c r="D159" s="17" t="s">
        <v>1256</v>
      </c>
      <c r="E159" s="18">
        <v>1108.5409999999999</v>
      </c>
      <c r="F159" s="19">
        <v>84.51</v>
      </c>
      <c r="G159" s="20">
        <v>2.3666</v>
      </c>
      <c r="H159" s="20">
        <v>9.6</v>
      </c>
      <c r="J159" s="13" t="s">
        <v>1254</v>
      </c>
      <c r="K159" s="65" t="s">
        <v>1255</v>
      </c>
      <c r="L159" s="66" t="s">
        <v>1256</v>
      </c>
      <c r="M159" s="67">
        <v>1108.5409999999999</v>
      </c>
      <c r="N159" s="68">
        <v>84.51</v>
      </c>
      <c r="O159" s="69">
        <v>2.3666</v>
      </c>
      <c r="P159" s="69">
        <v>9.6</v>
      </c>
      <c r="Q159" s="67">
        <v>93682.799910000002</v>
      </c>
      <c r="R159" s="62">
        <v>4.86792701046131E-3</v>
      </c>
      <c r="S159" s="63">
        <v>1.1520436062957737E-4</v>
      </c>
      <c r="T159" s="64">
        <v>4.6732099300428575E-4</v>
      </c>
    </row>
    <row r="160" spans="2:20" ht="15.75">
      <c r="B160" s="16" t="s">
        <v>1257</v>
      </c>
      <c r="C160" s="16" t="s">
        <v>1258</v>
      </c>
      <c r="D160" s="17" t="s">
        <v>154</v>
      </c>
      <c r="E160" s="18">
        <v>291.964</v>
      </c>
      <c r="F160" s="19">
        <v>80.72</v>
      </c>
      <c r="G160" s="20">
        <v>2.4777</v>
      </c>
      <c r="H160" s="20">
        <v>11.057</v>
      </c>
      <c r="J160" s="13" t="s">
        <v>1257</v>
      </c>
      <c r="K160" s="65" t="s">
        <v>1258</v>
      </c>
      <c r="L160" s="66" t="s">
        <v>154</v>
      </c>
      <c r="M160" s="67">
        <v>291.964</v>
      </c>
      <c r="N160" s="68">
        <v>80.72</v>
      </c>
      <c r="O160" s="69">
        <v>2.4777</v>
      </c>
      <c r="P160" s="69">
        <v>11.057</v>
      </c>
      <c r="Q160" s="67">
        <v>23567.334080000001</v>
      </c>
      <c r="R160" s="62">
        <v>1.2246011246761566E-3</v>
      </c>
      <c r="S160" s="63">
        <v>3.0341942066101133E-5</v>
      </c>
      <c r="T160" s="64">
        <v>1.3540414635544265E-4</v>
      </c>
    </row>
    <row r="161" spans="2:20" ht="15.75">
      <c r="B161" s="16" t="s">
        <v>1259</v>
      </c>
      <c r="C161" s="16" t="s">
        <v>1260</v>
      </c>
      <c r="D161" s="17" t="s">
        <v>1261</v>
      </c>
      <c r="E161" s="18">
        <v>250.952</v>
      </c>
      <c r="F161" s="19">
        <v>56.32</v>
      </c>
      <c r="G161" s="20">
        <v>1.4205000000000001</v>
      </c>
      <c r="H161" s="20">
        <v>10.06</v>
      </c>
      <c r="J161" s="13" t="s">
        <v>1259</v>
      </c>
      <c r="K161" s="65" t="s">
        <v>1260</v>
      </c>
      <c r="L161" s="66" t="s">
        <v>1261</v>
      </c>
      <c r="M161" s="67">
        <v>250.952</v>
      </c>
      <c r="N161" s="68">
        <v>56.32</v>
      </c>
      <c r="O161" s="69">
        <v>1.4205000000000001</v>
      </c>
      <c r="P161" s="69">
        <v>10.06</v>
      </c>
      <c r="Q161" s="67">
        <v>14133.61664</v>
      </c>
      <c r="R161" s="62">
        <v>7.3440817592405601E-4</v>
      </c>
      <c r="S161" s="63">
        <v>1.0432268139001216E-5</v>
      </c>
      <c r="T161" s="64">
        <v>7.3881462497960034E-5</v>
      </c>
    </row>
    <row r="162" spans="2:20" ht="15.75">
      <c r="B162" s="16" t="s">
        <v>1262</v>
      </c>
      <c r="C162" s="16" t="s">
        <v>1263</v>
      </c>
      <c r="D162" s="17" t="s">
        <v>133</v>
      </c>
      <c r="E162" s="18">
        <v>371.37700000000001</v>
      </c>
      <c r="F162" s="19">
        <v>38.11</v>
      </c>
      <c r="G162" s="20">
        <v>0.65600000000000003</v>
      </c>
      <c r="H162" s="20" t="s">
        <v>16</v>
      </c>
      <c r="J162" s="13" t="s">
        <v>1262</v>
      </c>
      <c r="K162" s="65" t="s">
        <v>1263</v>
      </c>
      <c r="L162" s="66" t="s">
        <v>133</v>
      </c>
      <c r="M162" s="67">
        <v>371.37700000000001</v>
      </c>
      <c r="N162" s="68">
        <v>38.11</v>
      </c>
      <c r="O162" s="69">
        <v>0.65600000000000003</v>
      </c>
      <c r="P162" s="69" t="s">
        <v>16</v>
      </c>
      <c r="Q162" s="67">
        <v>14153.177470000001</v>
      </c>
      <c r="R162" s="62">
        <v>7.3542459188083269E-4</v>
      </c>
      <c r="S162" s="63">
        <v>4.8243853227382627E-6</v>
      </c>
      <c r="T162" s="64" t="s">
        <v>16</v>
      </c>
    </row>
    <row r="163" spans="2:20" ht="15.75">
      <c r="B163" s="16" t="s">
        <v>1264</v>
      </c>
      <c r="C163" s="16" t="s">
        <v>1265</v>
      </c>
      <c r="D163" s="17" t="s">
        <v>1266</v>
      </c>
      <c r="E163" s="18">
        <v>932.68600000000004</v>
      </c>
      <c r="F163" s="19">
        <v>69.36</v>
      </c>
      <c r="G163" s="20">
        <v>1.6148</v>
      </c>
      <c r="H163" s="20">
        <v>16.675000000000001</v>
      </c>
      <c r="J163" s="13" t="s">
        <v>1264</v>
      </c>
      <c r="K163" s="65" t="s">
        <v>1265</v>
      </c>
      <c r="L163" s="66" t="s">
        <v>1266</v>
      </c>
      <c r="M163" s="67">
        <v>932.68600000000004</v>
      </c>
      <c r="N163" s="68">
        <v>69.36</v>
      </c>
      <c r="O163" s="69">
        <v>1.6148</v>
      </c>
      <c r="P163" s="69">
        <v>16.675000000000001</v>
      </c>
      <c r="Q163" s="67">
        <v>64691.100960000003</v>
      </c>
      <c r="R163" s="62">
        <v>3.3614661176031833E-3</v>
      </c>
      <c r="S163" s="63">
        <v>5.4280954867056201E-5</v>
      </c>
      <c r="T163" s="64">
        <v>5.6052447511033081E-4</v>
      </c>
    </row>
    <row r="164" spans="2:20" ht="15.75">
      <c r="B164" s="16" t="s">
        <v>1267</v>
      </c>
      <c r="C164" s="16" t="s">
        <v>1268</v>
      </c>
      <c r="D164" s="17" t="s">
        <v>1269</v>
      </c>
      <c r="E164" s="18">
        <v>751.12300000000005</v>
      </c>
      <c r="F164" s="19">
        <v>19.38</v>
      </c>
      <c r="G164" s="20">
        <v>4.1280000000000001</v>
      </c>
      <c r="H164" s="20">
        <v>5.6669999999999998</v>
      </c>
      <c r="J164" s="13" t="s">
        <v>1267</v>
      </c>
      <c r="K164" s="65" t="s">
        <v>1268</v>
      </c>
      <c r="L164" s="66" t="s">
        <v>1269</v>
      </c>
      <c r="M164" s="67">
        <v>751.12300000000005</v>
      </c>
      <c r="N164" s="68">
        <v>19.38</v>
      </c>
      <c r="O164" s="69">
        <v>4.1280000000000001</v>
      </c>
      <c r="P164" s="69">
        <v>5.6669999999999998</v>
      </c>
      <c r="Q164" s="67">
        <v>14556.76374</v>
      </c>
      <c r="R164" s="62">
        <v>7.5639566134792519E-4</v>
      </c>
      <c r="S164" s="63">
        <v>3.1224012900442356E-5</v>
      </c>
      <c r="T164" s="64">
        <v>4.2864942128586918E-5</v>
      </c>
    </row>
    <row r="165" spans="2:20" ht="15.75">
      <c r="B165" s="16" t="s">
        <v>1270</v>
      </c>
      <c r="C165" s="16" t="s">
        <v>1271</v>
      </c>
      <c r="D165" s="17" t="s">
        <v>1272</v>
      </c>
      <c r="E165" s="18">
        <v>529.99300000000005</v>
      </c>
      <c r="F165" s="19">
        <v>57.94</v>
      </c>
      <c r="G165" s="20">
        <v>2.1400999999999999</v>
      </c>
      <c r="H165" s="20">
        <v>11.532</v>
      </c>
      <c r="J165" s="13" t="s">
        <v>1270</v>
      </c>
      <c r="K165" s="65" t="s">
        <v>1271</v>
      </c>
      <c r="L165" s="66" t="s">
        <v>1272</v>
      </c>
      <c r="M165" s="67">
        <v>529.99300000000005</v>
      </c>
      <c r="N165" s="68">
        <v>57.94</v>
      </c>
      <c r="O165" s="69">
        <v>2.1400999999999999</v>
      </c>
      <c r="P165" s="69">
        <v>11.532</v>
      </c>
      <c r="Q165" s="67">
        <v>30707.794420000002</v>
      </c>
      <c r="R165" s="62">
        <v>1.5956323042481436E-3</v>
      </c>
      <c r="S165" s="63">
        <v>3.4148126943214525E-5</v>
      </c>
      <c r="T165" s="64">
        <v>1.8400831732589594E-4</v>
      </c>
    </row>
    <row r="166" spans="2:20" ht="15.75">
      <c r="B166" s="16" t="s">
        <v>1273</v>
      </c>
      <c r="C166" s="16" t="s">
        <v>1274</v>
      </c>
      <c r="D166" s="17" t="s">
        <v>1275</v>
      </c>
      <c r="E166" s="18">
        <v>343.95</v>
      </c>
      <c r="F166" s="19">
        <v>26.39</v>
      </c>
      <c r="G166" s="20">
        <v>1.3642000000000001</v>
      </c>
      <c r="H166" s="20">
        <v>14.66</v>
      </c>
      <c r="J166" s="13" t="s">
        <v>1273</v>
      </c>
      <c r="K166" s="65" t="s">
        <v>1274</v>
      </c>
      <c r="L166" s="66" t="s">
        <v>1275</v>
      </c>
      <c r="M166" s="67">
        <v>343.95</v>
      </c>
      <c r="N166" s="68">
        <v>26.39</v>
      </c>
      <c r="O166" s="69">
        <v>1.3642000000000001</v>
      </c>
      <c r="P166" s="69">
        <v>14.66</v>
      </c>
      <c r="Q166" s="67">
        <v>9076.8405000000002</v>
      </c>
      <c r="R166" s="62">
        <v>4.7164898019751275E-4</v>
      </c>
      <c r="S166" s="63">
        <v>6.4342353878544698E-6</v>
      </c>
      <c r="T166" s="64">
        <v>6.9143740496955378E-5</v>
      </c>
    </row>
    <row r="167" spans="2:20" ht="15.75">
      <c r="B167" s="16" t="s">
        <v>1276</v>
      </c>
      <c r="C167" s="16" t="s">
        <v>1277</v>
      </c>
      <c r="D167" s="17" t="s">
        <v>1278</v>
      </c>
      <c r="E167" s="18">
        <v>338.613</v>
      </c>
      <c r="F167" s="19">
        <v>23.21</v>
      </c>
      <c r="G167" s="20">
        <v>6.5488999999999997</v>
      </c>
      <c r="H167" s="20">
        <v>9.65</v>
      </c>
      <c r="J167" s="13" t="s">
        <v>1276</v>
      </c>
      <c r="K167" s="65" t="s">
        <v>1277</v>
      </c>
      <c r="L167" s="66" t="s">
        <v>1278</v>
      </c>
      <c r="M167" s="67">
        <v>338.613</v>
      </c>
      <c r="N167" s="68">
        <v>23.21</v>
      </c>
      <c r="O167" s="69">
        <v>6.5488999999999997</v>
      </c>
      <c r="P167" s="69">
        <v>9.65</v>
      </c>
      <c r="Q167" s="67">
        <v>7859.2077300000001</v>
      </c>
      <c r="R167" s="62">
        <v>4.0837858845430952E-4</v>
      </c>
      <c r="S167" s="63">
        <v>2.6744305379284272E-5</v>
      </c>
      <c r="T167" s="64">
        <v>3.9408533785840872E-5</v>
      </c>
    </row>
    <row r="168" spans="2:20" ht="15.75">
      <c r="B168" s="16" t="s">
        <v>1279</v>
      </c>
      <c r="C168" s="16" t="s">
        <v>1280</v>
      </c>
      <c r="D168" s="17" t="s">
        <v>1281</v>
      </c>
      <c r="E168" s="18">
        <v>272.5</v>
      </c>
      <c r="F168" s="19">
        <v>101.75</v>
      </c>
      <c r="G168" s="20">
        <v>1.2972999999999999</v>
      </c>
      <c r="H168" s="20">
        <v>11.833</v>
      </c>
      <c r="J168" s="13" t="s">
        <v>1279</v>
      </c>
      <c r="K168" s="65" t="s">
        <v>1280</v>
      </c>
      <c r="L168" s="66" t="s">
        <v>1281</v>
      </c>
      <c r="M168" s="67">
        <v>272.5</v>
      </c>
      <c r="N168" s="68">
        <v>101.75</v>
      </c>
      <c r="O168" s="69">
        <v>1.2972999999999999</v>
      </c>
      <c r="P168" s="69">
        <v>11.833</v>
      </c>
      <c r="Q168" s="67">
        <v>27726.875</v>
      </c>
      <c r="R168" s="62">
        <v>1.4407383624085838E-3</v>
      </c>
      <c r="S168" s="63">
        <v>1.8690698775526556E-5</v>
      </c>
      <c r="T168" s="64">
        <v>1.7048257042380773E-4</v>
      </c>
    </row>
    <row r="169" spans="2:20" ht="15.75">
      <c r="B169" s="16" t="s">
        <v>1282</v>
      </c>
      <c r="C169" s="16" t="s">
        <v>1283</v>
      </c>
      <c r="D169" s="17" t="s">
        <v>1284</v>
      </c>
      <c r="E169" s="18">
        <v>1414.1890000000001</v>
      </c>
      <c r="F169" s="19">
        <v>78.39</v>
      </c>
      <c r="G169" s="20">
        <v>1.9390000000000001</v>
      </c>
      <c r="H169" s="20">
        <v>9.1</v>
      </c>
      <c r="J169" s="13" t="s">
        <v>1282</v>
      </c>
      <c r="K169" s="65" t="s">
        <v>1283</v>
      </c>
      <c r="L169" s="66" t="s">
        <v>1284</v>
      </c>
      <c r="M169" s="67">
        <v>1414.1890000000001</v>
      </c>
      <c r="N169" s="68">
        <v>78.39</v>
      </c>
      <c r="O169" s="69">
        <v>1.9390000000000001</v>
      </c>
      <c r="P169" s="69">
        <v>9.1</v>
      </c>
      <c r="Q169" s="67">
        <v>110858.27571</v>
      </c>
      <c r="R169" s="62">
        <v>5.7603956668706687E-3</v>
      </c>
      <c r="S169" s="63">
        <v>1.1169407198062227E-4</v>
      </c>
      <c r="T169" s="64">
        <v>5.2419600568523082E-4</v>
      </c>
    </row>
    <row r="170" spans="2:20" ht="15.75">
      <c r="B170" s="16" t="s">
        <v>1285</v>
      </c>
      <c r="C170" s="16" t="s">
        <v>1286</v>
      </c>
      <c r="D170" s="17" t="s">
        <v>1287</v>
      </c>
      <c r="E170" s="18">
        <v>1128.3309999999999</v>
      </c>
      <c r="F170" s="19">
        <v>112.47</v>
      </c>
      <c r="G170" s="20">
        <v>1.2447999999999999</v>
      </c>
      <c r="H170" s="20">
        <v>14.586</v>
      </c>
      <c r="J170" s="13" t="s">
        <v>1285</v>
      </c>
      <c r="K170" s="65" t="s">
        <v>1286</v>
      </c>
      <c r="L170" s="66" t="s">
        <v>1287</v>
      </c>
      <c r="M170" s="67">
        <v>1128.3309999999999</v>
      </c>
      <c r="N170" s="68">
        <v>112.47</v>
      </c>
      <c r="O170" s="69">
        <v>1.2447999999999999</v>
      </c>
      <c r="P170" s="69">
        <v>14.586</v>
      </c>
      <c r="Q170" s="67">
        <v>126903.38756999999</v>
      </c>
      <c r="R170" s="62">
        <v>6.5941285771189007E-3</v>
      </c>
      <c r="S170" s="63">
        <v>8.2083712527976067E-5</v>
      </c>
      <c r="T170" s="64">
        <v>9.6181959425856276E-4</v>
      </c>
    </row>
    <row r="171" spans="2:20" ht="15.75">
      <c r="B171" s="16" t="s">
        <v>1288</v>
      </c>
      <c r="C171" s="16" t="s">
        <v>1289</v>
      </c>
      <c r="D171" s="17" t="s">
        <v>1290</v>
      </c>
      <c r="E171" s="18">
        <v>1083.4359999999999</v>
      </c>
      <c r="F171" s="19">
        <v>18.510000000000002</v>
      </c>
      <c r="G171" s="20" t="s">
        <v>16</v>
      </c>
      <c r="H171" s="20">
        <v>8.7270000000000003</v>
      </c>
      <c r="J171" s="13" t="s">
        <v>1288</v>
      </c>
      <c r="K171" s="65" t="s">
        <v>1289</v>
      </c>
      <c r="L171" s="66" t="s">
        <v>1290</v>
      </c>
      <c r="M171" s="67">
        <v>1083.4359999999999</v>
      </c>
      <c r="N171" s="68">
        <v>18.510000000000002</v>
      </c>
      <c r="O171" s="69" t="s">
        <v>16</v>
      </c>
      <c r="P171" s="69">
        <v>8.7270000000000003</v>
      </c>
      <c r="Q171" s="67">
        <v>20054.40036</v>
      </c>
      <c r="R171" s="62">
        <v>1.0420627616257697E-3</v>
      </c>
      <c r="S171" s="63" t="s">
        <v>16</v>
      </c>
      <c r="T171" s="64">
        <v>9.0940817207080916E-5</v>
      </c>
    </row>
    <row r="172" spans="2:20" ht="15.75">
      <c r="B172" s="16" t="s">
        <v>1291</v>
      </c>
      <c r="C172" s="16" t="s">
        <v>1292</v>
      </c>
      <c r="D172" s="17" t="s">
        <v>1293</v>
      </c>
      <c r="E172" s="18">
        <v>210.94200000000001</v>
      </c>
      <c r="F172" s="19">
        <v>60.16</v>
      </c>
      <c r="G172" s="20">
        <v>2.2606000000000002</v>
      </c>
      <c r="H172" s="20">
        <v>8.1</v>
      </c>
      <c r="J172" s="13" t="s">
        <v>1291</v>
      </c>
      <c r="K172" s="65" t="s">
        <v>1292</v>
      </c>
      <c r="L172" s="66" t="s">
        <v>1293</v>
      </c>
      <c r="M172" s="67">
        <v>210.94200000000001</v>
      </c>
      <c r="N172" s="68">
        <v>60.16</v>
      </c>
      <c r="O172" s="69">
        <v>2.2606000000000002</v>
      </c>
      <c r="P172" s="69">
        <v>8.1</v>
      </c>
      <c r="Q172" s="67">
        <v>12690.27072</v>
      </c>
      <c r="R172" s="62">
        <v>6.5940932238683231E-4</v>
      </c>
      <c r="S172" s="63">
        <v>1.4906607141876733E-5</v>
      </c>
      <c r="T172" s="64">
        <v>5.3412155113333415E-5</v>
      </c>
    </row>
    <row r="173" spans="2:20" ht="15.75">
      <c r="B173" s="16" t="s">
        <v>1294</v>
      </c>
      <c r="C173" s="16" t="s">
        <v>1295</v>
      </c>
      <c r="D173" s="17" t="s">
        <v>1296</v>
      </c>
      <c r="E173" s="18">
        <v>177.96899999999999</v>
      </c>
      <c r="F173" s="19">
        <v>32.79</v>
      </c>
      <c r="G173" s="20">
        <v>4.2695999999999996</v>
      </c>
      <c r="H173" s="20">
        <v>11.5</v>
      </c>
      <c r="J173" s="13" t="s">
        <v>1294</v>
      </c>
      <c r="K173" s="65" t="s">
        <v>1295</v>
      </c>
      <c r="L173" s="66" t="s">
        <v>1296</v>
      </c>
      <c r="M173" s="67">
        <v>177.96899999999999</v>
      </c>
      <c r="N173" s="68">
        <v>32.79</v>
      </c>
      <c r="O173" s="69">
        <v>4.2695999999999996</v>
      </c>
      <c r="P173" s="69">
        <v>11.5</v>
      </c>
      <c r="Q173" s="67">
        <v>5835.6035099999999</v>
      </c>
      <c r="R173" s="62">
        <v>3.0322846857654113E-4</v>
      </c>
      <c r="S173" s="63">
        <v>1.2946642694343999E-5</v>
      </c>
      <c r="T173" s="64">
        <v>3.4871273886302234E-5</v>
      </c>
    </row>
    <row r="174" spans="2:20" ht="15.75">
      <c r="B174" s="16" t="s">
        <v>1297</v>
      </c>
      <c r="C174" s="16" t="s">
        <v>1298</v>
      </c>
      <c r="D174" s="17" t="s">
        <v>1299</v>
      </c>
      <c r="E174" s="18">
        <v>491.46600000000001</v>
      </c>
      <c r="F174" s="19">
        <v>55.99</v>
      </c>
      <c r="G174" s="20" t="s">
        <v>16</v>
      </c>
      <c r="H174" s="20">
        <v>12.093999999999999</v>
      </c>
      <c r="J174" s="13" t="s">
        <v>1297</v>
      </c>
      <c r="K174" s="65" t="s">
        <v>1298</v>
      </c>
      <c r="L174" s="66" t="s">
        <v>1299</v>
      </c>
      <c r="M174" s="67">
        <v>491.46600000000001</v>
      </c>
      <c r="N174" s="68">
        <v>55.99</v>
      </c>
      <c r="O174" s="69" t="s">
        <v>16</v>
      </c>
      <c r="P174" s="69">
        <v>12.093999999999999</v>
      </c>
      <c r="Q174" s="67">
        <v>27517.181340000003</v>
      </c>
      <c r="R174" s="62">
        <v>1.42984230216682E-3</v>
      </c>
      <c r="S174" s="63" t="s">
        <v>16</v>
      </c>
      <c r="T174" s="64">
        <v>1.7292512802405519E-4</v>
      </c>
    </row>
    <row r="175" spans="2:20" ht="15.75">
      <c r="B175" s="16" t="s">
        <v>1300</v>
      </c>
      <c r="C175" s="16" t="s">
        <v>1301</v>
      </c>
      <c r="D175" s="17" t="s">
        <v>1302</v>
      </c>
      <c r="E175" s="18">
        <v>100.6</v>
      </c>
      <c r="F175" s="19">
        <v>127.29</v>
      </c>
      <c r="G175" s="20" t="s">
        <v>16</v>
      </c>
      <c r="H175" s="20">
        <v>10.273</v>
      </c>
      <c r="J175" s="13" t="s">
        <v>1300</v>
      </c>
      <c r="K175" s="65" t="s">
        <v>1301</v>
      </c>
      <c r="L175" s="66" t="s">
        <v>1302</v>
      </c>
      <c r="M175" s="67">
        <v>100.6</v>
      </c>
      <c r="N175" s="68">
        <v>127.29</v>
      </c>
      <c r="O175" s="69" t="s">
        <v>16</v>
      </c>
      <c r="P175" s="69">
        <v>10.273</v>
      </c>
      <c r="Q175" s="67">
        <v>12805.374</v>
      </c>
      <c r="R175" s="62">
        <v>6.6539029612206412E-4</v>
      </c>
      <c r="S175" s="63" t="s">
        <v>16</v>
      </c>
      <c r="T175" s="64">
        <v>6.8355545120619643E-5</v>
      </c>
    </row>
    <row r="176" spans="2:20" ht="15.75">
      <c r="B176" s="16" t="s">
        <v>1303</v>
      </c>
      <c r="C176" s="16" t="s">
        <v>1304</v>
      </c>
      <c r="D176" s="17" t="s">
        <v>1305</v>
      </c>
      <c r="E176" s="18">
        <v>99.222999999999999</v>
      </c>
      <c r="F176" s="19">
        <v>56.3</v>
      </c>
      <c r="G176" s="20" t="s">
        <v>16</v>
      </c>
      <c r="H176" s="20">
        <v>11</v>
      </c>
      <c r="J176" s="13" t="s">
        <v>1303</v>
      </c>
      <c r="K176" s="65" t="s">
        <v>1304</v>
      </c>
      <c r="L176" s="66" t="s">
        <v>1305</v>
      </c>
      <c r="M176" s="67">
        <v>99.222999999999999</v>
      </c>
      <c r="N176" s="68">
        <v>56.3</v>
      </c>
      <c r="O176" s="69" t="s">
        <v>16</v>
      </c>
      <c r="P176" s="69">
        <v>11</v>
      </c>
      <c r="Q176" s="67">
        <v>5586.2548999999999</v>
      </c>
      <c r="R176" s="62">
        <v>2.9027186571234322E-4</v>
      </c>
      <c r="S176" s="63" t="s">
        <v>16</v>
      </c>
      <c r="T176" s="64">
        <v>3.1929905228357753E-5</v>
      </c>
    </row>
    <row r="177" spans="2:20" ht="15.75">
      <c r="B177" s="16" t="s">
        <v>1306</v>
      </c>
      <c r="C177" s="16" t="s">
        <v>1307</v>
      </c>
      <c r="D177" s="17" t="s">
        <v>1308</v>
      </c>
      <c r="E177" s="18">
        <v>268.7</v>
      </c>
      <c r="F177" s="19">
        <v>43.28</v>
      </c>
      <c r="G177" s="20">
        <v>1.756</v>
      </c>
      <c r="H177" s="20">
        <v>9.52</v>
      </c>
      <c r="J177" s="13" t="s">
        <v>1306</v>
      </c>
      <c r="K177" s="65" t="s">
        <v>1307</v>
      </c>
      <c r="L177" s="66" t="s">
        <v>1308</v>
      </c>
      <c r="M177" s="67">
        <v>268.7</v>
      </c>
      <c r="N177" s="68">
        <v>43.28</v>
      </c>
      <c r="O177" s="69">
        <v>1.756</v>
      </c>
      <c r="P177" s="69">
        <v>9.52</v>
      </c>
      <c r="Q177" s="67">
        <v>11629.335999999999</v>
      </c>
      <c r="R177" s="62">
        <v>6.0428124354220195E-4</v>
      </c>
      <c r="S177" s="63">
        <v>1.0611178636601065E-5</v>
      </c>
      <c r="T177" s="64">
        <v>5.7527574385217618E-5</v>
      </c>
    </row>
    <row r="178" spans="2:20" ht="15.75">
      <c r="B178" s="16" t="s">
        <v>1309</v>
      </c>
      <c r="C178" s="16" t="s">
        <v>1310</v>
      </c>
      <c r="D178" s="17" t="s">
        <v>1311</v>
      </c>
      <c r="E178" s="18">
        <v>529.05499999999995</v>
      </c>
      <c r="F178" s="19">
        <v>17.170000000000002</v>
      </c>
      <c r="G178" s="20">
        <v>0.58240000000000003</v>
      </c>
      <c r="H178" s="20">
        <v>2.0750000000000002</v>
      </c>
      <c r="J178" s="13" t="s">
        <v>1309</v>
      </c>
      <c r="K178" s="65" t="s">
        <v>1310</v>
      </c>
      <c r="L178" s="66" t="s">
        <v>1311</v>
      </c>
      <c r="M178" s="67">
        <v>529.05499999999995</v>
      </c>
      <c r="N178" s="68">
        <v>17.170000000000002</v>
      </c>
      <c r="O178" s="69">
        <v>0.58240000000000003</v>
      </c>
      <c r="P178" s="69">
        <v>2.0750000000000002</v>
      </c>
      <c r="Q178" s="67">
        <v>9083.87435</v>
      </c>
      <c r="R178" s="62">
        <v>4.7201447171180805E-4</v>
      </c>
      <c r="S178" s="63">
        <v>2.7490122832495703E-6</v>
      </c>
      <c r="T178" s="64">
        <v>9.7943002880200168E-6</v>
      </c>
    </row>
    <row r="179" spans="2:20" ht="15.75">
      <c r="B179" s="16" t="s">
        <v>1312</v>
      </c>
      <c r="C179" s="16" t="s">
        <v>1313</v>
      </c>
      <c r="D179" s="17" t="s">
        <v>1314</v>
      </c>
      <c r="E179" s="18">
        <v>1258.94</v>
      </c>
      <c r="F179" s="19">
        <v>34.49</v>
      </c>
      <c r="G179" s="20">
        <v>0.86980000000000002</v>
      </c>
      <c r="H179" s="20">
        <v>13.295</v>
      </c>
      <c r="J179" s="13" t="s">
        <v>1312</v>
      </c>
      <c r="K179" s="65" t="s">
        <v>1313</v>
      </c>
      <c r="L179" s="66" t="s">
        <v>1314</v>
      </c>
      <c r="M179" s="67">
        <v>1258.94</v>
      </c>
      <c r="N179" s="68">
        <v>34.49</v>
      </c>
      <c r="O179" s="69">
        <v>0.86980000000000002</v>
      </c>
      <c r="P179" s="69">
        <v>13.295</v>
      </c>
      <c r="Q179" s="67">
        <v>43420.840600000003</v>
      </c>
      <c r="R179" s="62">
        <v>2.2562250805562528E-3</v>
      </c>
      <c r="S179" s="63">
        <v>1.9624645750678289E-5</v>
      </c>
      <c r="T179" s="64">
        <v>2.9996512445995386E-4</v>
      </c>
    </row>
    <row r="180" spans="2:20" ht="15.75">
      <c r="B180" s="16" t="s">
        <v>1315</v>
      </c>
      <c r="C180" s="16" t="s">
        <v>1316</v>
      </c>
      <c r="D180" s="17" t="s">
        <v>1317</v>
      </c>
      <c r="E180" s="18">
        <v>677.92600000000004</v>
      </c>
      <c r="F180" s="19">
        <v>115.22</v>
      </c>
      <c r="G180" s="20">
        <v>0.97209999999999996</v>
      </c>
      <c r="H180" s="20">
        <v>11.214</v>
      </c>
      <c r="J180" s="13" t="s">
        <v>1315</v>
      </c>
      <c r="K180" s="65" t="s">
        <v>1316</v>
      </c>
      <c r="L180" s="66" t="s">
        <v>1317</v>
      </c>
      <c r="M180" s="67">
        <v>677.92600000000004</v>
      </c>
      <c r="N180" s="68">
        <v>115.22</v>
      </c>
      <c r="O180" s="69">
        <v>0.97209999999999996</v>
      </c>
      <c r="P180" s="69">
        <v>11.214</v>
      </c>
      <c r="Q180" s="67">
        <v>78110.633719999998</v>
      </c>
      <c r="R180" s="62">
        <v>4.0587692090237179E-3</v>
      </c>
      <c r="S180" s="63">
        <v>3.9455295480919566E-5</v>
      </c>
      <c r="T180" s="64">
        <v>4.5515037909991973E-4</v>
      </c>
    </row>
    <row r="181" spans="2:20" ht="15.75">
      <c r="B181" s="16" t="s">
        <v>1318</v>
      </c>
      <c r="C181" s="16" t="s">
        <v>1319</v>
      </c>
      <c r="D181" s="17" t="s">
        <v>1320</v>
      </c>
      <c r="E181" s="18">
        <v>317.37799999999999</v>
      </c>
      <c r="F181" s="19">
        <v>17.46</v>
      </c>
      <c r="G181" s="20">
        <v>3.5510000000000002</v>
      </c>
      <c r="H181" s="20">
        <v>-0.3</v>
      </c>
      <c r="J181" s="13" t="s">
        <v>1318</v>
      </c>
      <c r="K181" s="65" t="s">
        <v>1319</v>
      </c>
      <c r="L181" s="66" t="s">
        <v>1320</v>
      </c>
      <c r="M181" s="67">
        <v>317.37799999999999</v>
      </c>
      <c r="N181" s="68">
        <v>17.46</v>
      </c>
      <c r="O181" s="69">
        <v>3.5510000000000002</v>
      </c>
      <c r="P181" s="69">
        <v>-0.3</v>
      </c>
      <c r="Q181" s="67">
        <v>5541.4198800000004</v>
      </c>
      <c r="R181" s="62">
        <v>2.8794215732315924E-4</v>
      </c>
      <c r="S181" s="63">
        <v>1.0224826006545385E-5</v>
      </c>
      <c r="T181" s="64">
        <v>-8.6382647196947768E-7</v>
      </c>
    </row>
    <row r="182" spans="2:20" ht="15.75">
      <c r="B182" s="16" t="s">
        <v>1321</v>
      </c>
      <c r="C182" s="16" t="s">
        <v>1322</v>
      </c>
      <c r="D182" s="17" t="s">
        <v>1323</v>
      </c>
      <c r="E182" s="18">
        <v>428.03399999999999</v>
      </c>
      <c r="F182" s="19">
        <v>35.229999999999997</v>
      </c>
      <c r="G182" s="20">
        <v>2.0436999999999999</v>
      </c>
      <c r="H182" s="20">
        <v>4.2300000000000004</v>
      </c>
      <c r="J182" s="13" t="s">
        <v>1321</v>
      </c>
      <c r="K182" s="65" t="s">
        <v>1322</v>
      </c>
      <c r="L182" s="66" t="s">
        <v>1323</v>
      </c>
      <c r="M182" s="67">
        <v>428.03399999999999</v>
      </c>
      <c r="N182" s="68">
        <v>35.229999999999997</v>
      </c>
      <c r="O182" s="69">
        <v>2.0436999999999999</v>
      </c>
      <c r="P182" s="69">
        <v>4.2300000000000004</v>
      </c>
      <c r="Q182" s="67">
        <v>15079.637819999998</v>
      </c>
      <c r="R182" s="62">
        <v>7.8356514026558502E-4</v>
      </c>
      <c r="S182" s="63">
        <v>1.6013720771607757E-5</v>
      </c>
      <c r="T182" s="64">
        <v>3.3144805433234247E-5</v>
      </c>
    </row>
    <row r="183" spans="2:20" ht="15.75">
      <c r="B183" s="16" t="s">
        <v>1324</v>
      </c>
      <c r="C183" s="16" t="s">
        <v>1325</v>
      </c>
      <c r="D183" s="17" t="s">
        <v>1326</v>
      </c>
      <c r="E183" s="18">
        <v>301.387</v>
      </c>
      <c r="F183" s="19">
        <v>84.33</v>
      </c>
      <c r="G183" s="20">
        <v>2.7984999999999998</v>
      </c>
      <c r="H183" s="20">
        <v>10.68</v>
      </c>
      <c r="J183" s="13" t="s">
        <v>1324</v>
      </c>
      <c r="K183" s="65" t="s">
        <v>1325</v>
      </c>
      <c r="L183" s="66" t="s">
        <v>1326</v>
      </c>
      <c r="M183" s="67">
        <v>301.387</v>
      </c>
      <c r="N183" s="68">
        <v>84.33</v>
      </c>
      <c r="O183" s="69">
        <v>2.7984999999999998</v>
      </c>
      <c r="P183" s="69">
        <v>10.68</v>
      </c>
      <c r="Q183" s="67">
        <v>25415.96571</v>
      </c>
      <c r="R183" s="62">
        <v>1.3206593536436442E-3</v>
      </c>
      <c r="S183" s="63">
        <v>3.6958652011717377E-5</v>
      </c>
      <c r="T183" s="64">
        <v>1.4104641896914118E-4</v>
      </c>
    </row>
    <row r="184" spans="2:20" ht="15.75">
      <c r="B184" s="16" t="s">
        <v>1327</v>
      </c>
      <c r="C184" s="16" t="s">
        <v>1328</v>
      </c>
      <c r="D184" s="17" t="s">
        <v>764</v>
      </c>
      <c r="E184" s="18">
        <v>317.64800000000002</v>
      </c>
      <c r="F184" s="19">
        <v>49.72</v>
      </c>
      <c r="G184" s="20">
        <v>3.3588</v>
      </c>
      <c r="H184" s="20">
        <v>6.6</v>
      </c>
      <c r="J184" s="13" t="s">
        <v>1327</v>
      </c>
      <c r="K184" s="65" t="s">
        <v>1328</v>
      </c>
      <c r="L184" s="66" t="s">
        <v>764</v>
      </c>
      <c r="M184" s="67">
        <v>317.64800000000002</v>
      </c>
      <c r="N184" s="68">
        <v>49.72</v>
      </c>
      <c r="O184" s="69">
        <v>3.3588</v>
      </c>
      <c r="P184" s="69">
        <v>6.6</v>
      </c>
      <c r="Q184" s="67">
        <v>15793.458560000001</v>
      </c>
      <c r="R184" s="62">
        <v>8.2065655154077877E-4</v>
      </c>
      <c r="S184" s="63">
        <v>2.7564212253151679E-5</v>
      </c>
      <c r="T184" s="64">
        <v>5.41633324016914E-5</v>
      </c>
    </row>
    <row r="185" spans="2:20" ht="15.75">
      <c r="B185" s="16" t="s">
        <v>1329</v>
      </c>
      <c r="C185" s="16" t="s">
        <v>1330</v>
      </c>
      <c r="D185" s="17" t="s">
        <v>1331</v>
      </c>
      <c r="E185" s="18">
        <v>187.393</v>
      </c>
      <c r="F185" s="19">
        <v>173.01</v>
      </c>
      <c r="G185" s="20">
        <v>1.8496000000000001</v>
      </c>
      <c r="H185" s="20">
        <v>6.5679999999999996</v>
      </c>
      <c r="J185" s="13" t="s">
        <v>1329</v>
      </c>
      <c r="K185" s="65" t="s">
        <v>1330</v>
      </c>
      <c r="L185" s="66" t="s">
        <v>1331</v>
      </c>
      <c r="M185" s="67">
        <v>187.393</v>
      </c>
      <c r="N185" s="68">
        <v>173.01</v>
      </c>
      <c r="O185" s="69">
        <v>1.8496000000000001</v>
      </c>
      <c r="P185" s="69">
        <v>6.5679999999999996</v>
      </c>
      <c r="Q185" s="67">
        <v>32420.862929999999</v>
      </c>
      <c r="R185" s="62">
        <v>1.6846464293448634E-3</v>
      </c>
      <c r="S185" s="63">
        <v>3.1159220357162595E-5</v>
      </c>
      <c r="T185" s="64">
        <v>1.1064757747937064E-4</v>
      </c>
    </row>
    <row r="186" spans="2:20" ht="15.75">
      <c r="B186" s="16" t="s">
        <v>1332</v>
      </c>
      <c r="C186" s="16" t="s">
        <v>1333</v>
      </c>
      <c r="D186" s="17" t="s">
        <v>1334</v>
      </c>
      <c r="E186" s="18">
        <v>5149.2049999999999</v>
      </c>
      <c r="F186" s="19">
        <v>57.87</v>
      </c>
      <c r="G186" s="20">
        <v>2.5920000000000001</v>
      </c>
      <c r="H186" s="20">
        <v>12.17</v>
      </c>
      <c r="J186" s="13" t="s">
        <v>1332</v>
      </c>
      <c r="K186" s="65" t="s">
        <v>1333</v>
      </c>
      <c r="L186" s="66" t="s">
        <v>1334</v>
      </c>
      <c r="M186" s="67">
        <v>5149.2049999999999</v>
      </c>
      <c r="N186" s="68">
        <v>57.87</v>
      </c>
      <c r="O186" s="69">
        <v>2.5920000000000001</v>
      </c>
      <c r="P186" s="69">
        <v>12.17</v>
      </c>
      <c r="Q186" s="67">
        <v>297984.49335</v>
      </c>
      <c r="R186" s="62">
        <v>1.54838109585819E-2</v>
      </c>
      <c r="S186" s="63">
        <v>4.0134038004644286E-4</v>
      </c>
      <c r="T186" s="64">
        <v>1.8843797936594173E-3</v>
      </c>
    </row>
    <row r="187" spans="2:20" ht="15.75">
      <c r="B187" s="16" t="s">
        <v>1335</v>
      </c>
      <c r="C187" s="16" t="s">
        <v>1336</v>
      </c>
      <c r="D187" s="17" t="s">
        <v>1337</v>
      </c>
      <c r="E187" s="18">
        <v>319.13499999999999</v>
      </c>
      <c r="F187" s="19">
        <v>44.14</v>
      </c>
      <c r="G187" s="20">
        <v>3.3755999999999999</v>
      </c>
      <c r="H187" s="20">
        <v>12.433</v>
      </c>
      <c r="J187" s="13" t="s">
        <v>1335</v>
      </c>
      <c r="K187" s="65" t="s">
        <v>1336</v>
      </c>
      <c r="L187" s="66" t="s">
        <v>1337</v>
      </c>
      <c r="M187" s="67">
        <v>319.13499999999999</v>
      </c>
      <c r="N187" s="68">
        <v>44.14</v>
      </c>
      <c r="O187" s="69">
        <v>3.3755999999999999</v>
      </c>
      <c r="P187" s="69">
        <v>12.433</v>
      </c>
      <c r="Q187" s="67">
        <v>14086.618899999999</v>
      </c>
      <c r="R187" s="62">
        <v>7.3196608870851137E-4</v>
      </c>
      <c r="S187" s="63">
        <v>2.4708247290444511E-5</v>
      </c>
      <c r="T187" s="64">
        <v>9.1005343809129211E-5</v>
      </c>
    </row>
    <row r="188" spans="2:20" ht="15.75">
      <c r="B188" s="16" t="s">
        <v>1338</v>
      </c>
      <c r="C188" s="16" t="s">
        <v>1339</v>
      </c>
      <c r="D188" s="17" t="s">
        <v>1340</v>
      </c>
      <c r="E188" s="18">
        <v>82.691999999999993</v>
      </c>
      <c r="F188" s="19">
        <v>116.04</v>
      </c>
      <c r="G188" s="20">
        <v>0.1293</v>
      </c>
      <c r="H188" s="20">
        <v>9.25</v>
      </c>
      <c r="J188" s="13" t="s">
        <v>1338</v>
      </c>
      <c r="K188" s="65" t="s">
        <v>1339</v>
      </c>
      <c r="L188" s="66" t="s">
        <v>1340</v>
      </c>
      <c r="M188" s="67">
        <v>82.691999999999993</v>
      </c>
      <c r="N188" s="68">
        <v>116.04</v>
      </c>
      <c r="O188" s="69">
        <v>0.1293</v>
      </c>
      <c r="P188" s="69">
        <v>9.25</v>
      </c>
      <c r="Q188" s="67">
        <v>9595.5796799999989</v>
      </c>
      <c r="R188" s="62">
        <v>4.9860360226402296E-4</v>
      </c>
      <c r="S188" s="63">
        <v>6.4469445772738166E-7</v>
      </c>
      <c r="T188" s="64">
        <v>4.6120833209422124E-5</v>
      </c>
    </row>
    <row r="189" spans="2:20" ht="15.75">
      <c r="B189" s="16" t="s">
        <v>1341</v>
      </c>
      <c r="C189" s="16" t="s">
        <v>1342</v>
      </c>
      <c r="D189" s="17" t="s">
        <v>1343</v>
      </c>
      <c r="E189" s="18">
        <v>768.11900000000003</v>
      </c>
      <c r="F189" s="19">
        <v>70.2</v>
      </c>
      <c r="G189" s="20">
        <v>4.2735000000000003</v>
      </c>
      <c r="H189" s="20">
        <v>6.5</v>
      </c>
      <c r="J189" s="13" t="s">
        <v>1341</v>
      </c>
      <c r="K189" s="65" t="s">
        <v>1342</v>
      </c>
      <c r="L189" s="66" t="s">
        <v>1343</v>
      </c>
      <c r="M189" s="67">
        <v>768.11900000000003</v>
      </c>
      <c r="N189" s="68">
        <v>70.2</v>
      </c>
      <c r="O189" s="69">
        <v>4.2735000000000003</v>
      </c>
      <c r="P189" s="69">
        <v>6.5</v>
      </c>
      <c r="Q189" s="67">
        <v>53921.953800000003</v>
      </c>
      <c r="R189" s="62">
        <v>2.801881835428021E-3</v>
      </c>
      <c r="S189" s="63">
        <v>1.1973842023701649E-4</v>
      </c>
      <c r="T189" s="64">
        <v>1.8212231930282138E-4</v>
      </c>
    </row>
    <row r="190" spans="2:20" ht="15.75">
      <c r="B190" s="16" t="s">
        <v>1344</v>
      </c>
      <c r="C190" s="16" t="s">
        <v>1345</v>
      </c>
      <c r="D190" s="17" t="s">
        <v>1346</v>
      </c>
      <c r="E190" s="18">
        <v>242.94800000000001</v>
      </c>
      <c r="F190" s="19">
        <v>73.08</v>
      </c>
      <c r="G190" s="20">
        <v>2.7366999999999999</v>
      </c>
      <c r="H190" s="20">
        <v>5.3330000000000002</v>
      </c>
      <c r="J190" s="13" t="s">
        <v>1344</v>
      </c>
      <c r="K190" s="65" t="s">
        <v>1345</v>
      </c>
      <c r="L190" s="66" t="s">
        <v>1346</v>
      </c>
      <c r="M190" s="67">
        <v>242.94800000000001</v>
      </c>
      <c r="N190" s="68">
        <v>73.08</v>
      </c>
      <c r="O190" s="69">
        <v>2.7366999999999999</v>
      </c>
      <c r="P190" s="69">
        <v>5.3330000000000002</v>
      </c>
      <c r="Q190" s="67">
        <v>17754.63984</v>
      </c>
      <c r="R190" s="62">
        <v>9.2256306302949031E-4</v>
      </c>
      <c r="S190" s="63">
        <v>2.5247783345928062E-5</v>
      </c>
      <c r="T190" s="64">
        <v>4.9200288151362719E-5</v>
      </c>
    </row>
    <row r="191" spans="2:20" ht="15.75">
      <c r="B191" s="16" t="s">
        <v>1347</v>
      </c>
      <c r="C191" s="16" t="s">
        <v>1348</v>
      </c>
      <c r="D191" s="17" t="s">
        <v>1349</v>
      </c>
      <c r="E191" s="18">
        <v>208.76</v>
      </c>
      <c r="F191" s="19">
        <v>37.79</v>
      </c>
      <c r="G191" s="20">
        <v>6.4038000000000004</v>
      </c>
      <c r="H191" s="20">
        <v>9.4499999999999993</v>
      </c>
      <c r="J191" s="13" t="s">
        <v>1347</v>
      </c>
      <c r="K191" s="65" t="s">
        <v>1348</v>
      </c>
      <c r="L191" s="66" t="s">
        <v>1349</v>
      </c>
      <c r="M191" s="67">
        <v>208.76</v>
      </c>
      <c r="N191" s="68">
        <v>37.79</v>
      </c>
      <c r="O191" s="69">
        <v>6.4038000000000004</v>
      </c>
      <c r="P191" s="69">
        <v>9.4499999999999993</v>
      </c>
      <c r="Q191" s="67">
        <v>7889.0403999999999</v>
      </c>
      <c r="R191" s="62">
        <v>4.099287477175541E-4</v>
      </c>
      <c r="S191" s="63">
        <v>2.6251017146336729E-5</v>
      </c>
      <c r="T191" s="64">
        <v>3.8738266659308859E-5</v>
      </c>
    </row>
    <row r="192" spans="2:20" ht="15.75">
      <c r="B192" s="16" t="s">
        <v>1350</v>
      </c>
      <c r="C192" s="16" t="s">
        <v>1351</v>
      </c>
      <c r="D192" s="17" t="s">
        <v>1352</v>
      </c>
      <c r="E192" s="18">
        <v>160.768</v>
      </c>
      <c r="F192" s="19">
        <v>21.35</v>
      </c>
      <c r="G192" s="20" t="s">
        <v>16</v>
      </c>
      <c r="H192" s="20">
        <v>3.3069999999999999</v>
      </c>
      <c r="J192" s="13" t="s">
        <v>1350</v>
      </c>
      <c r="K192" s="65" t="s">
        <v>1351</v>
      </c>
      <c r="L192" s="66" t="s">
        <v>1352</v>
      </c>
      <c r="M192" s="67">
        <v>160.768</v>
      </c>
      <c r="N192" s="68">
        <v>21.35</v>
      </c>
      <c r="O192" s="69" t="s">
        <v>16</v>
      </c>
      <c r="P192" s="69">
        <v>3.3069999999999999</v>
      </c>
      <c r="Q192" s="67">
        <v>3432.3968000000004</v>
      </c>
      <c r="R192" s="62">
        <v>1.7835351963639841E-4</v>
      </c>
      <c r="S192" s="63" t="s">
        <v>16</v>
      </c>
      <c r="T192" s="64">
        <v>5.898150894375696E-6</v>
      </c>
    </row>
    <row r="193" spans="2:20" ht="15.75">
      <c r="B193" s="16" t="s">
        <v>1353</v>
      </c>
      <c r="C193" s="16" t="s">
        <v>1354</v>
      </c>
      <c r="D193" s="17" t="s">
        <v>1355</v>
      </c>
      <c r="E193" s="18">
        <v>482.01</v>
      </c>
      <c r="F193" s="19">
        <v>52.51</v>
      </c>
      <c r="G193" s="20">
        <v>3.4660000000000002</v>
      </c>
      <c r="H193" s="20">
        <v>5.2</v>
      </c>
      <c r="J193" s="13" t="s">
        <v>1353</v>
      </c>
      <c r="K193" s="65" t="s">
        <v>1354</v>
      </c>
      <c r="L193" s="66" t="s">
        <v>1355</v>
      </c>
      <c r="M193" s="67">
        <v>482.01</v>
      </c>
      <c r="N193" s="68">
        <v>52.51</v>
      </c>
      <c r="O193" s="69">
        <v>3.4660000000000002</v>
      </c>
      <c r="P193" s="69">
        <v>5.2</v>
      </c>
      <c r="Q193" s="67">
        <v>25310.345099999999</v>
      </c>
      <c r="R193" s="62">
        <v>1.3151711165203478E-3</v>
      </c>
      <c r="S193" s="63">
        <v>4.5583830898595262E-5</v>
      </c>
      <c r="T193" s="64">
        <v>6.8388898059058091E-5</v>
      </c>
    </row>
    <row r="194" spans="2:20" ht="15.75">
      <c r="B194" s="16" t="s">
        <v>1356</v>
      </c>
      <c r="C194" s="16" t="s">
        <v>1357</v>
      </c>
      <c r="D194" s="17" t="s">
        <v>1358</v>
      </c>
      <c r="E194" s="18">
        <v>138.67699999999999</v>
      </c>
      <c r="F194" s="19">
        <v>112.75</v>
      </c>
      <c r="G194" s="20">
        <v>2.2349999999999999</v>
      </c>
      <c r="H194" s="20">
        <v>9.89</v>
      </c>
      <c r="J194" s="13" t="s">
        <v>1356</v>
      </c>
      <c r="K194" s="65" t="s">
        <v>1357</v>
      </c>
      <c r="L194" s="66" t="s">
        <v>1358</v>
      </c>
      <c r="M194" s="67">
        <v>138.67699999999999</v>
      </c>
      <c r="N194" s="68">
        <v>112.75</v>
      </c>
      <c r="O194" s="69">
        <v>2.2349999999999999</v>
      </c>
      <c r="P194" s="69">
        <v>9.89</v>
      </c>
      <c r="Q194" s="67">
        <v>15635.831749999999</v>
      </c>
      <c r="R194" s="62">
        <v>8.1246597859986527E-4</v>
      </c>
      <c r="S194" s="63">
        <v>1.8158614621706988E-5</v>
      </c>
      <c r="T194" s="64">
        <v>8.0352885283526681E-5</v>
      </c>
    </row>
    <row r="195" spans="2:20" ht="15.75">
      <c r="B195" s="16" t="s">
        <v>1359</v>
      </c>
      <c r="C195" s="16" t="s">
        <v>1360</v>
      </c>
      <c r="D195" s="17" t="s">
        <v>31</v>
      </c>
      <c r="E195" s="18">
        <v>668.10699999999997</v>
      </c>
      <c r="F195" s="19">
        <v>31.81</v>
      </c>
      <c r="G195" s="20">
        <v>4.6840999999999999</v>
      </c>
      <c r="H195" s="20">
        <v>4.3040000000000003</v>
      </c>
      <c r="J195" s="13" t="s">
        <v>1359</v>
      </c>
      <c r="K195" s="65" t="s">
        <v>1360</v>
      </c>
      <c r="L195" s="66" t="s">
        <v>31</v>
      </c>
      <c r="M195" s="67">
        <v>668.10699999999997</v>
      </c>
      <c r="N195" s="68">
        <v>31.81</v>
      </c>
      <c r="O195" s="69">
        <v>4.6840999999999999</v>
      </c>
      <c r="P195" s="69">
        <v>4.3040000000000003</v>
      </c>
      <c r="Q195" s="67">
        <v>21252.483669999998</v>
      </c>
      <c r="R195" s="62">
        <v>1.1043173282178739E-3</v>
      </c>
      <c r="S195" s="63">
        <v>5.1727327971053434E-5</v>
      </c>
      <c r="T195" s="64">
        <v>4.7529817806497298E-5</v>
      </c>
    </row>
    <row r="196" spans="2:20" ht="15.75">
      <c r="B196" s="16" t="s">
        <v>1361</v>
      </c>
      <c r="C196" s="16" t="s">
        <v>1362</v>
      </c>
      <c r="D196" s="17" t="s">
        <v>1363</v>
      </c>
      <c r="E196" s="18">
        <v>1468.9929999999999</v>
      </c>
      <c r="F196" s="19">
        <v>96.35</v>
      </c>
      <c r="G196" s="20">
        <v>2.9165000000000001</v>
      </c>
      <c r="H196" s="20">
        <v>5.96</v>
      </c>
      <c r="J196" s="13" t="s">
        <v>1361</v>
      </c>
      <c r="K196" s="65" t="s">
        <v>1362</v>
      </c>
      <c r="L196" s="66" t="s">
        <v>1363</v>
      </c>
      <c r="M196" s="67">
        <v>1468.9929999999999</v>
      </c>
      <c r="N196" s="68">
        <v>96.35</v>
      </c>
      <c r="O196" s="69">
        <v>2.9165000000000001</v>
      </c>
      <c r="P196" s="69">
        <v>5.96</v>
      </c>
      <c r="Q196" s="67">
        <v>141537.47554999997</v>
      </c>
      <c r="R196" s="62">
        <v>7.354542145241825E-3</v>
      </c>
      <c r="S196" s="63">
        <v>2.1449522166597782E-4</v>
      </c>
      <c r="T196" s="64">
        <v>4.3833071185641275E-4</v>
      </c>
    </row>
    <row r="197" spans="2:20" ht="15.75">
      <c r="B197" s="16" t="s">
        <v>1364</v>
      </c>
      <c r="C197" s="16" t="s">
        <v>1365</v>
      </c>
      <c r="D197" s="17" t="s">
        <v>1366</v>
      </c>
      <c r="E197" s="18">
        <v>861.61800000000005</v>
      </c>
      <c r="F197" s="19">
        <v>32.090000000000003</v>
      </c>
      <c r="G197" s="20">
        <v>3.8641000000000001</v>
      </c>
      <c r="H197" s="20">
        <v>6.9350000000000005</v>
      </c>
      <c r="J197" s="13" t="s">
        <v>1364</v>
      </c>
      <c r="K197" s="65" t="s">
        <v>1365</v>
      </c>
      <c r="L197" s="66" t="s">
        <v>1366</v>
      </c>
      <c r="M197" s="67">
        <v>861.61800000000005</v>
      </c>
      <c r="N197" s="68">
        <v>32.090000000000003</v>
      </c>
      <c r="O197" s="69">
        <v>3.8641000000000001</v>
      </c>
      <c r="P197" s="69">
        <v>6.9350000000000005</v>
      </c>
      <c r="Q197" s="67">
        <v>27649.321620000006</v>
      </c>
      <c r="R197" s="62">
        <v>1.4367085491064917E-3</v>
      </c>
      <c r="S197" s="63">
        <v>5.5515855046023947E-5</v>
      </c>
      <c r="T197" s="64">
        <v>9.9635737880535215E-5</v>
      </c>
    </row>
    <row r="198" spans="2:20" ht="15.75">
      <c r="B198" s="16" t="s">
        <v>1367</v>
      </c>
      <c r="C198" s="16" t="s">
        <v>1368</v>
      </c>
      <c r="D198" s="17" t="s">
        <v>1369</v>
      </c>
      <c r="E198" s="18">
        <v>1232.9469999999999</v>
      </c>
      <c r="F198" s="19">
        <v>50.34</v>
      </c>
      <c r="G198" s="20">
        <v>5.88</v>
      </c>
      <c r="H198" s="20">
        <v>7.5</v>
      </c>
      <c r="J198" s="13" t="s">
        <v>1367</v>
      </c>
      <c r="K198" s="65" t="s">
        <v>1368</v>
      </c>
      <c r="L198" s="66" t="s">
        <v>1369</v>
      </c>
      <c r="M198" s="67">
        <v>1232.9469999999999</v>
      </c>
      <c r="N198" s="68">
        <v>50.34</v>
      </c>
      <c r="O198" s="69">
        <v>5.88</v>
      </c>
      <c r="P198" s="69">
        <v>7.5</v>
      </c>
      <c r="Q198" s="67">
        <v>62066.551979999997</v>
      </c>
      <c r="R198" s="62">
        <v>3.2250898256659809E-3</v>
      </c>
      <c r="S198" s="63">
        <v>1.8963528174915966E-4</v>
      </c>
      <c r="T198" s="64">
        <v>2.4188173692494855E-4</v>
      </c>
    </row>
    <row r="199" spans="2:20" ht="15.75">
      <c r="B199" s="16" t="s">
        <v>1370</v>
      </c>
      <c r="C199" s="16" t="s">
        <v>1371</v>
      </c>
      <c r="D199" s="17" t="s">
        <v>1372</v>
      </c>
      <c r="E199" s="18">
        <v>352.79</v>
      </c>
      <c r="F199" s="19">
        <v>20.72</v>
      </c>
      <c r="G199" s="20">
        <v>1.5444</v>
      </c>
      <c r="H199" s="20">
        <v>14</v>
      </c>
      <c r="J199" s="13" t="s">
        <v>1370</v>
      </c>
      <c r="K199" s="65" t="s">
        <v>1371</v>
      </c>
      <c r="L199" s="66" t="s">
        <v>1372</v>
      </c>
      <c r="M199" s="67">
        <v>352.79</v>
      </c>
      <c r="N199" s="68">
        <v>20.72</v>
      </c>
      <c r="O199" s="69">
        <v>1.5444</v>
      </c>
      <c r="P199" s="69">
        <v>14</v>
      </c>
      <c r="Q199" s="67">
        <v>7309.8087999999998</v>
      </c>
      <c r="R199" s="62">
        <v>3.7983083055814456E-4</v>
      </c>
      <c r="S199" s="63">
        <v>5.8661073471399842E-6</v>
      </c>
      <c r="T199" s="64">
        <v>5.3176316278140241E-5</v>
      </c>
    </row>
    <row r="200" spans="2:20" ht="15.75">
      <c r="B200" s="16" t="s">
        <v>1373</v>
      </c>
      <c r="C200" s="16" t="s">
        <v>1374</v>
      </c>
      <c r="D200" s="17" t="s">
        <v>767</v>
      </c>
      <c r="E200" s="18">
        <v>110.81399999999999</v>
      </c>
      <c r="F200" s="19">
        <v>61.71</v>
      </c>
      <c r="G200" s="20">
        <v>3.8567</v>
      </c>
      <c r="H200" s="20">
        <v>5.37</v>
      </c>
      <c r="J200" s="13" t="s">
        <v>1373</v>
      </c>
      <c r="K200" s="65" t="s">
        <v>1374</v>
      </c>
      <c r="L200" s="66" t="s">
        <v>767</v>
      </c>
      <c r="M200" s="67">
        <v>110.81399999999999</v>
      </c>
      <c r="N200" s="68">
        <v>61.71</v>
      </c>
      <c r="O200" s="69">
        <v>3.8567</v>
      </c>
      <c r="P200" s="69">
        <v>5.37</v>
      </c>
      <c r="Q200" s="67">
        <v>6838.33194</v>
      </c>
      <c r="R200" s="62">
        <v>3.5533204376050003E-4</v>
      </c>
      <c r="S200" s="63">
        <v>1.3704090931711204E-5</v>
      </c>
      <c r="T200" s="64">
        <v>1.908133074993885E-5</v>
      </c>
    </row>
    <row r="201" spans="2:20" ht="15.75">
      <c r="B201" s="16" t="s">
        <v>1375</v>
      </c>
      <c r="C201" s="16" t="s">
        <v>1376</v>
      </c>
      <c r="D201" s="17" t="s">
        <v>1377</v>
      </c>
      <c r="E201" s="18">
        <v>201.68299999999999</v>
      </c>
      <c r="F201" s="19">
        <v>20.92</v>
      </c>
      <c r="G201" s="20">
        <v>3.5850999999999997</v>
      </c>
      <c r="H201" s="20">
        <v>14</v>
      </c>
      <c r="J201" s="13" t="s">
        <v>1375</v>
      </c>
      <c r="K201" s="65" t="s">
        <v>1376</v>
      </c>
      <c r="L201" s="66" t="s">
        <v>1377</v>
      </c>
      <c r="M201" s="67">
        <v>201.68299999999999</v>
      </c>
      <c r="N201" s="68">
        <v>20.92</v>
      </c>
      <c r="O201" s="69">
        <v>3.5850999999999997</v>
      </c>
      <c r="P201" s="69">
        <v>14</v>
      </c>
      <c r="Q201" s="67">
        <v>4219.2083600000005</v>
      </c>
      <c r="R201" s="62">
        <v>2.1923766537869873E-4</v>
      </c>
      <c r="S201" s="63">
        <v>7.8598895414917263E-6</v>
      </c>
      <c r="T201" s="64">
        <v>3.0693273153017822E-5</v>
      </c>
    </row>
    <row r="202" spans="2:20" ht="15.75">
      <c r="B202" s="16" t="s">
        <v>1378</v>
      </c>
      <c r="C202" s="16" t="s">
        <v>1379</v>
      </c>
      <c r="D202" s="17" t="s">
        <v>1380</v>
      </c>
      <c r="E202" s="18">
        <v>175.626</v>
      </c>
      <c r="F202" s="19">
        <v>41</v>
      </c>
      <c r="G202" s="20">
        <v>4.2927</v>
      </c>
      <c r="H202" s="20">
        <v>11.45</v>
      </c>
      <c r="J202" s="13" t="s">
        <v>1378</v>
      </c>
      <c r="K202" s="65" t="s">
        <v>1379</v>
      </c>
      <c r="L202" s="66" t="s">
        <v>1380</v>
      </c>
      <c r="M202" s="67">
        <v>175.626</v>
      </c>
      <c r="N202" s="68">
        <v>41</v>
      </c>
      <c r="O202" s="69">
        <v>4.2927</v>
      </c>
      <c r="P202" s="69">
        <v>11.45</v>
      </c>
      <c r="Q202" s="67">
        <v>7200.6660000000002</v>
      </c>
      <c r="R202" s="62">
        <v>3.7415957409881812E-4</v>
      </c>
      <c r="S202" s="63">
        <v>1.6061548037339967E-5</v>
      </c>
      <c r="T202" s="64">
        <v>4.284127123431467E-5</v>
      </c>
    </row>
    <row r="203" spans="2:20" ht="15.75">
      <c r="B203" s="16" t="s">
        <v>1381</v>
      </c>
      <c r="C203" s="16" t="s">
        <v>1382</v>
      </c>
      <c r="D203" s="17" t="s">
        <v>1383</v>
      </c>
      <c r="E203" s="18">
        <v>517.91999999999996</v>
      </c>
      <c r="F203" s="19">
        <v>98.18</v>
      </c>
      <c r="G203" s="20">
        <v>2.0777999999999999</v>
      </c>
      <c r="H203" s="20">
        <v>7.7949999999999999</v>
      </c>
      <c r="J203" s="13" t="s">
        <v>1381</v>
      </c>
      <c r="K203" s="65" t="s">
        <v>1382</v>
      </c>
      <c r="L203" s="66" t="s">
        <v>1383</v>
      </c>
      <c r="M203" s="67">
        <v>517.91999999999996</v>
      </c>
      <c r="N203" s="68">
        <v>98.18</v>
      </c>
      <c r="O203" s="69">
        <v>2.0777999999999999</v>
      </c>
      <c r="P203" s="69">
        <v>7.7949999999999999</v>
      </c>
      <c r="Q203" s="67">
        <v>50849.385600000001</v>
      </c>
      <c r="R203" s="62">
        <v>2.6422256579158895E-3</v>
      </c>
      <c r="S203" s="63">
        <v>5.4900164720176348E-5</v>
      </c>
      <c r="T203" s="64">
        <v>2.059614900345436E-4</v>
      </c>
    </row>
    <row r="204" spans="2:20" ht="15.75">
      <c r="B204" s="16" t="s">
        <v>1384</v>
      </c>
      <c r="C204" s="16" t="s">
        <v>1385</v>
      </c>
      <c r="D204" s="17" t="s">
        <v>1386</v>
      </c>
      <c r="E204" s="18">
        <v>270.721</v>
      </c>
      <c r="F204" s="19">
        <v>108.38</v>
      </c>
      <c r="G204" s="20">
        <v>1.3287</v>
      </c>
      <c r="H204" s="20">
        <v>7.1</v>
      </c>
      <c r="J204" s="13" t="s">
        <v>1384</v>
      </c>
      <c r="K204" s="65" t="s">
        <v>1385</v>
      </c>
      <c r="L204" s="66" t="s">
        <v>1386</v>
      </c>
      <c r="M204" s="67">
        <v>270.721</v>
      </c>
      <c r="N204" s="68">
        <v>108.38</v>
      </c>
      <c r="O204" s="69">
        <v>1.3287</v>
      </c>
      <c r="P204" s="69">
        <v>7.1</v>
      </c>
      <c r="Q204" s="67">
        <v>29340.741979999999</v>
      </c>
      <c r="R204" s="62">
        <v>1.5245977973398729E-3</v>
      </c>
      <c r="S204" s="63">
        <v>2.0257330933254893E-5</v>
      </c>
      <c r="T204" s="64">
        <v>1.0824644361113096E-4</v>
      </c>
    </row>
    <row r="205" spans="2:20" ht="15.75">
      <c r="B205" s="16" t="s">
        <v>1387</v>
      </c>
      <c r="C205" s="16" t="s">
        <v>1388</v>
      </c>
      <c r="D205" s="17" t="s">
        <v>1389</v>
      </c>
      <c r="E205" s="18">
        <v>286.47199999999998</v>
      </c>
      <c r="F205" s="19">
        <v>114.14</v>
      </c>
      <c r="G205" s="20">
        <v>2.5057</v>
      </c>
      <c r="H205" s="20">
        <v>9.8000000000000007</v>
      </c>
      <c r="J205" s="13" t="s">
        <v>1387</v>
      </c>
      <c r="K205" s="65" t="s">
        <v>1388</v>
      </c>
      <c r="L205" s="66" t="s">
        <v>1389</v>
      </c>
      <c r="M205" s="67">
        <v>286.47199999999998</v>
      </c>
      <c r="N205" s="68">
        <v>114.14</v>
      </c>
      <c r="O205" s="69">
        <v>2.5057</v>
      </c>
      <c r="P205" s="69">
        <v>9.8000000000000007</v>
      </c>
      <c r="Q205" s="67">
        <v>32697.914079999999</v>
      </c>
      <c r="R205" s="62">
        <v>1.6990425060810412E-3</v>
      </c>
      <c r="S205" s="63">
        <v>4.2572908074872646E-5</v>
      </c>
      <c r="T205" s="64">
        <v>1.6650616559594204E-4</v>
      </c>
    </row>
    <row r="206" spans="2:20" ht="15.75">
      <c r="B206" s="16" t="s">
        <v>1390</v>
      </c>
      <c r="C206" s="16" t="s">
        <v>1391</v>
      </c>
      <c r="D206" s="17" t="s">
        <v>1392</v>
      </c>
      <c r="E206" s="18">
        <v>137.72999999999999</v>
      </c>
      <c r="F206" s="19">
        <v>194.92</v>
      </c>
      <c r="G206" s="20">
        <v>6.1600000000000002E-2</v>
      </c>
      <c r="H206" s="20">
        <v>10.625</v>
      </c>
      <c r="J206" s="13" t="s">
        <v>1390</v>
      </c>
      <c r="K206" s="65" t="s">
        <v>1391</v>
      </c>
      <c r="L206" s="66" t="s">
        <v>1392</v>
      </c>
      <c r="M206" s="67">
        <v>137.72999999999999</v>
      </c>
      <c r="N206" s="68">
        <v>194.92</v>
      </c>
      <c r="O206" s="69">
        <v>6.1600000000000002E-2</v>
      </c>
      <c r="P206" s="69">
        <v>10.625</v>
      </c>
      <c r="Q206" s="67">
        <v>26846.331599999998</v>
      </c>
      <c r="R206" s="62">
        <v>1.3949837414444222E-3</v>
      </c>
      <c r="S206" s="63">
        <v>8.5930998472976407E-7</v>
      </c>
      <c r="T206" s="64">
        <v>1.4821702252846986E-4</v>
      </c>
    </row>
    <row r="207" spans="2:20" ht="15.75">
      <c r="B207" s="16" t="s">
        <v>1393</v>
      </c>
      <c r="C207" s="16" t="s">
        <v>1394</v>
      </c>
      <c r="D207" s="17" t="s">
        <v>1395</v>
      </c>
      <c r="E207" s="18">
        <v>586.72299999999996</v>
      </c>
      <c r="F207" s="19">
        <v>30.5</v>
      </c>
      <c r="G207" s="20">
        <v>2.2498</v>
      </c>
      <c r="H207" s="20">
        <v>8.0830000000000002</v>
      </c>
      <c r="J207" s="13" t="s">
        <v>1393</v>
      </c>
      <c r="K207" s="65" t="s">
        <v>1394</v>
      </c>
      <c r="L207" s="66" t="s">
        <v>1395</v>
      </c>
      <c r="M207" s="67">
        <v>586.72299999999996</v>
      </c>
      <c r="N207" s="68">
        <v>30.5</v>
      </c>
      <c r="O207" s="69">
        <v>2.2498</v>
      </c>
      <c r="P207" s="69">
        <v>8.0830000000000002</v>
      </c>
      <c r="Q207" s="67">
        <v>17895.051499999998</v>
      </c>
      <c r="R207" s="62">
        <v>9.2985910577110715E-4</v>
      </c>
      <c r="S207" s="63">
        <v>2.091997016163837E-5</v>
      </c>
      <c r="T207" s="64">
        <v>7.5160511519478595E-5</v>
      </c>
    </row>
    <row r="208" spans="2:20" ht="15.75">
      <c r="B208" s="16" t="s">
        <v>1396</v>
      </c>
      <c r="C208" s="16" t="s">
        <v>1397</v>
      </c>
      <c r="D208" s="17" t="s">
        <v>1398</v>
      </c>
      <c r="E208" s="18">
        <v>505.875</v>
      </c>
      <c r="F208" s="19">
        <v>41.67</v>
      </c>
      <c r="G208" s="20">
        <v>3.7437</v>
      </c>
      <c r="H208" s="20">
        <v>5.34</v>
      </c>
      <c r="J208" s="13" t="s">
        <v>1396</v>
      </c>
      <c r="K208" s="65" t="s">
        <v>1397</v>
      </c>
      <c r="L208" s="66" t="s">
        <v>1398</v>
      </c>
      <c r="M208" s="67">
        <v>505.875</v>
      </c>
      <c r="N208" s="68">
        <v>41.67</v>
      </c>
      <c r="O208" s="69">
        <v>3.7437</v>
      </c>
      <c r="P208" s="69">
        <v>5.34</v>
      </c>
      <c r="Q208" s="67">
        <v>21079.811250000002</v>
      </c>
      <c r="R208" s="62">
        <v>1.0953449582835081E-3</v>
      </c>
      <c r="S208" s="63">
        <v>4.1006429203259691E-5</v>
      </c>
      <c r="T208" s="64">
        <v>5.8491420772339334E-5</v>
      </c>
    </row>
    <row r="209" spans="2:20" ht="15.75">
      <c r="B209" s="16" t="s">
        <v>1399</v>
      </c>
      <c r="C209" s="16" t="s">
        <v>1400</v>
      </c>
      <c r="D209" s="17" t="s">
        <v>1401</v>
      </c>
      <c r="E209" s="18">
        <v>303.548</v>
      </c>
      <c r="F209" s="19">
        <v>109.09</v>
      </c>
      <c r="G209" s="20">
        <v>2.4567000000000001</v>
      </c>
      <c r="H209" s="20">
        <v>6.6379999999999999</v>
      </c>
      <c r="J209" s="13" t="s">
        <v>1399</v>
      </c>
      <c r="K209" s="65" t="s">
        <v>1400</v>
      </c>
      <c r="L209" s="66" t="s">
        <v>1401</v>
      </c>
      <c r="M209" s="67">
        <v>303.548</v>
      </c>
      <c r="N209" s="68">
        <v>109.09</v>
      </c>
      <c r="O209" s="69">
        <v>2.4567000000000001</v>
      </c>
      <c r="P209" s="69">
        <v>6.6379999999999999</v>
      </c>
      <c r="Q209" s="67">
        <v>33114.051319999999</v>
      </c>
      <c r="R209" s="62">
        <v>1.7206657465542222E-3</v>
      </c>
      <c r="S209" s="63">
        <v>4.227159539559758E-5</v>
      </c>
      <c r="T209" s="64">
        <v>1.1421779225626926E-4</v>
      </c>
    </row>
    <row r="210" spans="2:20" ht="15.75">
      <c r="B210" s="16" t="s">
        <v>1402</v>
      </c>
      <c r="C210" s="16" t="s">
        <v>1403</v>
      </c>
      <c r="D210" s="17" t="s">
        <v>1404</v>
      </c>
      <c r="E210" s="18">
        <v>135.07599999999999</v>
      </c>
      <c r="F210" s="19">
        <v>55.03</v>
      </c>
      <c r="G210" s="20">
        <v>1.4538</v>
      </c>
      <c r="H210" s="20">
        <v>11.467000000000001</v>
      </c>
      <c r="J210" s="13" t="s">
        <v>1402</v>
      </c>
      <c r="K210" s="65" t="s">
        <v>1403</v>
      </c>
      <c r="L210" s="66" t="s">
        <v>1404</v>
      </c>
      <c r="M210" s="67">
        <v>135.07599999999999</v>
      </c>
      <c r="N210" s="68">
        <v>55.03</v>
      </c>
      <c r="O210" s="69">
        <v>1.4538</v>
      </c>
      <c r="P210" s="69">
        <v>11.467000000000001</v>
      </c>
      <c r="Q210" s="67">
        <v>7433.2322800000002</v>
      </c>
      <c r="R210" s="62">
        <v>3.8624413687044873E-4</v>
      </c>
      <c r="S210" s="63">
        <v>5.6152172618225841E-6</v>
      </c>
      <c r="T210" s="64">
        <v>4.429061517493436E-5</v>
      </c>
    </row>
    <row r="211" spans="2:20" ht="15.75">
      <c r="B211" s="16" t="s">
        <v>1405</v>
      </c>
      <c r="C211" s="16" t="s">
        <v>1406</v>
      </c>
      <c r="D211" s="17" t="s">
        <v>1407</v>
      </c>
      <c r="E211" s="18">
        <v>53.308999999999997</v>
      </c>
      <c r="F211" s="19">
        <v>90.52</v>
      </c>
      <c r="G211" s="20">
        <v>1.8117999999999999</v>
      </c>
      <c r="H211" s="20">
        <v>13.225</v>
      </c>
      <c r="J211" s="13" t="s">
        <v>1405</v>
      </c>
      <c r="K211" s="65" t="s">
        <v>1406</v>
      </c>
      <c r="L211" s="66" t="s">
        <v>1407</v>
      </c>
      <c r="M211" s="67">
        <v>53.308999999999997</v>
      </c>
      <c r="N211" s="68">
        <v>90.52</v>
      </c>
      <c r="O211" s="69">
        <v>1.8117999999999999</v>
      </c>
      <c r="P211" s="69">
        <v>13.225</v>
      </c>
      <c r="Q211" s="67">
        <v>4825.5306799999998</v>
      </c>
      <c r="R211" s="62">
        <v>2.5074326514097167E-4</v>
      </c>
      <c r="S211" s="63">
        <v>4.5429664778241247E-6</v>
      </c>
      <c r="T211" s="64">
        <v>3.3160796814893507E-5</v>
      </c>
    </row>
    <row r="212" spans="2:20" ht="15.75">
      <c r="B212" s="16" t="s">
        <v>1408</v>
      </c>
      <c r="C212" s="16" t="s">
        <v>1409</v>
      </c>
      <c r="D212" s="17" t="s">
        <v>1410</v>
      </c>
      <c r="E212" s="18">
        <v>142.917</v>
      </c>
      <c r="F212" s="19">
        <v>54.8</v>
      </c>
      <c r="G212" s="20">
        <v>3.9781</v>
      </c>
      <c r="H212" s="20">
        <v>5.9</v>
      </c>
      <c r="J212" s="13" t="s">
        <v>1408</v>
      </c>
      <c r="K212" s="65" t="s">
        <v>1409</v>
      </c>
      <c r="L212" s="66" t="s">
        <v>1410</v>
      </c>
      <c r="M212" s="67">
        <v>142.917</v>
      </c>
      <c r="N212" s="68">
        <v>54.8</v>
      </c>
      <c r="O212" s="69">
        <v>3.9781</v>
      </c>
      <c r="P212" s="69">
        <v>5.9</v>
      </c>
      <c r="Q212" s="67">
        <v>7831.8516</v>
      </c>
      <c r="R212" s="62">
        <v>4.0695711466983016E-4</v>
      </c>
      <c r="S212" s="63">
        <v>1.6189160978680514E-5</v>
      </c>
      <c r="T212" s="64">
        <v>2.401046976551998E-5</v>
      </c>
    </row>
    <row r="213" spans="2:20" ht="15.75">
      <c r="B213" s="16" t="s">
        <v>1411</v>
      </c>
      <c r="C213" s="16" t="s">
        <v>1412</v>
      </c>
      <c r="D213" s="17" t="s">
        <v>1413</v>
      </c>
      <c r="E213" s="18">
        <v>325.81099999999998</v>
      </c>
      <c r="F213" s="19">
        <v>60.01</v>
      </c>
      <c r="G213" s="20">
        <v>2.7829000000000002</v>
      </c>
      <c r="H213" s="20">
        <v>5.6829999999999998</v>
      </c>
      <c r="J213" s="13" t="s">
        <v>1411</v>
      </c>
      <c r="K213" s="65" t="s">
        <v>1412</v>
      </c>
      <c r="L213" s="66" t="s">
        <v>1413</v>
      </c>
      <c r="M213" s="67">
        <v>325.81099999999998</v>
      </c>
      <c r="N213" s="68">
        <v>60.01</v>
      </c>
      <c r="O213" s="69">
        <v>2.7829000000000002</v>
      </c>
      <c r="P213" s="69">
        <v>5.6829999999999998</v>
      </c>
      <c r="Q213" s="67">
        <v>19551.918109999999</v>
      </c>
      <c r="R213" s="62">
        <v>1.0159528789215565E-3</v>
      </c>
      <c r="S213" s="63">
        <v>2.8272952667507998E-5</v>
      </c>
      <c r="T213" s="64">
        <v>5.7736602109112058E-5</v>
      </c>
    </row>
    <row r="214" spans="2:20" ht="15.75">
      <c r="B214" s="16" t="s">
        <v>1414</v>
      </c>
      <c r="C214" s="16" t="s">
        <v>1415</v>
      </c>
      <c r="D214" s="17" t="s">
        <v>1416</v>
      </c>
      <c r="E214" s="18">
        <v>1265.4490000000001</v>
      </c>
      <c r="F214" s="19">
        <v>82.82</v>
      </c>
      <c r="G214" s="20">
        <v>2.4148999999999998</v>
      </c>
      <c r="H214" s="20">
        <v>10.117000000000001</v>
      </c>
      <c r="J214" s="13" t="s">
        <v>1414</v>
      </c>
      <c r="K214" s="65" t="s">
        <v>1415</v>
      </c>
      <c r="L214" s="66" t="s">
        <v>1416</v>
      </c>
      <c r="M214" s="67">
        <v>1265.4490000000001</v>
      </c>
      <c r="N214" s="68">
        <v>82.82</v>
      </c>
      <c r="O214" s="69">
        <v>2.4148999999999998</v>
      </c>
      <c r="P214" s="69">
        <v>10.117000000000001</v>
      </c>
      <c r="Q214" s="67">
        <v>104804.48617999999</v>
      </c>
      <c r="R214" s="62">
        <v>5.4458298597316228E-3</v>
      </c>
      <c r="S214" s="63">
        <v>1.3151134528265895E-4</v>
      </c>
      <c r="T214" s="64">
        <v>5.5095460690904828E-4</v>
      </c>
    </row>
    <row r="215" spans="2:20" ht="15.75">
      <c r="B215" s="16" t="s">
        <v>1417</v>
      </c>
      <c r="C215" s="16" t="s">
        <v>1418</v>
      </c>
      <c r="D215" s="17" t="s">
        <v>1419</v>
      </c>
      <c r="E215" s="18">
        <v>1313.519</v>
      </c>
      <c r="F215" s="19">
        <v>34.880000000000003</v>
      </c>
      <c r="G215" s="20">
        <v>0.68810000000000004</v>
      </c>
      <c r="H215" s="20">
        <v>22.44</v>
      </c>
      <c r="J215" s="13" t="s">
        <v>1417</v>
      </c>
      <c r="K215" s="65" t="s">
        <v>1418</v>
      </c>
      <c r="L215" s="66" t="s">
        <v>1419</v>
      </c>
      <c r="M215" s="67">
        <v>1313.519</v>
      </c>
      <c r="N215" s="68">
        <v>34.880000000000003</v>
      </c>
      <c r="O215" s="69">
        <v>0.68810000000000004</v>
      </c>
      <c r="P215" s="69">
        <v>22.44</v>
      </c>
      <c r="Q215" s="67">
        <v>45815.542720000005</v>
      </c>
      <c r="R215" s="62">
        <v>2.3806581156828282E-3</v>
      </c>
      <c r="S215" s="63">
        <v>1.6381308494013542E-5</v>
      </c>
      <c r="T215" s="64">
        <v>5.3421968115922674E-4</v>
      </c>
    </row>
    <row r="216" spans="2:20" ht="15.75">
      <c r="B216" s="16" t="s">
        <v>1420</v>
      </c>
      <c r="C216" s="16" t="s">
        <v>1421</v>
      </c>
      <c r="D216" s="17" t="s">
        <v>1422</v>
      </c>
      <c r="E216" s="18">
        <v>93.210999999999999</v>
      </c>
      <c r="F216" s="19">
        <v>277.76</v>
      </c>
      <c r="G216" s="20">
        <v>0.96489999999999998</v>
      </c>
      <c r="H216" s="20">
        <v>19.649999999999999</v>
      </c>
      <c r="J216" s="13" t="s">
        <v>1420</v>
      </c>
      <c r="K216" s="65" t="s">
        <v>1421</v>
      </c>
      <c r="L216" s="66" t="s">
        <v>1422</v>
      </c>
      <c r="M216" s="67">
        <v>93.210999999999999</v>
      </c>
      <c r="N216" s="68">
        <v>277.76</v>
      </c>
      <c r="O216" s="69">
        <v>0.96489999999999998</v>
      </c>
      <c r="P216" s="69">
        <v>19.649999999999999</v>
      </c>
      <c r="Q216" s="67">
        <v>25890.287359999998</v>
      </c>
      <c r="R216" s="62">
        <v>1.3453059608532895E-3</v>
      </c>
      <c r="S216" s="63">
        <v>1.298085721627339E-5</v>
      </c>
      <c r="T216" s="64">
        <v>2.6435262130767136E-4</v>
      </c>
    </row>
    <row r="217" spans="2:20" ht="15.75">
      <c r="B217" s="16" t="s">
        <v>1423</v>
      </c>
      <c r="C217" s="16" t="s">
        <v>1424</v>
      </c>
      <c r="D217" s="17" t="s">
        <v>1425</v>
      </c>
      <c r="E217" s="18">
        <v>119.667</v>
      </c>
      <c r="F217" s="19">
        <v>111.69</v>
      </c>
      <c r="G217" s="20">
        <v>2.3995000000000002</v>
      </c>
      <c r="H217" s="20">
        <v>8.1669999999999998</v>
      </c>
      <c r="J217" s="13" t="s">
        <v>1423</v>
      </c>
      <c r="K217" s="65" t="s">
        <v>1424</v>
      </c>
      <c r="L217" s="66" t="s">
        <v>1425</v>
      </c>
      <c r="M217" s="67">
        <v>119.667</v>
      </c>
      <c r="N217" s="68">
        <v>111.69</v>
      </c>
      <c r="O217" s="69">
        <v>2.3995000000000002</v>
      </c>
      <c r="P217" s="69">
        <v>8.1669999999999998</v>
      </c>
      <c r="Q217" s="67">
        <v>13365.60723</v>
      </c>
      <c r="R217" s="62">
        <v>6.9450102375931389E-4</v>
      </c>
      <c r="S217" s="63">
        <v>1.666455206510474E-5</v>
      </c>
      <c r="T217" s="64">
        <v>5.6719898610423164E-5</v>
      </c>
    </row>
    <row r="218" spans="2:20" ht="15.75">
      <c r="B218" s="16" t="s">
        <v>1426</v>
      </c>
      <c r="C218" s="16" t="s">
        <v>1427</v>
      </c>
      <c r="D218" s="17" t="s">
        <v>1428</v>
      </c>
      <c r="E218" s="18">
        <v>58.171999999999997</v>
      </c>
      <c r="F218" s="19">
        <v>164.8</v>
      </c>
      <c r="G218" s="20">
        <v>1.2864</v>
      </c>
      <c r="H218" s="20">
        <v>3.9</v>
      </c>
      <c r="J218" s="13" t="s">
        <v>1426</v>
      </c>
      <c r="K218" s="65" t="s">
        <v>1427</v>
      </c>
      <c r="L218" s="66" t="s">
        <v>1428</v>
      </c>
      <c r="M218" s="67">
        <v>58.171999999999997</v>
      </c>
      <c r="N218" s="68">
        <v>164.8</v>
      </c>
      <c r="O218" s="69">
        <v>1.2864</v>
      </c>
      <c r="P218" s="69">
        <v>3.9</v>
      </c>
      <c r="Q218" s="67">
        <v>9586.7456000000002</v>
      </c>
      <c r="R218" s="62">
        <v>4.981445675566286E-4</v>
      </c>
      <c r="S218" s="63">
        <v>6.4081317170484709E-6</v>
      </c>
      <c r="T218" s="64">
        <v>1.9427638134708516E-5</v>
      </c>
    </row>
    <row r="219" spans="2:20" ht="15.75">
      <c r="B219" s="16" t="s">
        <v>1429</v>
      </c>
      <c r="C219" s="16" t="s">
        <v>1430</v>
      </c>
      <c r="D219" s="17" t="s">
        <v>1431</v>
      </c>
      <c r="E219" s="18">
        <v>241.52099999999999</v>
      </c>
      <c r="F219" s="19">
        <v>53.05</v>
      </c>
      <c r="G219" s="20">
        <v>0.67859999999999998</v>
      </c>
      <c r="H219" s="20">
        <v>9.3469999999999995</v>
      </c>
      <c r="J219" s="13" t="s">
        <v>1429</v>
      </c>
      <c r="K219" s="65" t="s">
        <v>1430</v>
      </c>
      <c r="L219" s="66" t="s">
        <v>1431</v>
      </c>
      <c r="M219" s="67">
        <v>241.52099999999999</v>
      </c>
      <c r="N219" s="68">
        <v>53.05</v>
      </c>
      <c r="O219" s="69">
        <v>0.67859999999999998</v>
      </c>
      <c r="P219" s="69">
        <v>9.3469999999999995</v>
      </c>
      <c r="Q219" s="67">
        <v>12812.689049999999</v>
      </c>
      <c r="R219" s="62">
        <v>6.6577039929481389E-4</v>
      </c>
      <c r="S219" s="63">
        <v>4.5179179296146068E-6</v>
      </c>
      <c r="T219" s="64">
        <v>6.2229559222086258E-5</v>
      </c>
    </row>
    <row r="220" spans="2:20" ht="15.75">
      <c r="B220" s="16" t="s">
        <v>1432</v>
      </c>
      <c r="C220" s="16" t="s">
        <v>1433</v>
      </c>
      <c r="D220" s="17" t="s">
        <v>768</v>
      </c>
      <c r="E220" s="18">
        <v>908.26099999999997</v>
      </c>
      <c r="F220" s="19">
        <v>44.73</v>
      </c>
      <c r="G220" s="20">
        <v>4.8513000000000002</v>
      </c>
      <c r="H220" s="20">
        <v>4.1829999999999998</v>
      </c>
      <c r="J220" s="13" t="s">
        <v>1432</v>
      </c>
      <c r="K220" s="65" t="s">
        <v>1433</v>
      </c>
      <c r="L220" s="66" t="s">
        <v>768</v>
      </c>
      <c r="M220" s="67">
        <v>908.26099999999997</v>
      </c>
      <c r="N220" s="68">
        <v>44.73</v>
      </c>
      <c r="O220" s="69">
        <v>4.8513000000000002</v>
      </c>
      <c r="P220" s="69">
        <v>4.1829999999999998</v>
      </c>
      <c r="Q220" s="67">
        <v>40626.514529999993</v>
      </c>
      <c r="R220" s="62">
        <v>2.1110268652461098E-3</v>
      </c>
      <c r="S220" s="63">
        <v>1.0241224631368453E-4</v>
      </c>
      <c r="T220" s="64">
        <v>8.8304253773244769E-5</v>
      </c>
    </row>
    <row r="221" spans="2:20" ht="15.75">
      <c r="B221" s="16" t="s">
        <v>1434</v>
      </c>
      <c r="C221" s="16" t="s">
        <v>1435</v>
      </c>
      <c r="D221" s="17" t="s">
        <v>1436</v>
      </c>
      <c r="E221" s="18">
        <v>733.48099999999999</v>
      </c>
      <c r="F221" s="19">
        <v>40.270000000000003</v>
      </c>
      <c r="G221" s="20">
        <v>2.6818999999999997</v>
      </c>
      <c r="H221" s="20">
        <v>8.1539999999999999</v>
      </c>
      <c r="J221" s="13" t="s">
        <v>1434</v>
      </c>
      <c r="K221" s="65" t="s">
        <v>1435</v>
      </c>
      <c r="L221" s="66" t="s">
        <v>1436</v>
      </c>
      <c r="M221" s="67">
        <v>733.48099999999999</v>
      </c>
      <c r="N221" s="68">
        <v>40.270000000000003</v>
      </c>
      <c r="O221" s="69">
        <v>2.6818999999999997</v>
      </c>
      <c r="P221" s="69">
        <v>8.1539999999999999</v>
      </c>
      <c r="Q221" s="67">
        <v>29537.279870000002</v>
      </c>
      <c r="R221" s="62">
        <v>1.5348102600782753E-3</v>
      </c>
      <c r="S221" s="63">
        <v>4.1162076365039255E-5</v>
      </c>
      <c r="T221" s="64">
        <v>1.2514842860678258E-4</v>
      </c>
    </row>
    <row r="222" spans="2:20" ht="15.75">
      <c r="B222" s="16" t="s">
        <v>1437</v>
      </c>
      <c r="C222" s="16" t="s">
        <v>1438</v>
      </c>
      <c r="D222" s="17" t="s">
        <v>1439</v>
      </c>
      <c r="E222" s="18">
        <v>659.35599999999999</v>
      </c>
      <c r="F222" s="19">
        <v>36.200000000000003</v>
      </c>
      <c r="G222" s="20">
        <v>0.82869999999999999</v>
      </c>
      <c r="H222" s="20">
        <v>17.376999999999999</v>
      </c>
      <c r="J222" s="13" t="s">
        <v>1437</v>
      </c>
      <c r="K222" s="65" t="s">
        <v>1438</v>
      </c>
      <c r="L222" s="66" t="s">
        <v>1439</v>
      </c>
      <c r="M222" s="67">
        <v>659.35599999999999</v>
      </c>
      <c r="N222" s="68">
        <v>36.200000000000003</v>
      </c>
      <c r="O222" s="69">
        <v>0.82869999999999999</v>
      </c>
      <c r="P222" s="69">
        <v>17.376999999999999</v>
      </c>
      <c r="Q222" s="67">
        <v>23868.6872</v>
      </c>
      <c r="R222" s="62">
        <v>1.2402599755425279E-3</v>
      </c>
      <c r="S222" s="63">
        <v>1.0278034417320928E-5</v>
      </c>
      <c r="T222" s="64">
        <v>2.1551997595002504E-4</v>
      </c>
    </row>
    <row r="223" spans="2:20" ht="15.75">
      <c r="B223" s="16" t="s">
        <v>1440</v>
      </c>
      <c r="C223" s="16" t="s">
        <v>1441</v>
      </c>
      <c r="D223" s="17" t="s">
        <v>1442</v>
      </c>
      <c r="E223" s="18">
        <v>384.488</v>
      </c>
      <c r="F223" s="19">
        <v>18.600000000000001</v>
      </c>
      <c r="G223" s="20" t="s">
        <v>16</v>
      </c>
      <c r="H223" s="20">
        <v>11.3</v>
      </c>
      <c r="J223" s="13" t="s">
        <v>1440</v>
      </c>
      <c r="K223" s="65" t="s">
        <v>1441</v>
      </c>
      <c r="L223" s="66" t="s">
        <v>1442</v>
      </c>
      <c r="M223" s="67">
        <v>384.488</v>
      </c>
      <c r="N223" s="68">
        <v>18.600000000000001</v>
      </c>
      <c r="O223" s="69" t="s">
        <v>16</v>
      </c>
      <c r="P223" s="69">
        <v>11.3</v>
      </c>
      <c r="Q223" s="67">
        <v>7151.4768000000004</v>
      </c>
      <c r="R223" s="62">
        <v>3.7160361467475074E-4</v>
      </c>
      <c r="S223" s="63" t="s">
        <v>16</v>
      </c>
      <c r="T223" s="64">
        <v>4.1991208458246838E-5</v>
      </c>
    </row>
    <row r="224" spans="2:20" ht="15.75">
      <c r="B224" s="16" t="s">
        <v>1443</v>
      </c>
      <c r="C224" s="16" t="s">
        <v>1444</v>
      </c>
      <c r="D224" s="17" t="s">
        <v>1445</v>
      </c>
      <c r="E224" s="18">
        <v>153.239</v>
      </c>
      <c r="F224" s="19">
        <v>105.49</v>
      </c>
      <c r="G224" s="20">
        <v>2.0855000000000001</v>
      </c>
      <c r="H224" s="20">
        <v>10.667</v>
      </c>
      <c r="J224" s="13" t="s">
        <v>1443</v>
      </c>
      <c r="K224" s="65" t="s">
        <v>1444</v>
      </c>
      <c r="L224" s="66" t="s">
        <v>1445</v>
      </c>
      <c r="M224" s="67">
        <v>153.239</v>
      </c>
      <c r="N224" s="68">
        <v>105.49</v>
      </c>
      <c r="O224" s="69">
        <v>2.0855000000000001</v>
      </c>
      <c r="P224" s="69">
        <v>10.667</v>
      </c>
      <c r="Q224" s="67">
        <v>16165.18211</v>
      </c>
      <c r="R224" s="62">
        <v>8.3997197669041085E-4</v>
      </c>
      <c r="S224" s="63">
        <v>1.7517615573878521E-5</v>
      </c>
      <c r="T224" s="64">
        <v>8.9599810753566124E-5</v>
      </c>
    </row>
    <row r="225" spans="2:20" ht="15.75">
      <c r="B225" s="16" t="s">
        <v>1446</v>
      </c>
      <c r="C225" s="16" t="s">
        <v>1447</v>
      </c>
      <c r="D225" s="17" t="s">
        <v>1448</v>
      </c>
      <c r="E225" s="18">
        <v>172.89599999999999</v>
      </c>
      <c r="F225" s="19">
        <v>205.18</v>
      </c>
      <c r="G225" s="20">
        <v>3.3142</v>
      </c>
      <c r="H225" s="20">
        <v>4.6079999999999997</v>
      </c>
      <c r="J225" s="13" t="s">
        <v>1446</v>
      </c>
      <c r="K225" s="65" t="s">
        <v>1447</v>
      </c>
      <c r="L225" s="66" t="s">
        <v>1448</v>
      </c>
      <c r="M225" s="67">
        <v>172.89599999999999</v>
      </c>
      <c r="N225" s="68">
        <v>205.18</v>
      </c>
      <c r="O225" s="69">
        <v>3.3142</v>
      </c>
      <c r="P225" s="69">
        <v>4.6079999999999997</v>
      </c>
      <c r="Q225" s="67">
        <v>35474.80128</v>
      </c>
      <c r="R225" s="62">
        <v>1.8433345662977575E-3</v>
      </c>
      <c r="S225" s="63">
        <v>6.1091794196240268E-5</v>
      </c>
      <c r="T225" s="64">
        <v>8.494085681500066E-5</v>
      </c>
    </row>
    <row r="226" spans="2:20" ht="15.75">
      <c r="B226" s="16" t="s">
        <v>1449</v>
      </c>
      <c r="C226" s="16" t="s">
        <v>1450</v>
      </c>
      <c r="D226" s="17" t="s">
        <v>1451</v>
      </c>
      <c r="E226" s="18">
        <v>516.21900000000005</v>
      </c>
      <c r="F226" s="19">
        <v>44.34</v>
      </c>
      <c r="G226" s="20">
        <v>2.1650999999999998</v>
      </c>
      <c r="H226" s="20">
        <v>6.36</v>
      </c>
      <c r="J226" s="13" t="s">
        <v>1449</v>
      </c>
      <c r="K226" s="65" t="s">
        <v>1450</v>
      </c>
      <c r="L226" s="66" t="s">
        <v>1451</v>
      </c>
      <c r="M226" s="67">
        <v>516.21900000000005</v>
      </c>
      <c r="N226" s="68">
        <v>44.34</v>
      </c>
      <c r="O226" s="69">
        <v>2.1650999999999998</v>
      </c>
      <c r="P226" s="69">
        <v>6.36</v>
      </c>
      <c r="Q226" s="67">
        <v>22889.150460000004</v>
      </c>
      <c r="R226" s="62">
        <v>1.1893614823402958E-3</v>
      </c>
      <c r="S226" s="63">
        <v>2.5750865454149741E-5</v>
      </c>
      <c r="T226" s="64">
        <v>7.564339027684282E-5</v>
      </c>
    </row>
    <row r="227" spans="2:20" ht="15.75">
      <c r="B227" s="16" t="s">
        <v>1452</v>
      </c>
      <c r="C227" s="16" t="s">
        <v>1453</v>
      </c>
      <c r="D227" s="17" t="s">
        <v>1454</v>
      </c>
      <c r="E227" s="18">
        <v>593.76300000000003</v>
      </c>
      <c r="F227" s="19">
        <v>36.31</v>
      </c>
      <c r="G227" s="20">
        <v>3.3048999999999999</v>
      </c>
      <c r="H227" s="20">
        <v>8.94</v>
      </c>
      <c r="J227" s="13" t="s">
        <v>1452</v>
      </c>
      <c r="K227" s="65" t="s">
        <v>1453</v>
      </c>
      <c r="L227" s="66" t="s">
        <v>1454</v>
      </c>
      <c r="M227" s="67">
        <v>593.76300000000003</v>
      </c>
      <c r="N227" s="68">
        <v>36.31</v>
      </c>
      <c r="O227" s="69">
        <v>3.3048999999999999</v>
      </c>
      <c r="P227" s="69">
        <v>8.94</v>
      </c>
      <c r="Q227" s="67">
        <v>21559.534530000001</v>
      </c>
      <c r="R227" s="62">
        <v>1.1202722439165437E-3</v>
      </c>
      <c r="S227" s="63">
        <v>3.7023877389197856E-5</v>
      </c>
      <c r="T227" s="64">
        <v>1.00152338606139E-4</v>
      </c>
    </row>
    <row r="228" spans="2:20" ht="15.75">
      <c r="B228" s="16" t="s">
        <v>1455</v>
      </c>
      <c r="C228" s="16" t="s">
        <v>1456</v>
      </c>
      <c r="D228" s="17" t="s">
        <v>1457</v>
      </c>
      <c r="E228" s="18">
        <v>235.12200000000001</v>
      </c>
      <c r="F228" s="19">
        <v>22.12</v>
      </c>
      <c r="G228" s="20">
        <v>4.0686999999999998</v>
      </c>
      <c r="H228" s="20">
        <v>5.5</v>
      </c>
      <c r="J228" s="13" t="s">
        <v>1455</v>
      </c>
      <c r="K228" s="65" t="s">
        <v>1456</v>
      </c>
      <c r="L228" s="66" t="s">
        <v>1457</v>
      </c>
      <c r="M228" s="67">
        <v>235.12200000000001</v>
      </c>
      <c r="N228" s="68">
        <v>22.12</v>
      </c>
      <c r="O228" s="69">
        <v>4.0686999999999998</v>
      </c>
      <c r="P228" s="69">
        <v>5.5</v>
      </c>
      <c r="Q228" s="67">
        <v>5200.8986400000003</v>
      </c>
      <c r="R228" s="62">
        <v>2.7024806039795796E-4</v>
      </c>
      <c r="S228" s="63">
        <v>1.0995582833411717E-5</v>
      </c>
      <c r="T228" s="64">
        <v>1.4863643321887687E-5</v>
      </c>
    </row>
    <row r="229" spans="2:20" ht="15.75">
      <c r="B229" s="16" t="s">
        <v>1458</v>
      </c>
      <c r="C229" s="16" t="s">
        <v>1459</v>
      </c>
      <c r="D229" s="17" t="s">
        <v>1460</v>
      </c>
      <c r="E229" s="18">
        <v>125.83199999999999</v>
      </c>
      <c r="F229" s="19">
        <v>97.34</v>
      </c>
      <c r="G229" s="20">
        <v>1.7465000000000002</v>
      </c>
      <c r="H229" s="20">
        <v>20.48</v>
      </c>
      <c r="J229" s="13" t="s">
        <v>1458</v>
      </c>
      <c r="K229" s="65" t="s">
        <v>1459</v>
      </c>
      <c r="L229" s="66" t="s">
        <v>1460</v>
      </c>
      <c r="M229" s="67">
        <v>125.83199999999999</v>
      </c>
      <c r="N229" s="68">
        <v>97.34</v>
      </c>
      <c r="O229" s="69">
        <v>1.7465000000000002</v>
      </c>
      <c r="P229" s="69">
        <v>20.48</v>
      </c>
      <c r="Q229" s="67">
        <v>12248.48688</v>
      </c>
      <c r="R229" s="62">
        <v>6.3645343838691611E-4</v>
      </c>
      <c r="S229" s="63">
        <v>1.1115659301427491E-5</v>
      </c>
      <c r="T229" s="64">
        <v>1.3034566418164043E-4</v>
      </c>
    </row>
    <row r="230" spans="2:20" ht="15.75">
      <c r="B230" s="16" t="s">
        <v>1461</v>
      </c>
      <c r="C230" s="16" t="s">
        <v>1462</v>
      </c>
      <c r="D230" s="17" t="s">
        <v>1463</v>
      </c>
      <c r="E230" s="18">
        <v>1040.3630000000001</v>
      </c>
      <c r="F230" s="19">
        <v>49.98</v>
      </c>
      <c r="G230" s="20">
        <v>2.7210999999999999</v>
      </c>
      <c r="H230" s="20">
        <v>9.3800000000000008</v>
      </c>
      <c r="J230" s="13" t="s">
        <v>1461</v>
      </c>
      <c r="K230" s="65" t="s">
        <v>1462</v>
      </c>
      <c r="L230" s="66" t="s">
        <v>1463</v>
      </c>
      <c r="M230" s="67">
        <v>1040.3630000000001</v>
      </c>
      <c r="N230" s="68">
        <v>49.98</v>
      </c>
      <c r="O230" s="69">
        <v>2.7210999999999999</v>
      </c>
      <c r="P230" s="69">
        <v>9.3800000000000008</v>
      </c>
      <c r="Q230" s="67">
        <v>51997.34274</v>
      </c>
      <c r="R230" s="62">
        <v>2.7018755784351993E-3</v>
      </c>
      <c r="S230" s="63">
        <v>7.3520736364800205E-5</v>
      </c>
      <c r="T230" s="64">
        <v>2.5343592925722172E-4</v>
      </c>
    </row>
    <row r="231" spans="2:20" ht="15.75">
      <c r="B231" s="16" t="s">
        <v>1464</v>
      </c>
      <c r="C231" s="16" t="s">
        <v>1465</v>
      </c>
      <c r="D231" s="17" t="s">
        <v>1466</v>
      </c>
      <c r="E231" s="18">
        <v>276.42200000000003</v>
      </c>
      <c r="F231" s="19">
        <v>43.7</v>
      </c>
      <c r="G231" s="20">
        <v>0.18310000000000001</v>
      </c>
      <c r="H231" s="20">
        <v>9.26</v>
      </c>
      <c r="J231" s="13" t="s">
        <v>1464</v>
      </c>
      <c r="K231" s="65" t="s">
        <v>1465</v>
      </c>
      <c r="L231" s="66" t="s">
        <v>1466</v>
      </c>
      <c r="M231" s="67">
        <v>276.42200000000003</v>
      </c>
      <c r="N231" s="68">
        <v>43.7</v>
      </c>
      <c r="O231" s="69">
        <v>0.18310000000000001</v>
      </c>
      <c r="P231" s="69">
        <v>9.26</v>
      </c>
      <c r="Q231" s="67">
        <v>12079.641400000002</v>
      </c>
      <c r="R231" s="62">
        <v>6.2767992314744934E-4</v>
      </c>
      <c r="S231" s="63">
        <v>1.1492819392829799E-6</v>
      </c>
      <c r="T231" s="64">
        <v>5.8123160883453809E-5</v>
      </c>
    </row>
    <row r="232" spans="2:20" ht="15.75">
      <c r="B232" s="16" t="s">
        <v>1467</v>
      </c>
      <c r="C232" s="16" t="s">
        <v>1468</v>
      </c>
      <c r="D232" s="17" t="s">
        <v>1469</v>
      </c>
      <c r="E232" s="18">
        <v>398.488</v>
      </c>
      <c r="F232" s="19">
        <v>139.53</v>
      </c>
      <c r="G232" s="20">
        <v>0.43</v>
      </c>
      <c r="H232" s="20">
        <v>11.3</v>
      </c>
      <c r="J232" s="13" t="s">
        <v>1467</v>
      </c>
      <c r="K232" s="65" t="s">
        <v>1468</v>
      </c>
      <c r="L232" s="66" t="s">
        <v>1469</v>
      </c>
      <c r="M232" s="67">
        <v>398.488</v>
      </c>
      <c r="N232" s="68">
        <v>139.53</v>
      </c>
      <c r="O232" s="69">
        <v>0.43</v>
      </c>
      <c r="P232" s="69">
        <v>11.3</v>
      </c>
      <c r="Q232" s="67">
        <v>55601.030639999997</v>
      </c>
      <c r="R232" s="62">
        <v>2.8891296921309409E-3</v>
      </c>
      <c r="S232" s="63">
        <v>1.2423257676163047E-5</v>
      </c>
      <c r="T232" s="64">
        <v>3.2647165521079632E-4</v>
      </c>
    </row>
    <row r="233" spans="2:20" ht="15.75">
      <c r="B233" s="16" t="s">
        <v>1470</v>
      </c>
      <c r="C233" s="16" t="s">
        <v>1471</v>
      </c>
      <c r="D233" s="17" t="s">
        <v>1472</v>
      </c>
      <c r="E233" s="18">
        <v>129.15899999999999</v>
      </c>
      <c r="F233" s="19">
        <v>95.7</v>
      </c>
      <c r="G233" s="20">
        <v>1.6718999999999999</v>
      </c>
      <c r="H233" s="20">
        <v>11.286</v>
      </c>
      <c r="J233" s="13" t="s">
        <v>1470</v>
      </c>
      <c r="K233" s="65" t="s">
        <v>1471</v>
      </c>
      <c r="L233" s="66" t="s">
        <v>1472</v>
      </c>
      <c r="M233" s="67">
        <v>129.15899999999999</v>
      </c>
      <c r="N233" s="68">
        <v>95.7</v>
      </c>
      <c r="O233" s="69">
        <v>1.6718999999999999</v>
      </c>
      <c r="P233" s="69">
        <v>11.286</v>
      </c>
      <c r="Q233" s="67">
        <v>12360.516299999999</v>
      </c>
      <c r="R233" s="62">
        <v>6.4227468882038113E-4</v>
      </c>
      <c r="S233" s="63">
        <v>1.073819052238795E-5</v>
      </c>
      <c r="T233" s="64">
        <v>7.2487121380268222E-5</v>
      </c>
    </row>
    <row r="234" spans="2:20" ht="15.75">
      <c r="B234" s="16" t="s">
        <v>1473</v>
      </c>
      <c r="C234" s="16" t="s">
        <v>1474</v>
      </c>
      <c r="D234" s="17" t="s">
        <v>1475</v>
      </c>
      <c r="E234" s="18">
        <v>680.38499999999999</v>
      </c>
      <c r="F234" s="19">
        <v>69.819999999999993</v>
      </c>
      <c r="G234" s="20">
        <v>1.2031000000000001</v>
      </c>
      <c r="H234" s="20">
        <v>11.143000000000001</v>
      </c>
      <c r="J234" s="13" t="s">
        <v>1473</v>
      </c>
      <c r="K234" s="65" t="s">
        <v>1474</v>
      </c>
      <c r="L234" s="66" t="s">
        <v>1475</v>
      </c>
      <c r="M234" s="67">
        <v>680.38499999999999</v>
      </c>
      <c r="N234" s="68">
        <v>69.819999999999993</v>
      </c>
      <c r="O234" s="69">
        <v>1.2031000000000001</v>
      </c>
      <c r="P234" s="69">
        <v>11.143000000000001</v>
      </c>
      <c r="Q234" s="67">
        <v>47504.480699999993</v>
      </c>
      <c r="R234" s="62">
        <v>2.4684183749805258E-3</v>
      </c>
      <c r="S234" s="63">
        <v>2.9697541469390704E-5</v>
      </c>
      <c r="T234" s="64">
        <v>2.7505585952408002E-4</v>
      </c>
    </row>
    <row r="235" spans="2:20" ht="15.75">
      <c r="B235" s="16" t="s">
        <v>1476</v>
      </c>
      <c r="C235" s="16" t="s">
        <v>1477</v>
      </c>
      <c r="D235" s="17" t="s">
        <v>1478</v>
      </c>
      <c r="E235" s="18">
        <v>126.108</v>
      </c>
      <c r="F235" s="19">
        <v>61.61</v>
      </c>
      <c r="G235" s="20">
        <v>0.87649999999999995</v>
      </c>
      <c r="H235" s="20">
        <v>8.0370000000000008</v>
      </c>
      <c r="J235" s="13" t="s">
        <v>1476</v>
      </c>
      <c r="K235" s="65" t="s">
        <v>1477</v>
      </c>
      <c r="L235" s="66" t="s">
        <v>1478</v>
      </c>
      <c r="M235" s="67">
        <v>126.108</v>
      </c>
      <c r="N235" s="68">
        <v>61.61</v>
      </c>
      <c r="O235" s="69">
        <v>0.87649999999999995</v>
      </c>
      <c r="P235" s="69">
        <v>8.0370000000000008</v>
      </c>
      <c r="Q235" s="67">
        <v>7769.5138800000004</v>
      </c>
      <c r="R235" s="62">
        <v>4.0371793446545862E-4</v>
      </c>
      <c r="S235" s="63">
        <v>3.5385876955897448E-6</v>
      </c>
      <c r="T235" s="64">
        <v>3.2446810392988915E-5</v>
      </c>
    </row>
    <row r="236" spans="2:20" ht="15.75">
      <c r="B236" s="16" t="s">
        <v>1479</v>
      </c>
      <c r="C236" s="16" t="s">
        <v>1480</v>
      </c>
      <c r="D236" s="17" t="s">
        <v>1481</v>
      </c>
      <c r="E236" s="18">
        <v>184.31200000000001</v>
      </c>
      <c r="F236" s="19">
        <v>46.22</v>
      </c>
      <c r="G236" s="20">
        <v>0.86539999999999995</v>
      </c>
      <c r="H236" s="20">
        <v>11</v>
      </c>
      <c r="J236" s="13" t="s">
        <v>1479</v>
      </c>
      <c r="K236" s="65" t="s">
        <v>1480</v>
      </c>
      <c r="L236" s="66" t="s">
        <v>1481</v>
      </c>
      <c r="M236" s="67">
        <v>184.31200000000001</v>
      </c>
      <c r="N236" s="68">
        <v>46.22</v>
      </c>
      <c r="O236" s="69">
        <v>0.86539999999999995</v>
      </c>
      <c r="P236" s="69">
        <v>11</v>
      </c>
      <c r="Q236" s="67">
        <v>8518.9006399999998</v>
      </c>
      <c r="R236" s="62">
        <v>4.4265742019593035E-4</v>
      </c>
      <c r="S236" s="63">
        <v>3.8307573143755809E-6</v>
      </c>
      <c r="T236" s="64">
        <v>4.8692316221552342E-5</v>
      </c>
    </row>
    <row r="237" spans="2:20" ht="15.75">
      <c r="B237" s="16" t="s">
        <v>1482</v>
      </c>
      <c r="C237" s="16" t="s">
        <v>1483</v>
      </c>
      <c r="D237" s="17" t="s">
        <v>1484</v>
      </c>
      <c r="E237" s="18">
        <v>421.51600000000002</v>
      </c>
      <c r="F237" s="19">
        <v>37.99</v>
      </c>
      <c r="G237" s="20">
        <v>2.1585000000000001</v>
      </c>
      <c r="H237" s="20">
        <v>12.3</v>
      </c>
      <c r="J237" s="13" t="s">
        <v>1482</v>
      </c>
      <c r="K237" s="65" t="s">
        <v>1483</v>
      </c>
      <c r="L237" s="66" t="s">
        <v>1484</v>
      </c>
      <c r="M237" s="67">
        <v>421.51600000000002</v>
      </c>
      <c r="N237" s="68">
        <v>37.99</v>
      </c>
      <c r="O237" s="69">
        <v>2.1585000000000001</v>
      </c>
      <c r="P237" s="69">
        <v>12.3</v>
      </c>
      <c r="Q237" s="67">
        <v>16013.392840000002</v>
      </c>
      <c r="R237" s="62">
        <v>8.320847328415822E-4</v>
      </c>
      <c r="S237" s="63">
        <v>1.7960548958385552E-5</v>
      </c>
      <c r="T237" s="64">
        <v>1.0234642213951463E-4</v>
      </c>
    </row>
    <row r="238" spans="2:20" ht="15.75">
      <c r="B238" s="16" t="s">
        <v>1485</v>
      </c>
      <c r="C238" s="16" t="s">
        <v>1486</v>
      </c>
      <c r="D238" s="17" t="s">
        <v>1487</v>
      </c>
      <c r="E238" s="18">
        <v>867.69200000000001</v>
      </c>
      <c r="F238" s="19">
        <v>97.59</v>
      </c>
      <c r="G238" s="20">
        <v>2.2543000000000002</v>
      </c>
      <c r="H238" s="20">
        <v>10.125</v>
      </c>
      <c r="J238" s="13" t="s">
        <v>1485</v>
      </c>
      <c r="K238" s="65" t="s">
        <v>1486</v>
      </c>
      <c r="L238" s="66" t="s">
        <v>1487</v>
      </c>
      <c r="M238" s="67">
        <v>867.69200000000001</v>
      </c>
      <c r="N238" s="68">
        <v>97.59</v>
      </c>
      <c r="O238" s="69">
        <v>2.2543000000000002</v>
      </c>
      <c r="P238" s="69">
        <v>10.125</v>
      </c>
      <c r="Q238" s="67">
        <v>84678.062279999998</v>
      </c>
      <c r="R238" s="62">
        <v>4.4000246252496635E-3</v>
      </c>
      <c r="S238" s="63">
        <v>9.9189755127003165E-5</v>
      </c>
      <c r="T238" s="64">
        <v>4.4550249330652846E-4</v>
      </c>
    </row>
    <row r="239" spans="2:20" ht="15.75">
      <c r="B239" s="16" t="s">
        <v>1488</v>
      </c>
      <c r="C239" s="16" t="s">
        <v>1489</v>
      </c>
      <c r="D239" s="17" t="s">
        <v>1490</v>
      </c>
      <c r="E239" s="18">
        <v>953.56299999999999</v>
      </c>
      <c r="F239" s="19">
        <v>121.4</v>
      </c>
      <c r="G239" s="20">
        <v>1.6474</v>
      </c>
      <c r="H239" s="20">
        <v>12.522</v>
      </c>
      <c r="J239" s="13" t="s">
        <v>1488</v>
      </c>
      <c r="K239" s="65" t="s">
        <v>1489</v>
      </c>
      <c r="L239" s="66" t="s">
        <v>1490</v>
      </c>
      <c r="M239" s="67">
        <v>953.56299999999999</v>
      </c>
      <c r="N239" s="68">
        <v>121.4</v>
      </c>
      <c r="O239" s="69">
        <v>1.6474</v>
      </c>
      <c r="P239" s="69">
        <v>12.522</v>
      </c>
      <c r="Q239" s="67">
        <v>115762.5482</v>
      </c>
      <c r="R239" s="62">
        <v>6.0152304982769517E-3</v>
      </c>
      <c r="S239" s="63">
        <v>9.9094907228614495E-5</v>
      </c>
      <c r="T239" s="64">
        <v>7.5322716299423983E-4</v>
      </c>
    </row>
    <row r="240" spans="2:20" ht="15.75">
      <c r="B240" s="16" t="s">
        <v>1491</v>
      </c>
      <c r="C240" s="16" t="s">
        <v>1492</v>
      </c>
      <c r="D240" s="17" t="s">
        <v>1493</v>
      </c>
      <c r="E240" s="18">
        <v>246.68100000000001</v>
      </c>
      <c r="F240" s="19">
        <v>35.840000000000003</v>
      </c>
      <c r="G240" s="20">
        <v>2.0647000000000002</v>
      </c>
      <c r="H240" s="20">
        <v>8.5</v>
      </c>
      <c r="J240" s="13" t="s">
        <v>1491</v>
      </c>
      <c r="K240" s="65" t="s">
        <v>1492</v>
      </c>
      <c r="L240" s="66" t="s">
        <v>1493</v>
      </c>
      <c r="M240" s="67">
        <v>246.68100000000001</v>
      </c>
      <c r="N240" s="68">
        <v>35.840000000000003</v>
      </c>
      <c r="O240" s="69">
        <v>2.0647000000000002</v>
      </c>
      <c r="P240" s="69">
        <v>8.5</v>
      </c>
      <c r="Q240" s="67">
        <v>8841.0470400000013</v>
      </c>
      <c r="R240" s="62">
        <v>4.593967273407789E-4</v>
      </c>
      <c r="S240" s="63">
        <v>9.4851642294050639E-6</v>
      </c>
      <c r="T240" s="64">
        <v>3.9048721823966209E-5</v>
      </c>
    </row>
    <row r="241" spans="2:21" ht="15.75">
      <c r="B241" s="16" t="s">
        <v>1494</v>
      </c>
      <c r="C241" s="16" t="s">
        <v>1495</v>
      </c>
      <c r="D241" s="17" t="s">
        <v>1496</v>
      </c>
      <c r="E241" s="18">
        <v>674.95399999999995</v>
      </c>
      <c r="F241" s="19">
        <v>21.01</v>
      </c>
      <c r="G241" s="20">
        <v>3.9981</v>
      </c>
      <c r="H241" s="20">
        <v>5.21</v>
      </c>
      <c r="J241" s="13" t="s">
        <v>1494</v>
      </c>
      <c r="K241" s="65" t="s">
        <v>1495</v>
      </c>
      <c r="L241" s="66" t="s">
        <v>1496</v>
      </c>
      <c r="M241" s="67">
        <v>674.95399999999995</v>
      </c>
      <c r="N241" s="68">
        <v>21.01</v>
      </c>
      <c r="O241" s="69">
        <v>3.9981</v>
      </c>
      <c r="P241" s="69">
        <v>5.21</v>
      </c>
      <c r="Q241" s="67">
        <v>14180.78354</v>
      </c>
      <c r="R241" s="62">
        <v>7.3685905299786583E-4</v>
      </c>
      <c r="S241" s="63">
        <v>2.9460361797907676E-5</v>
      </c>
      <c r="T241" s="64">
        <v>3.8390356661188813E-5</v>
      </c>
    </row>
    <row r="242" spans="2:21" ht="15.75">
      <c r="B242" s="16" t="s">
        <v>1497</v>
      </c>
      <c r="C242" s="16" t="s">
        <v>1498</v>
      </c>
      <c r="D242" s="17" t="s">
        <v>1499</v>
      </c>
      <c r="E242" s="18">
        <v>99.796999999999997</v>
      </c>
      <c r="F242" s="19">
        <v>86.07</v>
      </c>
      <c r="G242" s="20" t="s">
        <v>16</v>
      </c>
      <c r="H242" s="20">
        <v>12.75</v>
      </c>
      <c r="J242" s="13" t="s">
        <v>1497</v>
      </c>
      <c r="K242" s="65" t="s">
        <v>1498</v>
      </c>
      <c r="L242" s="66" t="s">
        <v>1499</v>
      </c>
      <c r="M242" s="67">
        <v>99.796999999999997</v>
      </c>
      <c r="N242" s="68">
        <v>86.07</v>
      </c>
      <c r="O242" s="69" t="s">
        <v>16</v>
      </c>
      <c r="P242" s="69">
        <v>12.75</v>
      </c>
      <c r="Q242" s="67">
        <v>8589.5277899999983</v>
      </c>
      <c r="R242" s="62">
        <v>4.4632733411275591E-4</v>
      </c>
      <c r="S242" s="63" t="s">
        <v>16</v>
      </c>
      <c r="T242" s="64">
        <v>5.6906735099376376E-5</v>
      </c>
    </row>
    <row r="243" spans="2:21" ht="15.75">
      <c r="B243" s="16" t="s">
        <v>1500</v>
      </c>
      <c r="C243" s="16" t="s">
        <v>1501</v>
      </c>
      <c r="D243" s="17" t="s">
        <v>1502</v>
      </c>
      <c r="E243" s="18">
        <v>332.50200000000001</v>
      </c>
      <c r="F243" s="19">
        <v>67.09</v>
      </c>
      <c r="G243" s="20">
        <v>4.7100999999999997</v>
      </c>
      <c r="H243" s="20">
        <v>3.9</v>
      </c>
      <c r="J243" s="13" t="s">
        <v>1500</v>
      </c>
      <c r="K243" s="65" t="s">
        <v>1501</v>
      </c>
      <c r="L243" s="66" t="s">
        <v>1502</v>
      </c>
      <c r="M243" s="67">
        <v>332.50200000000001</v>
      </c>
      <c r="N243" s="68">
        <v>67.09</v>
      </c>
      <c r="O243" s="69">
        <v>4.7100999999999997</v>
      </c>
      <c r="P243" s="69">
        <v>3.9</v>
      </c>
      <c r="Q243" s="67">
        <v>22307.55918</v>
      </c>
      <c r="R243" s="62">
        <v>1.1591409519581912E-3</v>
      </c>
      <c r="S243" s="63">
        <v>5.4596697978182762E-5</v>
      </c>
      <c r="T243" s="64">
        <v>4.5206497126369455E-5</v>
      </c>
    </row>
    <row r="244" spans="2:21" ht="15.75">
      <c r="B244" s="16" t="s">
        <v>1503</v>
      </c>
      <c r="C244" s="16" t="s">
        <v>1504</v>
      </c>
      <c r="D244" s="17" t="s">
        <v>1505</v>
      </c>
      <c r="E244" s="18">
        <v>424.97500000000002</v>
      </c>
      <c r="F244" s="19">
        <v>77.09</v>
      </c>
      <c r="G244" s="20">
        <v>1.6604000000000001</v>
      </c>
      <c r="H244" s="20">
        <v>12.12</v>
      </c>
      <c r="J244" s="13" t="s">
        <v>1503</v>
      </c>
      <c r="K244" s="65" t="s">
        <v>1504</v>
      </c>
      <c r="L244" s="66" t="s">
        <v>1505</v>
      </c>
      <c r="M244" s="67">
        <v>424.97500000000002</v>
      </c>
      <c r="N244" s="68">
        <v>77.09</v>
      </c>
      <c r="O244" s="69">
        <v>1.6604000000000001</v>
      </c>
      <c r="P244" s="69">
        <v>12.12</v>
      </c>
      <c r="Q244" s="67">
        <v>32761.322750000003</v>
      </c>
      <c r="R244" s="62">
        <v>1.7023373347762444E-3</v>
      </c>
      <c r="S244" s="63">
        <v>2.8265609106624765E-5</v>
      </c>
      <c r="T244" s="64">
        <v>2.0632328497488081E-4</v>
      </c>
    </row>
    <row r="245" spans="2:21" ht="15.75">
      <c r="B245" s="16" t="s">
        <v>1506</v>
      </c>
      <c r="C245" s="16" t="s">
        <v>1507</v>
      </c>
      <c r="D245" s="17" t="s">
        <v>1508</v>
      </c>
      <c r="E245" s="18">
        <v>188.273</v>
      </c>
      <c r="F245" s="19">
        <v>97.55</v>
      </c>
      <c r="G245" s="20">
        <v>2.5832999999999999</v>
      </c>
      <c r="H245" s="20">
        <v>9.5850000000000009</v>
      </c>
      <c r="J245" s="13" t="s">
        <v>1506</v>
      </c>
      <c r="K245" s="65" t="s">
        <v>1507</v>
      </c>
      <c r="L245" s="66" t="s">
        <v>1508</v>
      </c>
      <c r="M245" s="67">
        <v>188.273</v>
      </c>
      <c r="N245" s="68">
        <v>97.55</v>
      </c>
      <c r="O245" s="69">
        <v>2.5832999999999999</v>
      </c>
      <c r="P245" s="69">
        <v>9.5850000000000009</v>
      </c>
      <c r="Q245" s="67">
        <v>18366.031149999999</v>
      </c>
      <c r="R245" s="62">
        <v>9.5433205664165318E-4</v>
      </c>
      <c r="S245" s="63">
        <v>2.4653260019223827E-5</v>
      </c>
      <c r="T245" s="64">
        <v>9.1472727629102459E-5</v>
      </c>
    </row>
    <row r="246" spans="2:21" ht="15.75">
      <c r="B246" s="16" t="s">
        <v>1509</v>
      </c>
      <c r="C246" s="16" t="s">
        <v>1510</v>
      </c>
      <c r="D246" s="17" t="s">
        <v>1511</v>
      </c>
      <c r="E246" s="18">
        <v>169.93299999999999</v>
      </c>
      <c r="F246" s="19">
        <v>34.53</v>
      </c>
      <c r="G246" s="20">
        <v>2.4327000000000001</v>
      </c>
      <c r="H246" s="20">
        <v>6.7</v>
      </c>
      <c r="J246" s="13" t="s">
        <v>1509</v>
      </c>
      <c r="K246" s="65" t="s">
        <v>1510</v>
      </c>
      <c r="L246" s="66" t="s">
        <v>1511</v>
      </c>
      <c r="M246" s="67">
        <v>169.93299999999999</v>
      </c>
      <c r="N246" s="68">
        <v>34.53</v>
      </c>
      <c r="O246" s="69">
        <v>2.4327000000000001</v>
      </c>
      <c r="P246" s="69">
        <v>6.7</v>
      </c>
      <c r="Q246" s="67">
        <v>5867.7864899999995</v>
      </c>
      <c r="R246" s="62">
        <v>3.049007541804048E-4</v>
      </c>
      <c r="S246" s="63">
        <v>7.4173206469467082E-6</v>
      </c>
      <c r="T246" s="64">
        <v>2.0428350530087122E-5</v>
      </c>
    </row>
    <row r="247" spans="2:21" ht="15.75">
      <c r="B247" s="16" t="s">
        <v>1512</v>
      </c>
      <c r="C247" s="16" t="s">
        <v>1513</v>
      </c>
      <c r="D247" s="17" t="s">
        <v>1514</v>
      </c>
      <c r="E247" s="18">
        <v>132.66</v>
      </c>
      <c r="F247" s="19">
        <v>91.02</v>
      </c>
      <c r="G247" s="20">
        <v>0.4395</v>
      </c>
      <c r="H247" s="20">
        <v>30.145</v>
      </c>
      <c r="J247" s="13" t="s">
        <v>1512</v>
      </c>
      <c r="K247" s="65" t="s">
        <v>1513</v>
      </c>
      <c r="L247" s="66" t="s">
        <v>1514</v>
      </c>
      <c r="M247" s="67">
        <v>132.66</v>
      </c>
      <c r="N247" s="68">
        <v>91.02</v>
      </c>
      <c r="O247" s="69">
        <v>0.4395</v>
      </c>
      <c r="P247" s="69">
        <v>30.145</v>
      </c>
      <c r="Q247" s="67">
        <v>12074.713199999998</v>
      </c>
      <c r="R247" s="62">
        <v>6.2742384499952868E-4</v>
      </c>
      <c r="S247" s="63">
        <v>2.7575277987729283E-6</v>
      </c>
      <c r="T247" s="64">
        <v>1.8913691807510792E-4</v>
      </c>
    </row>
    <row r="248" spans="2:21" ht="15.75">
      <c r="B248" s="16" t="s">
        <v>1515</v>
      </c>
      <c r="C248" s="16" t="s">
        <v>1516</v>
      </c>
      <c r="D248" s="17" t="s">
        <v>1517</v>
      </c>
      <c r="E248" s="18">
        <v>514.19399999999996</v>
      </c>
      <c r="F248" s="19">
        <v>30.69</v>
      </c>
      <c r="G248" s="20">
        <v>3.7797000000000001</v>
      </c>
      <c r="H248" s="20">
        <v>2.7330000000000001</v>
      </c>
      <c r="J248" s="13" t="s">
        <v>1515</v>
      </c>
      <c r="K248" s="65" t="s">
        <v>1516</v>
      </c>
      <c r="L248" s="66" t="s">
        <v>1517</v>
      </c>
      <c r="M248" s="67">
        <v>514.19399999999996</v>
      </c>
      <c r="N248" s="68">
        <v>30.69</v>
      </c>
      <c r="O248" s="69">
        <v>3.7797000000000001</v>
      </c>
      <c r="P248" s="69">
        <v>2.7330000000000001</v>
      </c>
      <c r="Q248" s="67">
        <v>15780.613859999999</v>
      </c>
      <c r="R248" s="62">
        <v>8.1998911779486872E-4</v>
      </c>
      <c r="S248" s="63">
        <v>3.0993128685292653E-5</v>
      </c>
      <c r="T248" s="64">
        <v>2.2410302589333761E-5</v>
      </c>
    </row>
    <row r="249" spans="2:21" ht="15.75">
      <c r="B249" s="16" t="s">
        <v>1518</v>
      </c>
      <c r="C249" s="16" t="s">
        <v>1519</v>
      </c>
      <c r="D249" s="17" t="s">
        <v>1520</v>
      </c>
      <c r="E249" s="18">
        <v>78.418000000000006</v>
      </c>
      <c r="F249" s="19">
        <v>177.73</v>
      </c>
      <c r="G249" s="20">
        <v>2.0255000000000001</v>
      </c>
      <c r="H249" s="20">
        <v>19.239999999999998</v>
      </c>
      <c r="J249" s="13" t="s">
        <v>1518</v>
      </c>
      <c r="K249" s="65" t="s">
        <v>1519</v>
      </c>
      <c r="L249" s="66" t="s">
        <v>1520</v>
      </c>
      <c r="M249" s="67">
        <v>78.418000000000006</v>
      </c>
      <c r="N249" s="68">
        <v>177.73</v>
      </c>
      <c r="O249" s="69">
        <v>2.0255000000000001</v>
      </c>
      <c r="P249" s="69">
        <v>19.239999999999998</v>
      </c>
      <c r="Q249" s="67">
        <v>13937.23114</v>
      </c>
      <c r="R249" s="62">
        <v>7.2420363164451532E-4</v>
      </c>
      <c r="S249" s="63">
        <v>1.4668744558959659E-5</v>
      </c>
      <c r="T249" s="64">
        <v>1.3933677872840473E-4</v>
      </c>
    </row>
    <row r="250" spans="2:21" ht="15.75">
      <c r="B250" s="16" t="s">
        <v>1521</v>
      </c>
      <c r="C250" s="16" t="s">
        <v>1522</v>
      </c>
      <c r="D250" s="17" t="s">
        <v>1523</v>
      </c>
      <c r="E250" s="18">
        <v>749.71100000000001</v>
      </c>
      <c r="F250" s="19">
        <v>52.48</v>
      </c>
      <c r="G250" s="20">
        <v>4.4969999999999999</v>
      </c>
      <c r="H250" s="20">
        <v>3.75</v>
      </c>
      <c r="J250" s="13" t="s">
        <v>1521</v>
      </c>
      <c r="K250" s="65" t="s">
        <v>1522</v>
      </c>
      <c r="L250" s="66" t="s">
        <v>1523</v>
      </c>
      <c r="M250" s="67">
        <v>749.71100000000001</v>
      </c>
      <c r="N250" s="68">
        <v>52.48</v>
      </c>
      <c r="O250" s="69">
        <v>4.4969999999999999</v>
      </c>
      <c r="P250" s="69">
        <v>3.75</v>
      </c>
      <c r="Q250" s="67">
        <v>39344.833279999999</v>
      </c>
      <c r="R250" s="62">
        <v>2.0444283991277756E-3</v>
      </c>
      <c r="S250" s="63">
        <v>9.1937945108776055E-5</v>
      </c>
      <c r="T250" s="64">
        <v>7.6666064967291584E-5</v>
      </c>
    </row>
    <row r="251" spans="2:21" ht="15.75">
      <c r="B251" s="16" t="s">
        <v>1524</v>
      </c>
      <c r="C251" s="16" t="s">
        <v>1525</v>
      </c>
      <c r="D251" s="17" t="s">
        <v>1526</v>
      </c>
      <c r="E251" s="18">
        <v>315.69499999999999</v>
      </c>
      <c r="F251" s="19">
        <v>49</v>
      </c>
      <c r="G251" s="20">
        <v>1.9079000000000002</v>
      </c>
      <c r="H251" s="20">
        <v>4.0670000000000002</v>
      </c>
      <c r="J251" s="13" t="s">
        <v>1524</v>
      </c>
      <c r="K251" s="65" t="s">
        <v>1525</v>
      </c>
      <c r="L251" s="66" t="s">
        <v>1526</v>
      </c>
      <c r="M251" s="67">
        <v>315.69499999999999</v>
      </c>
      <c r="N251" s="68">
        <v>49</v>
      </c>
      <c r="O251" s="69">
        <v>1.9079000000000002</v>
      </c>
      <c r="P251" s="69">
        <v>4.0670000000000002</v>
      </c>
      <c r="Q251" s="67">
        <v>15469.055</v>
      </c>
      <c r="R251" s="62">
        <v>8.0379995829707874E-4</v>
      </c>
      <c r="S251" s="63">
        <v>1.5335699404349968E-5</v>
      </c>
      <c r="T251" s="64">
        <v>3.2690544303942196E-5</v>
      </c>
    </row>
    <row r="252" spans="2:21" ht="15.75">
      <c r="B252" s="16" t="s">
        <v>1527</v>
      </c>
      <c r="C252" s="16" t="s">
        <v>1528</v>
      </c>
      <c r="D252" s="17" t="s">
        <v>1529</v>
      </c>
      <c r="E252" s="18">
        <v>1068.7950000000001</v>
      </c>
      <c r="F252" s="19">
        <v>11.02</v>
      </c>
      <c r="G252" s="20">
        <v>2.5407999999999999</v>
      </c>
      <c r="H252" s="20">
        <v>9</v>
      </c>
      <c r="J252" s="13" t="s">
        <v>1527</v>
      </c>
      <c r="K252" s="65" t="s">
        <v>1528</v>
      </c>
      <c r="L252" s="66" t="s">
        <v>1529</v>
      </c>
      <c r="M252" s="67">
        <v>1068.7950000000001</v>
      </c>
      <c r="N252" s="68">
        <v>11.02</v>
      </c>
      <c r="O252" s="69">
        <v>2.5407999999999999</v>
      </c>
      <c r="P252" s="69">
        <v>9</v>
      </c>
      <c r="Q252" s="67">
        <v>11778.1209</v>
      </c>
      <c r="R252" s="62">
        <v>6.1201237491481869E-4</v>
      </c>
      <c r="S252" s="63">
        <v>1.5550010421835712E-5</v>
      </c>
      <c r="T252" s="64">
        <v>5.5081113742333677E-5</v>
      </c>
    </row>
    <row r="253" spans="2:21" ht="15.75">
      <c r="B253" s="16" t="s">
        <v>1530</v>
      </c>
      <c r="C253" s="16" t="s">
        <v>1531</v>
      </c>
      <c r="D253" s="17" t="s">
        <v>1532</v>
      </c>
      <c r="E253" s="18">
        <v>497.64499999999998</v>
      </c>
      <c r="F253" s="19">
        <v>81.99</v>
      </c>
      <c r="G253" s="20" t="s">
        <v>16</v>
      </c>
      <c r="H253" s="20">
        <v>15.8</v>
      </c>
      <c r="J253" s="13" t="s">
        <v>1530</v>
      </c>
      <c r="K253" s="65" t="s">
        <v>1531</v>
      </c>
      <c r="L253" s="66" t="s">
        <v>1532</v>
      </c>
      <c r="M253" s="67">
        <v>497.64499999999998</v>
      </c>
      <c r="N253" s="68">
        <v>81.99</v>
      </c>
      <c r="O253" s="69" t="s">
        <v>16</v>
      </c>
      <c r="P253" s="69">
        <v>15.8</v>
      </c>
      <c r="Q253" s="67">
        <v>40801.913549999997</v>
      </c>
      <c r="R253" s="62">
        <v>2.1201409142272108E-3</v>
      </c>
      <c r="S253" s="63" t="s">
        <v>16</v>
      </c>
      <c r="T253" s="64">
        <v>3.3498226444789929E-4</v>
      </c>
    </row>
    <row r="254" spans="2:21" ht="15.75">
      <c r="B254" s="16" t="s">
        <v>1533</v>
      </c>
      <c r="C254" s="16" t="s">
        <v>1534</v>
      </c>
      <c r="D254" s="17" t="s">
        <v>1535</v>
      </c>
      <c r="E254" s="18">
        <v>682.44100000000003</v>
      </c>
      <c r="F254" s="19">
        <v>12.8</v>
      </c>
      <c r="G254" s="20">
        <v>3.125</v>
      </c>
      <c r="H254" s="20">
        <v>6.25</v>
      </c>
      <c r="J254" s="13" t="s">
        <v>1533</v>
      </c>
      <c r="K254" s="65" t="s">
        <v>1534</v>
      </c>
      <c r="L254" s="66" t="s">
        <v>1535</v>
      </c>
      <c r="M254" s="67">
        <v>682.44100000000003</v>
      </c>
      <c r="N254" s="68">
        <v>12.8</v>
      </c>
      <c r="O254" s="69">
        <v>3.125</v>
      </c>
      <c r="P254" s="69">
        <v>6.25</v>
      </c>
      <c r="Q254" s="67">
        <v>8735.2448000000004</v>
      </c>
      <c r="R254" s="62">
        <v>4.5389905239555839E-4</v>
      </c>
      <c r="S254" s="63">
        <v>1.41843453873612E-5</v>
      </c>
      <c r="T254" s="64">
        <v>2.8368690774722399E-5</v>
      </c>
      <c r="U254" s="49">
        <f>S254*(1+0.5*T254)+T254</f>
        <v>4.2553237357737669E-5</v>
      </c>
    </row>
    <row r="255" spans="2:21" ht="15.75">
      <c r="B255" s="16" t="s">
        <v>1536</v>
      </c>
      <c r="C255" s="16" t="s">
        <v>1537</v>
      </c>
      <c r="D255" s="17" t="s">
        <v>1538</v>
      </c>
      <c r="E255" s="18">
        <v>760.32399999999996</v>
      </c>
      <c r="F255" s="19">
        <v>176.59</v>
      </c>
      <c r="G255" s="20">
        <v>1.7894999999999999</v>
      </c>
      <c r="H255" s="20">
        <v>8.6319999999999997</v>
      </c>
      <c r="J255" s="13" t="s">
        <v>1536</v>
      </c>
      <c r="K255" s="65" t="s">
        <v>1537</v>
      </c>
      <c r="L255" s="66" t="s">
        <v>1538</v>
      </c>
      <c r="M255" s="67">
        <v>760.32399999999996</v>
      </c>
      <c r="N255" s="68">
        <v>176.59</v>
      </c>
      <c r="O255" s="69">
        <v>1.7894999999999999</v>
      </c>
      <c r="P255" s="69">
        <v>8.6319999999999997</v>
      </c>
      <c r="Q255" s="67">
        <v>134265.61515999999</v>
      </c>
      <c r="R255" s="62">
        <v>6.9766831824141558E-3</v>
      </c>
      <c r="S255" s="63">
        <v>1.2484774554930131E-4</v>
      </c>
      <c r="T255" s="64">
        <v>6.0222729230598984E-4</v>
      </c>
    </row>
    <row r="256" spans="2:21" ht="15.75">
      <c r="B256" s="7" t="s">
        <v>1539</v>
      </c>
      <c r="C256" s="7" t="s">
        <v>1540</v>
      </c>
      <c r="D256" s="7" t="s">
        <v>1541</v>
      </c>
      <c r="E256" s="7">
        <v>5702.7219999999998</v>
      </c>
      <c r="F256" s="7">
        <v>121.3</v>
      </c>
      <c r="G256" s="7">
        <v>1.7147999999999999</v>
      </c>
      <c r="H256" s="7">
        <v>16.920000000000002</v>
      </c>
      <c r="J256" s="13" t="s">
        <v>1539</v>
      </c>
      <c r="K256" s="65" t="s">
        <v>1540</v>
      </c>
      <c r="L256" s="66" t="s">
        <v>1541</v>
      </c>
      <c r="M256" s="67">
        <v>5702.7219999999998</v>
      </c>
      <c r="N256" s="68">
        <v>121.3</v>
      </c>
      <c r="O256" s="69">
        <v>1.7147999999999999</v>
      </c>
      <c r="P256" s="69">
        <v>16.920000000000002</v>
      </c>
      <c r="Q256" s="67">
        <v>691740.17859999998</v>
      </c>
      <c r="R256" s="62">
        <v>3.5944065536717903E-2</v>
      </c>
      <c r="S256" s="63">
        <v>6.1636883582363866E-4</v>
      </c>
      <c r="T256" s="64">
        <v>6.0817358888126697E-3</v>
      </c>
    </row>
    <row r="257" spans="2:20" ht="15.75">
      <c r="B257" s="7" t="s">
        <v>1542</v>
      </c>
      <c r="C257" s="7" t="s">
        <v>1543</v>
      </c>
      <c r="D257" s="7" t="s">
        <v>1544</v>
      </c>
      <c r="E257" s="7">
        <v>227.65199999999999</v>
      </c>
      <c r="F257" s="7">
        <v>50.58</v>
      </c>
      <c r="G257" s="7" t="s">
        <v>16</v>
      </c>
      <c r="H257" s="7">
        <v>12.901999999999999</v>
      </c>
      <c r="J257" s="13" t="s">
        <v>1542</v>
      </c>
      <c r="K257" s="65" t="s">
        <v>1543</v>
      </c>
      <c r="L257" s="66" t="s">
        <v>1544</v>
      </c>
      <c r="M257" s="67">
        <v>227.65199999999999</v>
      </c>
      <c r="N257" s="68">
        <v>50.58</v>
      </c>
      <c r="O257" s="69" t="s">
        <v>16</v>
      </c>
      <c r="P257" s="69">
        <v>12.901999999999999</v>
      </c>
      <c r="Q257" s="67">
        <v>11514.638159999999</v>
      </c>
      <c r="R257" s="62">
        <v>5.9832133719958658E-4</v>
      </c>
      <c r="S257" s="63" t="s">
        <v>16</v>
      </c>
      <c r="T257" s="64">
        <v>7.719541892549066E-5</v>
      </c>
    </row>
    <row r="258" spans="2:20" ht="15.75">
      <c r="B258" s="7" t="s">
        <v>1545</v>
      </c>
      <c r="C258" s="7" t="s">
        <v>1546</v>
      </c>
      <c r="D258" s="7" t="s">
        <v>1547</v>
      </c>
      <c r="E258" s="7">
        <v>110.211</v>
      </c>
      <c r="F258" s="7">
        <v>85.5</v>
      </c>
      <c r="G258" s="7">
        <v>0.99419999999999997</v>
      </c>
      <c r="H258" s="7">
        <v>11.7</v>
      </c>
      <c r="J258" s="13" t="s">
        <v>1545</v>
      </c>
      <c r="K258" s="65" t="s">
        <v>1546</v>
      </c>
      <c r="L258" s="66" t="s">
        <v>1547</v>
      </c>
      <c r="M258" s="67">
        <v>110.211</v>
      </c>
      <c r="N258" s="68">
        <v>85.5</v>
      </c>
      <c r="O258" s="69">
        <v>0.99419999999999997</v>
      </c>
      <c r="P258" s="69">
        <v>11.7</v>
      </c>
      <c r="Q258" s="67">
        <v>9423.0404999999992</v>
      </c>
      <c r="R258" s="62">
        <v>4.8963815572002837E-4</v>
      </c>
      <c r="S258" s="63">
        <v>4.8679825441685215E-6</v>
      </c>
      <c r="T258" s="64">
        <v>5.7287664219243316E-5</v>
      </c>
    </row>
    <row r="259" spans="2:20" ht="15.75">
      <c r="B259" s="7" t="s">
        <v>1548</v>
      </c>
      <c r="C259" s="7" t="s">
        <v>1549</v>
      </c>
      <c r="D259" s="7" t="s">
        <v>1550</v>
      </c>
      <c r="E259" s="7">
        <v>2114.7849999999999</v>
      </c>
      <c r="F259" s="7">
        <v>62.41</v>
      </c>
      <c r="G259" s="7">
        <v>1.6023000000000001</v>
      </c>
      <c r="H259" s="7">
        <v>12.343</v>
      </c>
      <c r="J259" s="13" t="s">
        <v>1548</v>
      </c>
      <c r="K259" s="65" t="s">
        <v>1549</v>
      </c>
      <c r="L259" s="66" t="s">
        <v>1550</v>
      </c>
      <c r="M259" s="67">
        <v>2114.7849999999999</v>
      </c>
      <c r="N259" s="68">
        <v>62.41</v>
      </c>
      <c r="O259" s="69">
        <v>1.6023000000000001</v>
      </c>
      <c r="P259" s="69">
        <v>12.343</v>
      </c>
      <c r="Q259" s="67">
        <v>131983.73184999998</v>
      </c>
      <c r="R259" s="62">
        <v>6.8581124158471739E-3</v>
      </c>
      <c r="S259" s="63">
        <v>1.0988753523911926E-4</v>
      </c>
      <c r="T259" s="64">
        <v>8.4649681548801671E-4</v>
      </c>
    </row>
    <row r="260" spans="2:20" ht="15.75">
      <c r="B260" s="7" t="s">
        <v>1551</v>
      </c>
      <c r="C260" s="7" t="s">
        <v>1552</v>
      </c>
      <c r="D260" s="7" t="s">
        <v>1553</v>
      </c>
      <c r="E260" s="7">
        <v>162.81899999999999</v>
      </c>
      <c r="F260" s="7">
        <v>71.14</v>
      </c>
      <c r="G260" s="7">
        <v>2.3052999999999999</v>
      </c>
      <c r="H260" s="7">
        <v>1.7</v>
      </c>
      <c r="J260" s="13" t="s">
        <v>1551</v>
      </c>
      <c r="K260" s="65" t="s">
        <v>1552</v>
      </c>
      <c r="L260" s="66" t="s">
        <v>1553</v>
      </c>
      <c r="M260" s="67">
        <v>162.81899999999999</v>
      </c>
      <c r="N260" s="68">
        <v>71.14</v>
      </c>
      <c r="O260" s="69">
        <v>2.3052999999999999</v>
      </c>
      <c r="P260" s="69">
        <v>1.7</v>
      </c>
      <c r="Q260" s="67">
        <v>11582.943659999999</v>
      </c>
      <c r="R260" s="62">
        <v>6.0187061400101118E-4</v>
      </c>
      <c r="S260" s="63">
        <v>1.3874923264565311E-5</v>
      </c>
      <c r="T260" s="64">
        <v>1.0231800438017191E-5</v>
      </c>
    </row>
    <row r="261" spans="2:20" ht="15.75">
      <c r="B261" s="7" t="s">
        <v>1554</v>
      </c>
      <c r="C261" s="7" t="s">
        <v>1555</v>
      </c>
      <c r="D261" s="7" t="s">
        <v>1556</v>
      </c>
      <c r="E261" s="7">
        <v>159.92099999999999</v>
      </c>
      <c r="F261" s="7">
        <v>53.05</v>
      </c>
      <c r="G261" s="7">
        <v>3.9207999999999998</v>
      </c>
      <c r="H261" s="7">
        <v>3.7549999999999999</v>
      </c>
      <c r="J261" s="13" t="s">
        <v>1554</v>
      </c>
      <c r="K261" s="65" t="s">
        <v>1555</v>
      </c>
      <c r="L261" s="66" t="s">
        <v>1556</v>
      </c>
      <c r="M261" s="67">
        <v>159.92099999999999</v>
      </c>
      <c r="N261" s="68">
        <v>53.05</v>
      </c>
      <c r="O261" s="69">
        <v>3.9207999999999998</v>
      </c>
      <c r="P261" s="69">
        <v>3.7549999999999999</v>
      </c>
      <c r="Q261" s="67">
        <v>8483.8090499999998</v>
      </c>
      <c r="R261" s="62">
        <v>4.4083399797792297E-4</v>
      </c>
      <c r="S261" s="63">
        <v>1.7284219392718405E-5</v>
      </c>
      <c r="T261" s="64">
        <v>1.6553316624071009E-5</v>
      </c>
    </row>
    <row r="262" spans="2:20" ht="15.75">
      <c r="B262" s="7" t="s">
        <v>1557</v>
      </c>
      <c r="C262" s="7" t="s">
        <v>1558</v>
      </c>
      <c r="D262" s="7" t="s">
        <v>1559</v>
      </c>
      <c r="E262" s="7">
        <v>265.88799999999998</v>
      </c>
      <c r="F262" s="7">
        <v>72.61</v>
      </c>
      <c r="G262" s="7">
        <v>1.3772</v>
      </c>
      <c r="H262" s="7">
        <v>14.42</v>
      </c>
      <c r="J262" s="13" t="s">
        <v>1557</v>
      </c>
      <c r="K262" s="65" t="s">
        <v>1558</v>
      </c>
      <c r="L262" s="66" t="s">
        <v>1559</v>
      </c>
      <c r="M262" s="67">
        <v>265.88799999999998</v>
      </c>
      <c r="N262" s="68">
        <v>72.61</v>
      </c>
      <c r="O262" s="69">
        <v>1.3772</v>
      </c>
      <c r="P262" s="69">
        <v>14.42</v>
      </c>
      <c r="Q262" s="67">
        <v>19306.127679999998</v>
      </c>
      <c r="R262" s="62">
        <v>1.0031811654986084E-3</v>
      </c>
      <c r="S262" s="63">
        <v>1.3815811011246835E-5</v>
      </c>
      <c r="T262" s="64">
        <v>1.4465872406489933E-4</v>
      </c>
    </row>
    <row r="263" spans="2:20" ht="15.75">
      <c r="B263" s="7" t="s">
        <v>1560</v>
      </c>
      <c r="C263" s="7" t="s">
        <v>1561</v>
      </c>
      <c r="D263" s="7" t="s">
        <v>1562</v>
      </c>
      <c r="E263" s="7">
        <v>115.965</v>
      </c>
      <c r="F263" s="7">
        <v>82.01</v>
      </c>
      <c r="G263" s="7">
        <v>1.9510000000000001</v>
      </c>
      <c r="H263" s="7">
        <v>6</v>
      </c>
      <c r="J263" s="13" t="s">
        <v>1560</v>
      </c>
      <c r="K263" s="65" t="s">
        <v>1561</v>
      </c>
      <c r="L263" s="66" t="s">
        <v>1562</v>
      </c>
      <c r="M263" s="67">
        <v>115.965</v>
      </c>
      <c r="N263" s="68">
        <v>82.01</v>
      </c>
      <c r="O263" s="69">
        <v>1.9510000000000001</v>
      </c>
      <c r="P263" s="69">
        <v>6</v>
      </c>
      <c r="Q263" s="67">
        <v>9510.2896500000006</v>
      </c>
      <c r="R263" s="62">
        <v>4.9417177869385946E-4</v>
      </c>
      <c r="S263" s="63">
        <v>9.641291402317198E-6</v>
      </c>
      <c r="T263" s="64">
        <v>2.9650306721631565E-5</v>
      </c>
    </row>
    <row r="264" spans="2:20" ht="15.75">
      <c r="B264" s="7" t="s">
        <v>1563</v>
      </c>
      <c r="C264" s="7" t="s">
        <v>1564</v>
      </c>
      <c r="D264" s="7" t="s">
        <v>1565</v>
      </c>
      <c r="E264" s="7">
        <v>190.53399999999999</v>
      </c>
      <c r="F264" s="7">
        <v>76.31</v>
      </c>
      <c r="G264" s="7">
        <v>1.9395</v>
      </c>
      <c r="H264" s="7">
        <v>11.14</v>
      </c>
      <c r="J264" s="13" t="s">
        <v>1563</v>
      </c>
      <c r="K264" s="65" t="s">
        <v>1564</v>
      </c>
      <c r="L264" s="66" t="s">
        <v>1565</v>
      </c>
      <c r="M264" s="67">
        <v>190.53399999999999</v>
      </c>
      <c r="N264" s="68">
        <v>76.31</v>
      </c>
      <c r="O264" s="69">
        <v>1.9395</v>
      </c>
      <c r="P264" s="69">
        <v>11.14</v>
      </c>
      <c r="Q264" s="67">
        <v>14539.64954</v>
      </c>
      <c r="R264" s="62">
        <v>7.5550637669244435E-4</v>
      </c>
      <c r="S264" s="63">
        <v>1.4653046175949957E-5</v>
      </c>
      <c r="T264" s="64">
        <v>8.4163410363538303E-5</v>
      </c>
    </row>
    <row r="265" spans="2:20" ht="15.75">
      <c r="B265" s="7" t="s">
        <v>1566</v>
      </c>
      <c r="C265" s="7" t="s">
        <v>1567</v>
      </c>
      <c r="D265" s="7" t="s">
        <v>1568</v>
      </c>
      <c r="E265" s="7">
        <v>354.79700000000003</v>
      </c>
      <c r="F265" s="7">
        <v>64.84</v>
      </c>
      <c r="G265" s="7">
        <v>1.4805999999999999</v>
      </c>
      <c r="H265" s="7">
        <v>7.6749999999999998</v>
      </c>
      <c r="J265" s="13" t="s">
        <v>1566</v>
      </c>
      <c r="K265" s="65" t="s">
        <v>1567</v>
      </c>
      <c r="L265" s="66" t="s">
        <v>1568</v>
      </c>
      <c r="M265" s="67">
        <v>354.79700000000003</v>
      </c>
      <c r="N265" s="68">
        <v>64.84</v>
      </c>
      <c r="O265" s="69">
        <v>1.4805999999999999</v>
      </c>
      <c r="P265" s="69">
        <v>7.6749999999999998</v>
      </c>
      <c r="Q265" s="67">
        <v>23005.037480000003</v>
      </c>
      <c r="R265" s="62">
        <v>1.1953831806174801E-3</v>
      </c>
      <c r="S265" s="63">
        <v>1.769884337222241E-5</v>
      </c>
      <c r="T265" s="64">
        <v>9.1745659112391602E-5</v>
      </c>
    </row>
    <row r="266" spans="2:20" ht="15.75">
      <c r="B266" s="7" t="s">
        <v>1569</v>
      </c>
      <c r="C266" s="7" t="s">
        <v>1570</v>
      </c>
      <c r="D266" s="7" t="s">
        <v>1571</v>
      </c>
      <c r="E266" s="7">
        <v>439.488</v>
      </c>
      <c r="F266" s="7">
        <v>145.30000000000001</v>
      </c>
      <c r="G266" s="7">
        <v>1.1012</v>
      </c>
      <c r="H266" s="7">
        <v>9.7870000000000008</v>
      </c>
      <c r="J266" s="13" t="s">
        <v>1569</v>
      </c>
      <c r="K266" s="65" t="s">
        <v>1570</v>
      </c>
      <c r="L266" s="66" t="s">
        <v>1571</v>
      </c>
      <c r="M266" s="67">
        <v>439.488</v>
      </c>
      <c r="N266" s="68">
        <v>145.30000000000001</v>
      </c>
      <c r="O266" s="69">
        <v>1.1012</v>
      </c>
      <c r="P266" s="69">
        <v>9.7870000000000008</v>
      </c>
      <c r="Q266" s="67">
        <v>63857.606400000004</v>
      </c>
      <c r="R266" s="62">
        <v>3.3181562391026002E-3</v>
      </c>
      <c r="S266" s="63">
        <v>3.6539536504997828E-5</v>
      </c>
      <c r="T266" s="64">
        <v>3.2474795112097155E-4</v>
      </c>
    </row>
    <row r="267" spans="2:20" ht="15.75">
      <c r="B267" s="7" t="s">
        <v>1572</v>
      </c>
      <c r="C267" s="7" t="s">
        <v>1573</v>
      </c>
      <c r="D267" s="7" t="s">
        <v>1574</v>
      </c>
      <c r="E267" s="7">
        <v>119.804</v>
      </c>
      <c r="F267" s="7">
        <v>139.61000000000001</v>
      </c>
      <c r="G267" s="7">
        <v>0.65900000000000003</v>
      </c>
      <c r="H267" s="7">
        <v>5.13</v>
      </c>
      <c r="J267" s="13" t="s">
        <v>1572</v>
      </c>
      <c r="K267" s="65" t="s">
        <v>1573</v>
      </c>
      <c r="L267" s="66" t="s">
        <v>1574</v>
      </c>
      <c r="M267" s="67">
        <v>119.804</v>
      </c>
      <c r="N267" s="68">
        <v>139.61000000000001</v>
      </c>
      <c r="O267" s="69">
        <v>0.65900000000000003</v>
      </c>
      <c r="P267" s="69">
        <v>5.13</v>
      </c>
      <c r="Q267" s="67">
        <v>16725.836440000003</v>
      </c>
      <c r="R267" s="62">
        <v>8.6910458544208174E-4</v>
      </c>
      <c r="S267" s="63">
        <v>5.727399218063319E-6</v>
      </c>
      <c r="T267" s="64">
        <v>4.4585065233178791E-5</v>
      </c>
    </row>
    <row r="268" spans="2:20" ht="15.75">
      <c r="B268" s="7" t="s">
        <v>1575</v>
      </c>
      <c r="C268" s="7" t="s">
        <v>1576</v>
      </c>
      <c r="D268" s="7" t="s">
        <v>1577</v>
      </c>
      <c r="E268" s="7">
        <v>281.17700000000002</v>
      </c>
      <c r="F268" s="7">
        <v>73.819999999999993</v>
      </c>
      <c r="G268" s="7">
        <v>1.5714000000000001</v>
      </c>
      <c r="H268" s="7">
        <v>11.132999999999999</v>
      </c>
      <c r="J268" s="13" t="s">
        <v>1575</v>
      </c>
      <c r="K268" s="65" t="s">
        <v>1576</v>
      </c>
      <c r="L268" s="66" t="s">
        <v>1577</v>
      </c>
      <c r="M268" s="67">
        <v>281.17700000000002</v>
      </c>
      <c r="N268" s="68">
        <v>73.819999999999993</v>
      </c>
      <c r="O268" s="69">
        <v>1.5714000000000001</v>
      </c>
      <c r="P268" s="69">
        <v>11.132999999999999</v>
      </c>
      <c r="Q268" s="67">
        <v>20756.486140000001</v>
      </c>
      <c r="R268" s="62">
        <v>1.0785444032441473E-3</v>
      </c>
      <c r="S268" s="63">
        <v>1.6948246752578535E-5</v>
      </c>
      <c r="T268" s="64">
        <v>1.200743484131709E-4</v>
      </c>
    </row>
    <row r="269" spans="2:20" ht="15.75">
      <c r="B269" s="7" t="s">
        <v>1578</v>
      </c>
      <c r="C269" s="7" t="s">
        <v>1579</v>
      </c>
      <c r="D269" s="7" t="s">
        <v>1580</v>
      </c>
      <c r="E269" s="7">
        <v>376.55799999999999</v>
      </c>
      <c r="F269" s="7">
        <v>102.27</v>
      </c>
      <c r="G269" s="7">
        <v>1.3493999999999999</v>
      </c>
      <c r="H269" s="7">
        <v>9.9670000000000005</v>
      </c>
      <c r="J269" s="13" t="s">
        <v>1578</v>
      </c>
      <c r="K269" s="65" t="s">
        <v>1579</v>
      </c>
      <c r="L269" s="66" t="s">
        <v>1580</v>
      </c>
      <c r="M269" s="67">
        <v>376.55799999999999</v>
      </c>
      <c r="N269" s="68">
        <v>102.27</v>
      </c>
      <c r="O269" s="69">
        <v>1.3493999999999999</v>
      </c>
      <c r="P269" s="69">
        <v>9.9670000000000005</v>
      </c>
      <c r="Q269" s="67">
        <v>38510.586660000001</v>
      </c>
      <c r="R269" s="62">
        <v>2.0010794422350969E-3</v>
      </c>
      <c r="S269" s="63">
        <v>2.7002565993520396E-5</v>
      </c>
      <c r="T269" s="64">
        <v>1.9944758800757213E-4</v>
      </c>
    </row>
    <row r="270" spans="2:20" ht="15.75">
      <c r="B270" s="7" t="s">
        <v>1581</v>
      </c>
      <c r="C270" s="7" t="s">
        <v>1582</v>
      </c>
      <c r="D270" s="7" t="s">
        <v>1583</v>
      </c>
      <c r="E270" s="7">
        <v>304.00299999999999</v>
      </c>
      <c r="F270" s="7">
        <v>44.35</v>
      </c>
      <c r="G270" s="7">
        <v>0.90190000000000003</v>
      </c>
      <c r="H270" s="7">
        <v>6</v>
      </c>
      <c r="J270" s="13" t="s">
        <v>1581</v>
      </c>
      <c r="K270" s="65" t="s">
        <v>1582</v>
      </c>
      <c r="L270" s="66" t="s">
        <v>1583</v>
      </c>
      <c r="M270" s="67">
        <v>304.00299999999999</v>
      </c>
      <c r="N270" s="68">
        <v>44.35</v>
      </c>
      <c r="O270" s="69">
        <v>0.90190000000000003</v>
      </c>
      <c r="P270" s="69">
        <v>6</v>
      </c>
      <c r="Q270" s="67">
        <v>13482.53305</v>
      </c>
      <c r="R270" s="62">
        <v>7.0057669995542626E-4</v>
      </c>
      <c r="S270" s="63">
        <v>6.3185012568979905E-6</v>
      </c>
      <c r="T270" s="64">
        <v>4.2034601997325576E-5</v>
      </c>
    </row>
    <row r="271" spans="2:20" ht="15.75">
      <c r="B271" s="7" t="s">
        <v>1584</v>
      </c>
      <c r="C271" s="7" t="s">
        <v>1585</v>
      </c>
      <c r="D271" s="7" t="s">
        <v>1586</v>
      </c>
      <c r="E271" s="7">
        <v>302.47199999999998</v>
      </c>
      <c r="F271" s="7">
        <v>49.66</v>
      </c>
      <c r="G271" s="7">
        <v>1.4499</v>
      </c>
      <c r="H271" s="7">
        <v>10.76</v>
      </c>
      <c r="J271" s="13" t="s">
        <v>1584</v>
      </c>
      <c r="K271" s="65" t="s">
        <v>1585</v>
      </c>
      <c r="L271" s="66" t="s">
        <v>1586</v>
      </c>
      <c r="M271" s="67">
        <v>302.47199999999998</v>
      </c>
      <c r="N271" s="68">
        <v>49.66</v>
      </c>
      <c r="O271" s="69">
        <v>1.4499</v>
      </c>
      <c r="P271" s="69">
        <v>10.76</v>
      </c>
      <c r="Q271" s="67">
        <v>15020.759519999998</v>
      </c>
      <c r="R271" s="62">
        <v>7.8050571775499197E-4</v>
      </c>
      <c r="S271" s="63">
        <v>1.1316552401729629E-5</v>
      </c>
      <c r="T271" s="64">
        <v>8.3982415230437135E-5</v>
      </c>
    </row>
    <row r="272" spans="2:20" ht="15.75">
      <c r="B272" s="7" t="s">
        <v>1587</v>
      </c>
      <c r="C272" s="7" t="s">
        <v>1588</v>
      </c>
      <c r="D272" s="7" t="s">
        <v>1589</v>
      </c>
      <c r="E272" s="7">
        <v>1231.598</v>
      </c>
      <c r="F272" s="7">
        <v>17.36</v>
      </c>
      <c r="G272" s="7">
        <v>2.3041</v>
      </c>
      <c r="H272" s="7">
        <v>12.3</v>
      </c>
      <c r="J272" s="13" t="s">
        <v>1587</v>
      </c>
      <c r="K272" s="65" t="s">
        <v>1588</v>
      </c>
      <c r="L272" s="66" t="s">
        <v>1589</v>
      </c>
      <c r="M272" s="67">
        <v>1231.598</v>
      </c>
      <c r="N272" s="68">
        <v>17.36</v>
      </c>
      <c r="O272" s="69">
        <v>2.3041</v>
      </c>
      <c r="P272" s="69">
        <v>12.3</v>
      </c>
      <c r="Q272" s="67">
        <v>21380.541279999998</v>
      </c>
      <c r="R272" s="62">
        <v>1.1109714322712647E-3</v>
      </c>
      <c r="S272" s="63">
        <v>2.5597892770962208E-5</v>
      </c>
      <c r="T272" s="64">
        <v>1.3664948616936556E-4</v>
      </c>
    </row>
    <row r="273" spans="2:20" ht="15.75">
      <c r="B273" s="7" t="s">
        <v>1590</v>
      </c>
      <c r="C273" s="7" t="s">
        <v>1591</v>
      </c>
      <c r="D273" s="7" t="s">
        <v>1592</v>
      </c>
      <c r="E273" s="7">
        <v>824.60199999999998</v>
      </c>
      <c r="F273" s="7">
        <v>88.04</v>
      </c>
      <c r="G273" s="7">
        <v>1.5901999999999998</v>
      </c>
      <c r="H273" s="7">
        <v>12.326000000000001</v>
      </c>
      <c r="J273" s="13" t="s">
        <v>1590</v>
      </c>
      <c r="K273" s="65" t="s">
        <v>1591</v>
      </c>
      <c r="L273" s="66" t="s">
        <v>1592</v>
      </c>
      <c r="M273" s="67">
        <v>824.60199999999998</v>
      </c>
      <c r="N273" s="68">
        <v>88.04</v>
      </c>
      <c r="O273" s="69">
        <v>1.5901999999999998</v>
      </c>
      <c r="P273" s="69">
        <v>12.326000000000001</v>
      </c>
      <c r="Q273" s="67">
        <v>72597.960080000004</v>
      </c>
      <c r="R273" s="62">
        <v>3.772320758104292E-3</v>
      </c>
      <c r="S273" s="63">
        <v>5.9987444695374451E-5</v>
      </c>
      <c r="T273" s="64">
        <v>4.6497625664393508E-4</v>
      </c>
    </row>
    <row r="274" spans="2:20" ht="15.75">
      <c r="B274" s="7" t="s">
        <v>1593</v>
      </c>
      <c r="C274" s="7" t="s">
        <v>1594</v>
      </c>
      <c r="D274" s="7" t="s">
        <v>1595</v>
      </c>
      <c r="E274" s="7">
        <v>169.596</v>
      </c>
      <c r="F274" s="7">
        <v>65.23</v>
      </c>
      <c r="G274" s="7" t="s">
        <v>16</v>
      </c>
      <c r="H274" s="7">
        <v>6.609</v>
      </c>
      <c r="J274" s="13" t="s">
        <v>1593</v>
      </c>
      <c r="K274" s="65" t="s">
        <v>1594</v>
      </c>
      <c r="L274" s="66" t="s">
        <v>1595</v>
      </c>
      <c r="M274" s="67">
        <v>169.596</v>
      </c>
      <c r="N274" s="68">
        <v>65.23</v>
      </c>
      <c r="O274" s="69" t="s">
        <v>16</v>
      </c>
      <c r="P274" s="69">
        <v>6.609</v>
      </c>
      <c r="Q274" s="67">
        <v>11062.747080000001</v>
      </c>
      <c r="R274" s="62">
        <v>5.7484026280565492E-4</v>
      </c>
      <c r="S274" s="63" t="s">
        <v>16</v>
      </c>
      <c r="T274" s="64">
        <v>3.7991192968825729E-5</v>
      </c>
    </row>
    <row r="275" spans="2:20" ht="15.75">
      <c r="B275" s="7" t="s">
        <v>1596</v>
      </c>
      <c r="C275" s="7" t="s">
        <v>1597</v>
      </c>
      <c r="D275" s="7" t="s">
        <v>1598</v>
      </c>
      <c r="E275" s="7">
        <v>671.82100000000003</v>
      </c>
      <c r="F275" s="7">
        <v>40.1</v>
      </c>
      <c r="G275" s="7">
        <v>0.99750000000000005</v>
      </c>
      <c r="H275" s="7">
        <v>15.89</v>
      </c>
      <c r="J275" s="13" t="s">
        <v>1596</v>
      </c>
      <c r="K275" s="65" t="s">
        <v>1597</v>
      </c>
      <c r="L275" s="66" t="s">
        <v>1598</v>
      </c>
      <c r="M275" s="67">
        <v>671.82100000000003</v>
      </c>
      <c r="N275" s="68">
        <v>40.1</v>
      </c>
      <c r="O275" s="69">
        <v>0.99750000000000005</v>
      </c>
      <c r="P275" s="69">
        <v>15.89</v>
      </c>
      <c r="Q275" s="67">
        <v>26940.022100000002</v>
      </c>
      <c r="R275" s="62">
        <v>1.3998520685654283E-3</v>
      </c>
      <c r="S275" s="63">
        <v>1.396352438394015E-5</v>
      </c>
      <c r="T275" s="64">
        <v>2.2243649369504658E-4</v>
      </c>
    </row>
    <row r="276" spans="2:20" ht="15.75">
      <c r="B276" s="7" t="s">
        <v>1599</v>
      </c>
      <c r="C276" s="7" t="s">
        <v>1600</v>
      </c>
      <c r="D276" s="7" t="s">
        <v>1601</v>
      </c>
      <c r="E276" s="7">
        <v>330.834</v>
      </c>
      <c r="F276" s="7">
        <v>84.98</v>
      </c>
      <c r="G276" s="7">
        <v>1.8216000000000001</v>
      </c>
      <c r="H276" s="7">
        <v>11.55</v>
      </c>
      <c r="J276" s="13" t="s">
        <v>1599</v>
      </c>
      <c r="K276" s="65" t="s">
        <v>1600</v>
      </c>
      <c r="L276" s="66" t="s">
        <v>1601</v>
      </c>
      <c r="M276" s="67">
        <v>330.834</v>
      </c>
      <c r="N276" s="68">
        <v>84.98</v>
      </c>
      <c r="O276" s="69">
        <v>1.8216000000000001</v>
      </c>
      <c r="P276" s="69">
        <v>11.55</v>
      </c>
      <c r="Q276" s="67">
        <v>28114.27332</v>
      </c>
      <c r="R276" s="62">
        <v>1.4608682768384154E-3</v>
      </c>
      <c r="S276" s="63">
        <v>2.6611176530888574E-5</v>
      </c>
      <c r="T276" s="64">
        <v>1.6873028597483698E-4</v>
      </c>
    </row>
    <row r="277" spans="2:20" ht="15.75">
      <c r="B277" s="7" t="s">
        <v>1602</v>
      </c>
      <c r="C277" s="7" t="s">
        <v>1603</v>
      </c>
      <c r="D277" s="7" t="s">
        <v>1604</v>
      </c>
      <c r="E277" s="7">
        <v>790.54</v>
      </c>
      <c r="F277" s="7">
        <v>131.25</v>
      </c>
      <c r="G277" s="7" t="s">
        <v>16</v>
      </c>
      <c r="H277" s="7">
        <v>23.388000000000002</v>
      </c>
      <c r="J277" s="13" t="s">
        <v>1602</v>
      </c>
      <c r="K277" s="65" t="s">
        <v>1603</v>
      </c>
      <c r="L277" s="66" t="s">
        <v>1604</v>
      </c>
      <c r="M277" s="67">
        <v>790.54</v>
      </c>
      <c r="N277" s="68">
        <v>131.25</v>
      </c>
      <c r="O277" s="69" t="s">
        <v>16</v>
      </c>
      <c r="P277" s="69">
        <v>23.388000000000002</v>
      </c>
      <c r="Q277" s="67">
        <v>103758.375</v>
      </c>
      <c r="R277" s="62">
        <v>5.3914720387232872E-3</v>
      </c>
      <c r="S277" s="63" t="s">
        <v>16</v>
      </c>
      <c r="T277" s="64">
        <v>1.2609574804166024E-3</v>
      </c>
    </row>
    <row r="278" spans="2:20" ht="15.75">
      <c r="B278" s="7" t="s">
        <v>1605</v>
      </c>
      <c r="C278" s="7" t="s">
        <v>1606</v>
      </c>
      <c r="D278" s="7" t="s">
        <v>1607</v>
      </c>
      <c r="E278" s="7">
        <v>344.07799999999997</v>
      </c>
      <c r="F278" s="7">
        <v>71.72</v>
      </c>
      <c r="G278" s="7" t="s">
        <v>16</v>
      </c>
      <c r="H278" s="7">
        <v>19.317</v>
      </c>
      <c r="J278" s="13" t="s">
        <v>1605</v>
      </c>
      <c r="K278" s="65" t="s">
        <v>1606</v>
      </c>
      <c r="L278" s="66" t="s">
        <v>1607</v>
      </c>
      <c r="M278" s="67">
        <v>344.07799999999997</v>
      </c>
      <c r="N278" s="68">
        <v>71.72</v>
      </c>
      <c r="O278" s="69" t="s">
        <v>16</v>
      </c>
      <c r="P278" s="69">
        <v>19.317</v>
      </c>
      <c r="Q278" s="67">
        <v>24677.274159999997</v>
      </c>
      <c r="R278" s="62">
        <v>1.2822756102873496E-3</v>
      </c>
      <c r="S278" s="63" t="s">
        <v>16</v>
      </c>
      <c r="T278" s="64">
        <v>2.4769717963920733E-4</v>
      </c>
    </row>
    <row r="279" spans="2:20" ht="15.75">
      <c r="B279" s="7" t="s">
        <v>1608</v>
      </c>
      <c r="C279" s="7" t="s">
        <v>1609</v>
      </c>
      <c r="D279" s="7" t="s">
        <v>1610</v>
      </c>
      <c r="E279" s="7">
        <v>164.09299999999999</v>
      </c>
      <c r="F279" s="7">
        <v>55.21</v>
      </c>
      <c r="G279" s="7">
        <v>3.3327</v>
      </c>
      <c r="H279" s="7" t="s">
        <v>16</v>
      </c>
      <c r="J279" s="13" t="s">
        <v>1608</v>
      </c>
      <c r="K279" s="65" t="s">
        <v>1609</v>
      </c>
      <c r="L279" s="66" t="s">
        <v>1610</v>
      </c>
      <c r="M279" s="67">
        <v>164.09299999999999</v>
      </c>
      <c r="N279" s="68">
        <v>55.21</v>
      </c>
      <c r="O279" s="69">
        <v>3.3327</v>
      </c>
      <c r="P279" s="69" t="s">
        <v>16</v>
      </c>
      <c r="Q279" s="67">
        <v>9059.5745299999999</v>
      </c>
      <c r="R279" s="62">
        <v>4.7075180929948706E-4</v>
      </c>
      <c r="S279" s="63">
        <v>1.5688745548524006E-5</v>
      </c>
      <c r="T279" s="64" t="s">
        <v>16</v>
      </c>
    </row>
    <row r="280" spans="2:20" ht="15.75">
      <c r="B280" s="7" t="s">
        <v>1611</v>
      </c>
      <c r="C280" s="7" t="s">
        <v>1612</v>
      </c>
      <c r="D280" s="7" t="s">
        <v>1613</v>
      </c>
      <c r="E280" s="7">
        <v>221.44900000000001</v>
      </c>
      <c r="F280" s="7">
        <v>28.22</v>
      </c>
      <c r="G280" s="7">
        <v>2.1261999999999999</v>
      </c>
      <c r="H280" s="7">
        <v>2.73</v>
      </c>
      <c r="J280" s="13" t="s">
        <v>1611</v>
      </c>
      <c r="K280" s="65" t="s">
        <v>1612</v>
      </c>
      <c r="L280" s="66" t="s">
        <v>1613</v>
      </c>
      <c r="M280" s="67">
        <v>221.44900000000001</v>
      </c>
      <c r="N280" s="68">
        <v>28.22</v>
      </c>
      <c r="O280" s="69">
        <v>2.1261999999999999</v>
      </c>
      <c r="P280" s="69">
        <v>2.73</v>
      </c>
      <c r="Q280" s="67">
        <v>6249.2907800000003</v>
      </c>
      <c r="R280" s="62">
        <v>3.2472440419601062E-4</v>
      </c>
      <c r="S280" s="63">
        <v>6.904290282015578E-6</v>
      </c>
      <c r="T280" s="64">
        <v>8.8649762345510904E-6</v>
      </c>
    </row>
    <row r="281" spans="2:20" ht="15.75">
      <c r="B281" s="7" t="s">
        <v>1614</v>
      </c>
      <c r="C281" s="7" t="s">
        <v>1615</v>
      </c>
      <c r="D281" s="7" t="s">
        <v>1616</v>
      </c>
      <c r="E281" s="7">
        <v>366.77800000000002</v>
      </c>
      <c r="F281" s="7">
        <v>29.69</v>
      </c>
      <c r="G281" s="7">
        <v>0.84199999999999997</v>
      </c>
      <c r="H281" s="7">
        <v>21.5</v>
      </c>
      <c r="J281" s="13" t="s">
        <v>1614</v>
      </c>
      <c r="K281" s="65" t="s">
        <v>1615</v>
      </c>
      <c r="L281" s="66" t="s">
        <v>1616</v>
      </c>
      <c r="M281" s="67">
        <v>366.77800000000002</v>
      </c>
      <c r="N281" s="68">
        <v>29.69</v>
      </c>
      <c r="O281" s="69">
        <v>0.84199999999999997</v>
      </c>
      <c r="P281" s="69">
        <v>21.5</v>
      </c>
      <c r="Q281" s="67">
        <v>10889.638820000002</v>
      </c>
      <c r="R281" s="62">
        <v>5.6584524583992051E-4</v>
      </c>
      <c r="S281" s="63">
        <v>4.7644169699721309E-6</v>
      </c>
      <c r="T281" s="64">
        <v>1.2165672785558291E-4</v>
      </c>
    </row>
    <row r="282" spans="2:20" ht="15.75">
      <c r="B282" s="7" t="s">
        <v>1617</v>
      </c>
      <c r="C282" s="7" t="s">
        <v>1618</v>
      </c>
      <c r="D282" s="7" t="s">
        <v>1619</v>
      </c>
      <c r="E282" s="7">
        <v>133.36799999999999</v>
      </c>
      <c r="F282" s="7">
        <v>46.99</v>
      </c>
      <c r="G282" s="7">
        <v>1.5322</v>
      </c>
      <c r="H282" s="7">
        <v>7.1429999999999998</v>
      </c>
      <c r="J282" s="13" t="s">
        <v>1617</v>
      </c>
      <c r="K282" s="65" t="s">
        <v>1618</v>
      </c>
      <c r="L282" s="66" t="s">
        <v>1619</v>
      </c>
      <c r="M282" s="67">
        <v>133.36799999999999</v>
      </c>
      <c r="N282" s="68">
        <v>46.99</v>
      </c>
      <c r="O282" s="69">
        <v>1.5322</v>
      </c>
      <c r="P282" s="69">
        <v>7.1429999999999998</v>
      </c>
      <c r="Q282" s="67">
        <v>6266.9623199999996</v>
      </c>
      <c r="R282" s="62">
        <v>3.2564264924168695E-4</v>
      </c>
      <c r="S282" s="63">
        <v>4.9894966716811277E-6</v>
      </c>
      <c r="T282" s="64">
        <v>2.3260654435333698E-5</v>
      </c>
    </row>
    <row r="283" spans="2:20" ht="15.75">
      <c r="B283" s="7" t="s">
        <v>1620</v>
      </c>
      <c r="C283" s="7" t="s">
        <v>1621</v>
      </c>
      <c r="D283" s="7" t="s">
        <v>1622</v>
      </c>
      <c r="E283" s="7">
        <v>312.09300000000002</v>
      </c>
      <c r="F283" s="7">
        <v>71.55</v>
      </c>
      <c r="G283" s="7" t="s">
        <v>16</v>
      </c>
      <c r="H283" s="7">
        <v>10.567</v>
      </c>
      <c r="J283" s="13" t="s">
        <v>1620</v>
      </c>
      <c r="K283" s="65" t="s">
        <v>1621</v>
      </c>
      <c r="L283" s="66" t="s">
        <v>1622</v>
      </c>
      <c r="M283" s="67">
        <v>312.09300000000002</v>
      </c>
      <c r="N283" s="68">
        <v>71.55</v>
      </c>
      <c r="O283" s="69" t="s">
        <v>16</v>
      </c>
      <c r="P283" s="69">
        <v>10.567</v>
      </c>
      <c r="Q283" s="67">
        <v>22330.254150000001</v>
      </c>
      <c r="R283" s="62">
        <v>1.1603202234741017E-3</v>
      </c>
      <c r="S283" s="63" t="s">
        <v>16</v>
      </c>
      <c r="T283" s="64">
        <v>1.2261103801450833E-4</v>
      </c>
    </row>
    <row r="284" spans="2:20" ht="15.75">
      <c r="B284" s="7" t="s">
        <v>1623</v>
      </c>
      <c r="C284" s="7" t="s">
        <v>1624</v>
      </c>
      <c r="D284" s="7" t="s">
        <v>1625</v>
      </c>
      <c r="E284" s="7">
        <v>675.73099999999999</v>
      </c>
      <c r="F284" s="7">
        <v>90.07</v>
      </c>
      <c r="G284" s="7" t="s">
        <v>16</v>
      </c>
      <c r="H284" s="7">
        <v>12.534000000000001</v>
      </c>
      <c r="J284" s="13" t="s">
        <v>1623</v>
      </c>
      <c r="K284" s="65" t="s">
        <v>1624</v>
      </c>
      <c r="L284" s="66" t="s">
        <v>1625</v>
      </c>
      <c r="M284" s="67">
        <v>675.73099999999999</v>
      </c>
      <c r="N284" s="68">
        <v>90.07</v>
      </c>
      <c r="O284" s="69" t="s">
        <v>16</v>
      </c>
      <c r="P284" s="69">
        <v>12.534000000000001</v>
      </c>
      <c r="Q284" s="67">
        <v>60863.091169999992</v>
      </c>
      <c r="R284" s="62">
        <v>3.1625558344887451E-3</v>
      </c>
      <c r="S284" s="63" t="s">
        <v>16</v>
      </c>
      <c r="T284" s="64">
        <v>3.9639474829481934E-4</v>
      </c>
    </row>
    <row r="285" spans="2:20" ht="15.75">
      <c r="B285" s="7" t="s">
        <v>1626</v>
      </c>
      <c r="C285" s="7" t="s">
        <v>1627</v>
      </c>
      <c r="D285" s="7" t="s">
        <v>1628</v>
      </c>
      <c r="E285" s="7">
        <v>191.274</v>
      </c>
      <c r="F285" s="7">
        <v>46.87</v>
      </c>
      <c r="G285" s="7">
        <v>1.5362</v>
      </c>
      <c r="H285" s="7">
        <v>11.1</v>
      </c>
      <c r="J285" s="13" t="s">
        <v>1626</v>
      </c>
      <c r="K285" s="65" t="s">
        <v>1627</v>
      </c>
      <c r="L285" s="66" t="s">
        <v>1628</v>
      </c>
      <c r="M285" s="67">
        <v>191.274</v>
      </c>
      <c r="N285" s="68">
        <v>46.87</v>
      </c>
      <c r="O285" s="69">
        <v>1.5362</v>
      </c>
      <c r="P285" s="69">
        <v>11.1</v>
      </c>
      <c r="Q285" s="67">
        <v>8965.0123800000001</v>
      </c>
      <c r="R285" s="62">
        <v>4.658381896745984E-4</v>
      </c>
      <c r="S285" s="63">
        <v>7.1562062697811812E-6</v>
      </c>
      <c r="T285" s="64">
        <v>5.1708039053880423E-5</v>
      </c>
    </row>
    <row r="286" spans="2:20" ht="15.75">
      <c r="B286" s="7" t="s">
        <v>1629</v>
      </c>
      <c r="C286" s="7" t="s">
        <v>1630</v>
      </c>
      <c r="D286" s="7" t="s">
        <v>1631</v>
      </c>
      <c r="E286" s="7">
        <v>290.16500000000002</v>
      </c>
      <c r="F286" s="7">
        <v>41.86</v>
      </c>
      <c r="G286" s="7">
        <v>2.6756000000000002</v>
      </c>
      <c r="H286" s="7">
        <v>15.7</v>
      </c>
      <c r="J286" s="13" t="s">
        <v>1629</v>
      </c>
      <c r="K286" s="65" t="s">
        <v>1630</v>
      </c>
      <c r="L286" s="66" t="s">
        <v>1631</v>
      </c>
      <c r="M286" s="67">
        <v>290.16500000000002</v>
      </c>
      <c r="N286" s="68">
        <v>41.86</v>
      </c>
      <c r="O286" s="69">
        <v>2.6756000000000002</v>
      </c>
      <c r="P286" s="69">
        <v>15.7</v>
      </c>
      <c r="Q286" s="67">
        <v>12146.306900000001</v>
      </c>
      <c r="R286" s="62">
        <v>6.3114398259515663E-4</v>
      </c>
      <c r="S286" s="63">
        <v>1.6886888398316013E-5</v>
      </c>
      <c r="T286" s="64">
        <v>9.9089605267439589E-5</v>
      </c>
    </row>
    <row r="287" spans="2:20" ht="15.75">
      <c r="B287" s="7" t="s">
        <v>1632</v>
      </c>
      <c r="C287" s="7" t="s">
        <v>1633</v>
      </c>
      <c r="D287" s="7" t="s">
        <v>1634</v>
      </c>
      <c r="E287" s="7">
        <v>132.97</v>
      </c>
      <c r="F287" s="7">
        <v>131.15</v>
      </c>
      <c r="G287" s="7">
        <v>2.1349999999999998</v>
      </c>
      <c r="H287" s="7">
        <v>8.0850000000000009</v>
      </c>
      <c r="J287" s="13" t="s">
        <v>1632</v>
      </c>
      <c r="K287" s="65" t="s">
        <v>1633</v>
      </c>
      <c r="L287" s="66" t="s">
        <v>1634</v>
      </c>
      <c r="M287" s="67">
        <v>132.97</v>
      </c>
      <c r="N287" s="68">
        <v>131.15</v>
      </c>
      <c r="O287" s="69">
        <v>2.1349999999999998</v>
      </c>
      <c r="P287" s="69">
        <v>8.0850000000000009</v>
      </c>
      <c r="Q287" s="67">
        <v>17439.015500000001</v>
      </c>
      <c r="R287" s="62">
        <v>9.061626538687794E-4</v>
      </c>
      <c r="S287" s="63">
        <v>1.9346572660098436E-5</v>
      </c>
      <c r="T287" s="64">
        <v>7.3263250565290812E-5</v>
      </c>
    </row>
    <row r="288" spans="2:20" ht="15.75">
      <c r="B288" s="7" t="s">
        <v>1635</v>
      </c>
      <c r="C288" s="7" t="s">
        <v>1636</v>
      </c>
      <c r="D288" s="7" t="s">
        <v>1637</v>
      </c>
      <c r="E288" s="7">
        <v>234.578</v>
      </c>
      <c r="F288" s="7">
        <v>86.86</v>
      </c>
      <c r="G288" s="7" t="s">
        <v>16</v>
      </c>
      <c r="H288" s="7">
        <v>13.36</v>
      </c>
      <c r="J288" s="13" t="s">
        <v>1635</v>
      </c>
      <c r="K288" s="65" t="s">
        <v>1636</v>
      </c>
      <c r="L288" s="66" t="s">
        <v>1637</v>
      </c>
      <c r="M288" s="67">
        <v>234.578</v>
      </c>
      <c r="N288" s="68">
        <v>86.86</v>
      </c>
      <c r="O288" s="69" t="s">
        <v>16</v>
      </c>
      <c r="P288" s="69">
        <v>13.36</v>
      </c>
      <c r="Q288" s="67">
        <v>20375.445080000001</v>
      </c>
      <c r="R288" s="62">
        <v>1.0587448234936406E-3</v>
      </c>
      <c r="S288" s="63" t="s">
        <v>16</v>
      </c>
      <c r="T288" s="64">
        <v>1.4144830841875038E-4</v>
      </c>
    </row>
    <row r="289" spans="2:20" ht="15.75">
      <c r="B289" s="7" t="s">
        <v>1638</v>
      </c>
      <c r="C289" s="7" t="s">
        <v>1639</v>
      </c>
      <c r="D289" s="7" t="s">
        <v>1640</v>
      </c>
      <c r="E289" s="7">
        <v>809.93399999999997</v>
      </c>
      <c r="F289" s="7">
        <v>21.07</v>
      </c>
      <c r="G289" s="7">
        <v>2.468</v>
      </c>
      <c r="H289" s="7">
        <v>4.2</v>
      </c>
      <c r="J289" s="13" t="s">
        <v>1638</v>
      </c>
      <c r="K289" s="65" t="s">
        <v>1639</v>
      </c>
      <c r="L289" s="66" t="s">
        <v>1640</v>
      </c>
      <c r="M289" s="67">
        <v>809.93399999999997</v>
      </c>
      <c r="N289" s="68">
        <v>21.07</v>
      </c>
      <c r="O289" s="69">
        <v>2.468</v>
      </c>
      <c r="P289" s="69">
        <v>4.2</v>
      </c>
      <c r="Q289" s="67">
        <v>17065.309379999999</v>
      </c>
      <c r="R289" s="62">
        <v>8.8674421081124516E-4</v>
      </c>
      <c r="S289" s="63">
        <v>2.1884847122821532E-5</v>
      </c>
      <c r="T289" s="64">
        <v>3.7243256854072302E-5</v>
      </c>
    </row>
    <row r="290" spans="2:20" ht="15.75">
      <c r="B290" s="7" t="s">
        <v>1641</v>
      </c>
      <c r="C290" s="7" t="s">
        <v>1642</v>
      </c>
      <c r="D290" s="7" t="s">
        <v>1643</v>
      </c>
      <c r="E290" s="7">
        <v>1469.606</v>
      </c>
      <c r="F290" s="7">
        <v>117.86</v>
      </c>
      <c r="G290" s="7">
        <v>1.4594</v>
      </c>
      <c r="H290" s="7">
        <v>12.817</v>
      </c>
      <c r="J290" s="13" t="s">
        <v>1641</v>
      </c>
      <c r="K290" s="65" t="s">
        <v>1642</v>
      </c>
      <c r="L290" s="66" t="s">
        <v>1643</v>
      </c>
      <c r="M290" s="67">
        <v>1469.606</v>
      </c>
      <c r="N290" s="68">
        <v>117.86</v>
      </c>
      <c r="O290" s="69">
        <v>1.4594</v>
      </c>
      <c r="P290" s="69">
        <v>12.817</v>
      </c>
      <c r="Q290" s="67">
        <v>173207.76316</v>
      </c>
      <c r="R290" s="62">
        <v>9.0001873291379649E-3</v>
      </c>
      <c r="S290" s="63">
        <v>1.3134873388143947E-4</v>
      </c>
      <c r="T290" s="64">
        <v>1.153554009975613E-3</v>
      </c>
    </row>
    <row r="291" spans="2:20" ht="15.75">
      <c r="B291" s="7" t="s">
        <v>1644</v>
      </c>
      <c r="C291" s="7" t="s">
        <v>1645</v>
      </c>
      <c r="D291" s="7" t="s">
        <v>1646</v>
      </c>
      <c r="E291" s="7">
        <v>124.90300000000001</v>
      </c>
      <c r="F291" s="7">
        <v>78.739999999999995</v>
      </c>
      <c r="G291" s="7">
        <v>2.3368000000000002</v>
      </c>
      <c r="H291" s="7">
        <v>10.199999999999999</v>
      </c>
      <c r="J291" s="13" t="s">
        <v>1644</v>
      </c>
      <c r="K291" s="65" t="s">
        <v>1645</v>
      </c>
      <c r="L291" s="66" t="s">
        <v>1646</v>
      </c>
      <c r="M291" s="67">
        <v>124.90300000000001</v>
      </c>
      <c r="N291" s="68">
        <v>78.739999999999995</v>
      </c>
      <c r="O291" s="69">
        <v>2.3368000000000002</v>
      </c>
      <c r="P291" s="69">
        <v>10.199999999999999</v>
      </c>
      <c r="Q291" s="67">
        <v>9834.8622199999991</v>
      </c>
      <c r="R291" s="62">
        <v>5.1103715400155434E-4</v>
      </c>
      <c r="S291" s="63">
        <v>1.1941916214708324E-5</v>
      </c>
      <c r="T291" s="64">
        <v>5.2125789708158539E-5</v>
      </c>
    </row>
    <row r="292" spans="2:20" ht="15.75">
      <c r="B292" s="7" t="s">
        <v>1647</v>
      </c>
      <c r="C292" s="7" t="s">
        <v>1648</v>
      </c>
      <c r="D292" s="7" t="s">
        <v>1649</v>
      </c>
      <c r="E292" s="7">
        <v>808.52800000000002</v>
      </c>
      <c r="F292" s="7">
        <v>11.67</v>
      </c>
      <c r="G292" s="7">
        <v>2.0566</v>
      </c>
      <c r="H292" s="7">
        <v>8.6349999999999998</v>
      </c>
      <c r="J292" s="13" t="s">
        <v>1647</v>
      </c>
      <c r="K292" s="65" t="s">
        <v>1648</v>
      </c>
      <c r="L292" s="66" t="s">
        <v>1649</v>
      </c>
      <c r="M292" s="67">
        <v>808.52800000000002</v>
      </c>
      <c r="N292" s="68">
        <v>11.67</v>
      </c>
      <c r="O292" s="69">
        <v>2.0566</v>
      </c>
      <c r="P292" s="69">
        <v>8.6349999999999998</v>
      </c>
      <c r="Q292" s="67">
        <v>9435.5217599999996</v>
      </c>
      <c r="R292" s="62">
        <v>4.9028670446896584E-4</v>
      </c>
      <c r="S292" s="63">
        <v>1.0083236364108753E-5</v>
      </c>
      <c r="T292" s="64">
        <v>4.2336256930895195E-5</v>
      </c>
    </row>
    <row r="293" spans="2:20" ht="15.75">
      <c r="B293" s="7" t="s">
        <v>1650</v>
      </c>
      <c r="C293" s="7" t="s">
        <v>1651</v>
      </c>
      <c r="D293" s="7" t="s">
        <v>1652</v>
      </c>
      <c r="E293" s="7">
        <v>350.62700000000001</v>
      </c>
      <c r="F293" s="7">
        <v>69.37</v>
      </c>
      <c r="G293" s="7">
        <v>4.7571000000000003</v>
      </c>
      <c r="H293" s="7">
        <v>4.6929999999999996</v>
      </c>
      <c r="J293" s="13" t="s">
        <v>1650</v>
      </c>
      <c r="K293" s="65" t="s">
        <v>1651</v>
      </c>
      <c r="L293" s="66" t="s">
        <v>1652</v>
      </c>
      <c r="M293" s="67">
        <v>350.62700000000001</v>
      </c>
      <c r="N293" s="68">
        <v>69.37</v>
      </c>
      <c r="O293" s="69">
        <v>4.7571000000000003</v>
      </c>
      <c r="P293" s="69">
        <v>4.6929999999999996</v>
      </c>
      <c r="Q293" s="67">
        <v>24322.994990000003</v>
      </c>
      <c r="R293" s="62">
        <v>1.2638666265406683E-3</v>
      </c>
      <c r="S293" s="63">
        <v>6.0123399291166137E-5</v>
      </c>
      <c r="T293" s="64">
        <v>5.9313260783553565E-5</v>
      </c>
    </row>
    <row r="294" spans="2:20" ht="15.75">
      <c r="B294" s="7" t="s">
        <v>1653</v>
      </c>
      <c r="C294" s="7" t="s">
        <v>1654</v>
      </c>
      <c r="D294" s="7" t="s">
        <v>1655</v>
      </c>
      <c r="E294" s="7">
        <v>235.16900000000001</v>
      </c>
      <c r="F294" s="7">
        <v>318.77999999999997</v>
      </c>
      <c r="G294" s="7" t="s">
        <v>16</v>
      </c>
      <c r="H294" s="7">
        <v>14.454000000000001</v>
      </c>
      <c r="J294" s="13" t="s">
        <v>1653</v>
      </c>
      <c r="K294" s="65" t="s">
        <v>1654</v>
      </c>
      <c r="L294" s="66" t="s">
        <v>1655</v>
      </c>
      <c r="M294" s="67">
        <v>235.16900000000001</v>
      </c>
      <c r="N294" s="68">
        <v>318.77999999999997</v>
      </c>
      <c r="O294" s="69" t="s">
        <v>16</v>
      </c>
      <c r="P294" s="69">
        <v>14.454000000000001</v>
      </c>
      <c r="Q294" s="67">
        <v>74967.173819999996</v>
      </c>
      <c r="R294" s="62">
        <v>3.8954293711002935E-3</v>
      </c>
      <c r="S294" s="63" t="s">
        <v>16</v>
      </c>
      <c r="T294" s="64">
        <v>5.6304536129883642E-4</v>
      </c>
    </row>
    <row r="295" spans="2:20" ht="15.75">
      <c r="B295" s="7" t="s">
        <v>1656</v>
      </c>
      <c r="C295" s="7" t="s">
        <v>1657</v>
      </c>
      <c r="D295" s="7" t="s">
        <v>1658</v>
      </c>
      <c r="E295" s="7">
        <v>239.46700000000001</v>
      </c>
      <c r="F295" s="7">
        <v>41</v>
      </c>
      <c r="G295" s="7">
        <v>2.9268000000000001</v>
      </c>
      <c r="H295" s="7">
        <v>7.7670000000000003</v>
      </c>
      <c r="J295" s="13" t="s">
        <v>1656</v>
      </c>
      <c r="K295" s="65" t="s">
        <v>1657</v>
      </c>
      <c r="L295" s="66" t="s">
        <v>1658</v>
      </c>
      <c r="M295" s="67">
        <v>239.46700000000001</v>
      </c>
      <c r="N295" s="68">
        <v>41</v>
      </c>
      <c r="O295" s="69">
        <v>2.9268000000000001</v>
      </c>
      <c r="P295" s="69">
        <v>7.7670000000000003</v>
      </c>
      <c r="Q295" s="67">
        <v>9818.1470000000008</v>
      </c>
      <c r="R295" s="62">
        <v>5.1016860106545552E-4</v>
      </c>
      <c r="S295" s="63">
        <v>1.4931614615983753E-5</v>
      </c>
      <c r="T295" s="64">
        <v>3.9624795244753931E-5</v>
      </c>
    </row>
    <row r="296" spans="2:20" ht="15.75">
      <c r="B296" s="7" t="s">
        <v>1659</v>
      </c>
      <c r="C296" s="7" t="s">
        <v>1660</v>
      </c>
      <c r="D296" s="7" t="s">
        <v>1661</v>
      </c>
      <c r="E296" s="7">
        <v>169.36199999999999</v>
      </c>
      <c r="F296" s="7">
        <v>39.340000000000003</v>
      </c>
      <c r="G296" s="7">
        <v>0.40670000000000001</v>
      </c>
      <c r="H296" s="7">
        <v>15.147</v>
      </c>
      <c r="J296" s="13" t="s">
        <v>1659</v>
      </c>
      <c r="K296" s="65" t="s">
        <v>1660</v>
      </c>
      <c r="L296" s="66" t="s">
        <v>1661</v>
      </c>
      <c r="M296" s="67">
        <v>169.36199999999999</v>
      </c>
      <c r="N296" s="68">
        <v>39.340000000000003</v>
      </c>
      <c r="O296" s="69">
        <v>0.40670000000000001</v>
      </c>
      <c r="P296" s="69">
        <v>15.147</v>
      </c>
      <c r="Q296" s="67">
        <v>6662.7010800000007</v>
      </c>
      <c r="R296" s="62">
        <v>3.462059479554441E-4</v>
      </c>
      <c r="S296" s="63">
        <v>1.4080195903347913E-6</v>
      </c>
      <c r="T296" s="64">
        <v>5.2439814936811118E-5</v>
      </c>
    </row>
    <row r="297" spans="2:20" ht="15.75">
      <c r="B297" s="7" t="s">
        <v>1662</v>
      </c>
      <c r="C297" s="7" t="s">
        <v>1663</v>
      </c>
      <c r="D297" s="7" t="s">
        <v>1664</v>
      </c>
      <c r="E297" s="7">
        <v>232.85300000000001</v>
      </c>
      <c r="F297" s="7">
        <v>76.489999999999995</v>
      </c>
      <c r="G297" s="7">
        <v>1.8826000000000001</v>
      </c>
      <c r="H297" s="7">
        <v>13.587</v>
      </c>
      <c r="J297" s="13" t="s">
        <v>1662</v>
      </c>
      <c r="K297" s="65" t="s">
        <v>1663</v>
      </c>
      <c r="L297" s="66" t="s">
        <v>1664</v>
      </c>
      <c r="M297" s="67">
        <v>232.85300000000001</v>
      </c>
      <c r="N297" s="68">
        <v>76.489999999999995</v>
      </c>
      <c r="O297" s="69">
        <v>1.8826000000000001</v>
      </c>
      <c r="P297" s="69">
        <v>13.587</v>
      </c>
      <c r="Q297" s="67">
        <v>17810.92597</v>
      </c>
      <c r="R297" s="62">
        <v>9.2548779171826312E-4</v>
      </c>
      <c r="S297" s="63">
        <v>1.7423233166888021E-5</v>
      </c>
      <c r="T297" s="64">
        <v>1.257460262607604E-4</v>
      </c>
    </row>
    <row r="298" spans="2:20" ht="15.75">
      <c r="B298" s="7" t="s">
        <v>1665</v>
      </c>
      <c r="C298" s="7" t="s">
        <v>1666</v>
      </c>
      <c r="D298" s="7" t="s">
        <v>1667</v>
      </c>
      <c r="E298" s="7">
        <v>361.20600000000002</v>
      </c>
      <c r="F298" s="7">
        <v>46.4</v>
      </c>
      <c r="G298" s="7">
        <v>3.6207000000000003</v>
      </c>
      <c r="H298" s="7">
        <v>9.8859999999999992</v>
      </c>
      <c r="J298" s="13" t="s">
        <v>1665</v>
      </c>
      <c r="K298" s="65" t="s">
        <v>1666</v>
      </c>
      <c r="L298" s="66" t="s">
        <v>1667</v>
      </c>
      <c r="M298" s="67">
        <v>361.20600000000002</v>
      </c>
      <c r="N298" s="68">
        <v>46.4</v>
      </c>
      <c r="O298" s="69">
        <v>3.6207000000000003</v>
      </c>
      <c r="P298" s="69">
        <v>9.8859999999999992</v>
      </c>
      <c r="Q298" s="67">
        <v>16759.9584</v>
      </c>
      <c r="R298" s="62">
        <v>8.7087762393893962E-4</v>
      </c>
      <c r="S298" s="63">
        <v>3.1531866129957191E-5</v>
      </c>
      <c r="T298" s="64">
        <v>8.6094961902603569E-5</v>
      </c>
    </row>
    <row r="299" spans="2:20" ht="15.75">
      <c r="B299" s="7" t="s">
        <v>1668</v>
      </c>
      <c r="C299" s="7" t="s">
        <v>1669</v>
      </c>
      <c r="D299" s="7" t="s">
        <v>1670</v>
      </c>
      <c r="E299" s="7">
        <v>309.10899999999998</v>
      </c>
      <c r="F299" s="7">
        <v>16.27</v>
      </c>
      <c r="G299" s="7">
        <v>4.1180000000000003</v>
      </c>
      <c r="H299" s="7" t="s">
        <v>16</v>
      </c>
      <c r="J299" s="13" t="s">
        <v>1668</v>
      </c>
      <c r="K299" s="65" t="s">
        <v>1669</v>
      </c>
      <c r="L299" s="66" t="s">
        <v>1670</v>
      </c>
      <c r="M299" s="67">
        <v>309.10899999999998</v>
      </c>
      <c r="N299" s="68">
        <v>16.27</v>
      </c>
      <c r="O299" s="69">
        <v>4.1180000000000003</v>
      </c>
      <c r="P299" s="69" t="s">
        <v>16</v>
      </c>
      <c r="Q299" s="67">
        <v>5029.2034299999996</v>
      </c>
      <c r="R299" s="62">
        <v>2.6132646805519311E-4</v>
      </c>
      <c r="S299" s="63">
        <v>1.0761423954512852E-5</v>
      </c>
      <c r="T299" s="64" t="s">
        <v>16</v>
      </c>
    </row>
    <row r="300" spans="2:20" ht="15.75">
      <c r="B300" s="7" t="s">
        <v>1671</v>
      </c>
      <c r="C300" s="7" t="s">
        <v>1672</v>
      </c>
      <c r="D300" s="7" t="s">
        <v>1673</v>
      </c>
      <c r="E300" s="7">
        <v>103.221</v>
      </c>
      <c r="F300" s="7">
        <v>50.16</v>
      </c>
      <c r="G300" s="7">
        <v>1.7544</v>
      </c>
      <c r="H300" s="7">
        <v>8.6199999999999992</v>
      </c>
      <c r="J300" s="13" t="s">
        <v>1671</v>
      </c>
      <c r="K300" s="65" t="s">
        <v>1672</v>
      </c>
      <c r="L300" s="66" t="s">
        <v>1673</v>
      </c>
      <c r="M300" s="67">
        <v>103.221</v>
      </c>
      <c r="N300" s="68">
        <v>50.16</v>
      </c>
      <c r="O300" s="69">
        <v>1.7544</v>
      </c>
      <c r="P300" s="69">
        <v>8.6199999999999992</v>
      </c>
      <c r="Q300" s="67">
        <v>5177.5653599999996</v>
      </c>
      <c r="R300" s="62">
        <v>2.69035621144821E-4</v>
      </c>
      <c r="S300" s="63">
        <v>4.7199609373647398E-6</v>
      </c>
      <c r="T300" s="64">
        <v>2.319087054268357E-5</v>
      </c>
    </row>
    <row r="301" spans="2:20" ht="15.75">
      <c r="B301" s="7" t="s">
        <v>1674</v>
      </c>
      <c r="C301" s="7" t="s">
        <v>1675</v>
      </c>
      <c r="D301" s="7" t="s">
        <v>1676</v>
      </c>
      <c r="E301" s="7">
        <v>106.848</v>
      </c>
      <c r="F301" s="7">
        <v>126.45</v>
      </c>
      <c r="G301" s="7">
        <v>0.96479999999999999</v>
      </c>
      <c r="H301" s="7">
        <v>9.77</v>
      </c>
      <c r="J301" s="13" t="s">
        <v>1674</v>
      </c>
      <c r="K301" s="65" t="s">
        <v>1675</v>
      </c>
      <c r="L301" s="66" t="s">
        <v>1676</v>
      </c>
      <c r="M301" s="67">
        <v>106.848</v>
      </c>
      <c r="N301" s="68">
        <v>126.45</v>
      </c>
      <c r="O301" s="69">
        <v>0.96479999999999999</v>
      </c>
      <c r="P301" s="69">
        <v>9.77</v>
      </c>
      <c r="Q301" s="67">
        <v>13510.929599999999</v>
      </c>
      <c r="R301" s="62">
        <v>7.0205223583695098E-4</v>
      </c>
      <c r="S301" s="63">
        <v>6.7733999713549037E-6</v>
      </c>
      <c r="T301" s="64">
        <v>6.859050344127011E-5</v>
      </c>
    </row>
    <row r="302" spans="2:20" ht="15.75">
      <c r="B302" s="7" t="s">
        <v>1677</v>
      </c>
      <c r="C302" s="7" t="s">
        <v>1678</v>
      </c>
      <c r="D302" s="7" t="s">
        <v>1679</v>
      </c>
      <c r="E302" s="7">
        <v>1571.202</v>
      </c>
      <c r="F302" s="7">
        <v>64.39</v>
      </c>
      <c r="G302" s="7">
        <v>2.9817999999999998</v>
      </c>
      <c r="H302" s="7">
        <v>10.8</v>
      </c>
      <c r="J302" s="13" t="s">
        <v>1677</v>
      </c>
      <c r="K302" s="65" t="s">
        <v>1678</v>
      </c>
      <c r="L302" s="66" t="s">
        <v>1679</v>
      </c>
      <c r="M302" s="67">
        <v>1571.202</v>
      </c>
      <c r="N302" s="68">
        <v>64.39</v>
      </c>
      <c r="O302" s="69">
        <v>2.9817999999999998</v>
      </c>
      <c r="P302" s="69">
        <v>10.8</v>
      </c>
      <c r="Q302" s="67">
        <v>101169.69678</v>
      </c>
      <c r="R302" s="62">
        <v>5.2569596560806137E-3</v>
      </c>
      <c r="S302" s="63">
        <v>1.5675202302501171E-4</v>
      </c>
      <c r="T302" s="64">
        <v>5.6775164285670636E-4</v>
      </c>
    </row>
    <row r="303" spans="2:20" ht="15.75">
      <c r="B303" s="7" t="s">
        <v>1680</v>
      </c>
      <c r="C303" s="7" t="s">
        <v>1681</v>
      </c>
      <c r="D303" s="7" t="s">
        <v>1682</v>
      </c>
      <c r="E303" s="7">
        <v>100.521</v>
      </c>
      <c r="F303" s="7">
        <v>167.27</v>
      </c>
      <c r="G303" s="7">
        <v>0.5978</v>
      </c>
      <c r="H303" s="7">
        <v>13.367000000000001</v>
      </c>
      <c r="J303" s="13" t="s">
        <v>1680</v>
      </c>
      <c r="K303" s="65" t="s">
        <v>1681</v>
      </c>
      <c r="L303" s="66" t="s">
        <v>1682</v>
      </c>
      <c r="M303" s="67">
        <v>100.521</v>
      </c>
      <c r="N303" s="68">
        <v>167.27</v>
      </c>
      <c r="O303" s="69">
        <v>0.5978</v>
      </c>
      <c r="P303" s="69">
        <v>13.367000000000001</v>
      </c>
      <c r="Q303" s="67">
        <v>16814.147670000002</v>
      </c>
      <c r="R303" s="62">
        <v>8.7369339600556887E-4</v>
      </c>
      <c r="S303" s="63">
        <v>5.222939121321291E-6</v>
      </c>
      <c r="T303" s="64">
        <v>1.1678659624406441E-4</v>
      </c>
    </row>
    <row r="304" spans="2:20" ht="15.75">
      <c r="B304" s="7" t="s">
        <v>1683</v>
      </c>
      <c r="C304" s="7" t="s">
        <v>1684</v>
      </c>
      <c r="D304" s="7" t="s">
        <v>1685</v>
      </c>
      <c r="E304" s="7">
        <v>411.35700000000003</v>
      </c>
      <c r="F304" s="7">
        <v>53.16</v>
      </c>
      <c r="G304" s="7">
        <v>0.8841</v>
      </c>
      <c r="H304" s="7">
        <v>11.84</v>
      </c>
      <c r="J304" s="13" t="s">
        <v>1683</v>
      </c>
      <c r="K304" s="65" t="s">
        <v>1684</v>
      </c>
      <c r="L304" s="66" t="s">
        <v>1685</v>
      </c>
      <c r="M304" s="67">
        <v>411.35700000000003</v>
      </c>
      <c r="N304" s="68">
        <v>53.16</v>
      </c>
      <c r="O304" s="69">
        <v>0.8841</v>
      </c>
      <c r="P304" s="69">
        <v>11.84</v>
      </c>
      <c r="Q304" s="67">
        <v>21867.738120000002</v>
      </c>
      <c r="R304" s="62">
        <v>1.1362870575421344E-3</v>
      </c>
      <c r="S304" s="63">
        <v>1.0045913875730011E-5</v>
      </c>
      <c r="T304" s="64">
        <v>1.3453638761298873E-4</v>
      </c>
    </row>
    <row r="305" spans="2:20" ht="15.75">
      <c r="B305" s="7" t="s">
        <v>1686</v>
      </c>
      <c r="C305" s="7" t="s">
        <v>1687</v>
      </c>
      <c r="D305" s="7" t="s">
        <v>1688</v>
      </c>
      <c r="E305" s="7">
        <v>113.441</v>
      </c>
      <c r="F305" s="7">
        <v>62.34</v>
      </c>
      <c r="G305" s="7" t="s">
        <v>16</v>
      </c>
      <c r="H305" s="7">
        <v>12.43</v>
      </c>
      <c r="J305" s="13" t="s">
        <v>1686</v>
      </c>
      <c r="K305" s="65" t="s">
        <v>1687</v>
      </c>
      <c r="L305" s="66" t="s">
        <v>1688</v>
      </c>
      <c r="M305" s="67">
        <v>113.441</v>
      </c>
      <c r="N305" s="68">
        <v>62.34</v>
      </c>
      <c r="O305" s="69" t="s">
        <v>16</v>
      </c>
      <c r="P305" s="69">
        <v>12.43</v>
      </c>
      <c r="Q305" s="67">
        <v>7071.9119400000009</v>
      </c>
      <c r="R305" s="62">
        <v>3.6746928124908819E-4</v>
      </c>
      <c r="S305" s="63" t="s">
        <v>16</v>
      </c>
      <c r="T305" s="64">
        <v>4.567643165926166E-5</v>
      </c>
    </row>
    <row r="306" spans="2:20" ht="15.75">
      <c r="B306" s="7" t="s">
        <v>1689</v>
      </c>
      <c r="C306" s="7" t="s">
        <v>1690</v>
      </c>
      <c r="D306" s="7" t="s">
        <v>1691</v>
      </c>
      <c r="E306" s="7">
        <v>1484.2</v>
      </c>
      <c r="F306" s="7">
        <v>57.93</v>
      </c>
      <c r="G306" s="7">
        <v>1.1048</v>
      </c>
      <c r="H306" s="7">
        <v>18.056000000000001</v>
      </c>
      <c r="J306" s="13" t="s">
        <v>1689</v>
      </c>
      <c r="K306" s="65" t="s">
        <v>1690</v>
      </c>
      <c r="L306" s="66" t="s">
        <v>1691</v>
      </c>
      <c r="M306" s="67">
        <v>1484.2</v>
      </c>
      <c r="N306" s="68">
        <v>57.93</v>
      </c>
      <c r="O306" s="69">
        <v>1.1048</v>
      </c>
      <c r="P306" s="69">
        <v>18.056000000000001</v>
      </c>
      <c r="Q306" s="67">
        <v>85979.706000000006</v>
      </c>
      <c r="R306" s="62">
        <v>4.4676603772625476E-3</v>
      </c>
      <c r="S306" s="63">
        <v>4.9358711847996629E-5</v>
      </c>
      <c r="T306" s="64">
        <v>8.0668075771852556E-4</v>
      </c>
    </row>
    <row r="307" spans="2:20" ht="15.75">
      <c r="B307" s="7" t="s">
        <v>1692</v>
      </c>
      <c r="C307" s="7" t="s">
        <v>1693</v>
      </c>
      <c r="D307" s="7" t="s">
        <v>478</v>
      </c>
      <c r="E307" s="7">
        <v>848.30600000000004</v>
      </c>
      <c r="F307" s="7">
        <v>14.84</v>
      </c>
      <c r="G307" s="7">
        <v>2.0215999999999998</v>
      </c>
      <c r="H307" s="7">
        <v>7.1029999999999998</v>
      </c>
      <c r="J307" s="13" t="s">
        <v>1692</v>
      </c>
      <c r="K307" s="65" t="s">
        <v>1693</v>
      </c>
      <c r="L307" s="66" t="s">
        <v>478</v>
      </c>
      <c r="M307" s="67">
        <v>848.30600000000004</v>
      </c>
      <c r="N307" s="68">
        <v>14.84</v>
      </c>
      <c r="O307" s="69">
        <v>2.0215999999999998</v>
      </c>
      <c r="P307" s="69">
        <v>7.1029999999999998</v>
      </c>
      <c r="Q307" s="67">
        <v>12588.86104</v>
      </c>
      <c r="R307" s="62">
        <v>6.5413989277041931E-4</v>
      </c>
      <c r="S307" s="63">
        <v>1.3224092072246795E-5</v>
      </c>
      <c r="T307" s="64">
        <v>4.6463556583482881E-5</v>
      </c>
    </row>
    <row r="308" spans="2:20" ht="15.75">
      <c r="B308" s="7" t="s">
        <v>1694</v>
      </c>
      <c r="C308" s="7" t="s">
        <v>1695</v>
      </c>
      <c r="D308" s="7" t="s">
        <v>1696</v>
      </c>
      <c r="E308" s="7">
        <v>640.654</v>
      </c>
      <c r="F308" s="7">
        <v>14.71</v>
      </c>
      <c r="G308" s="7">
        <v>3.2631000000000001</v>
      </c>
      <c r="H308" s="7">
        <v>0.75</v>
      </c>
      <c r="J308" s="13" t="s">
        <v>1694</v>
      </c>
      <c r="K308" s="65" t="s">
        <v>1695</v>
      </c>
      <c r="L308" s="66" t="s">
        <v>1696</v>
      </c>
      <c r="M308" s="67">
        <v>640.654</v>
      </c>
      <c r="N308" s="68">
        <v>14.71</v>
      </c>
      <c r="O308" s="69">
        <v>3.2631000000000001</v>
      </c>
      <c r="P308" s="69">
        <v>0.75</v>
      </c>
      <c r="Q308" s="67">
        <v>9424.0203400000009</v>
      </c>
      <c r="R308" s="62">
        <v>4.8968906997116652E-4</v>
      </c>
      <c r="S308" s="63">
        <v>1.5979044042229134E-5</v>
      </c>
      <c r="T308" s="64">
        <v>3.6726680247837486E-6</v>
      </c>
    </row>
    <row r="309" spans="2:20" ht="15.75">
      <c r="B309" s="7" t="s">
        <v>1697</v>
      </c>
      <c r="C309" s="7" t="s">
        <v>1698</v>
      </c>
      <c r="D309" s="7" t="s">
        <v>1699</v>
      </c>
      <c r="E309" s="7">
        <v>411.68</v>
      </c>
      <c r="F309" s="7">
        <v>76.56</v>
      </c>
      <c r="G309" s="7">
        <v>1.7764</v>
      </c>
      <c r="H309" s="7">
        <v>9.01</v>
      </c>
      <c r="J309" s="13" t="s">
        <v>1697</v>
      </c>
      <c r="K309" s="65" t="s">
        <v>1698</v>
      </c>
      <c r="L309" s="66" t="s">
        <v>1699</v>
      </c>
      <c r="M309" s="67">
        <v>411.68</v>
      </c>
      <c r="N309" s="68">
        <v>76.56</v>
      </c>
      <c r="O309" s="69">
        <v>1.7764</v>
      </c>
      <c r="P309" s="69">
        <v>9.01</v>
      </c>
      <c r="Q309" s="67">
        <v>31518.220800000003</v>
      </c>
      <c r="R309" s="62">
        <v>1.6377435185690478E-3</v>
      </c>
      <c r="S309" s="63">
        <v>2.9092875863860563E-5</v>
      </c>
      <c r="T309" s="64">
        <v>1.4756069102307121E-4</v>
      </c>
    </row>
    <row r="310" spans="2:20" ht="15.75">
      <c r="B310" s="7" t="s">
        <v>1700</v>
      </c>
      <c r="C310" s="7" t="s">
        <v>1701</v>
      </c>
      <c r="D310" s="7" t="s">
        <v>1702</v>
      </c>
      <c r="E310" s="7">
        <v>1773.0350000000001</v>
      </c>
      <c r="F310" s="7">
        <v>45.21</v>
      </c>
      <c r="G310" s="7">
        <v>2.2561</v>
      </c>
      <c r="H310" s="7">
        <v>8.1199999999999992</v>
      </c>
      <c r="J310" s="13" t="s">
        <v>1700</v>
      </c>
      <c r="K310" s="65" t="s">
        <v>1701</v>
      </c>
      <c r="L310" s="66" t="s">
        <v>1702</v>
      </c>
      <c r="M310" s="67">
        <v>1773.0350000000001</v>
      </c>
      <c r="N310" s="68">
        <v>45.21</v>
      </c>
      <c r="O310" s="69">
        <v>2.2561</v>
      </c>
      <c r="P310" s="69">
        <v>8.1199999999999992</v>
      </c>
      <c r="Q310" s="67">
        <v>80158.912349999999</v>
      </c>
      <c r="R310" s="62">
        <v>4.1652014556848617E-3</v>
      </c>
      <c r="S310" s="63">
        <v>9.3971110041706174E-5</v>
      </c>
      <c r="T310" s="64">
        <v>3.3821435820161077E-4</v>
      </c>
    </row>
    <row r="311" spans="2:20" ht="15.75">
      <c r="B311" s="7" t="s">
        <v>1703</v>
      </c>
      <c r="C311" s="7" t="s">
        <v>1704</v>
      </c>
      <c r="D311" s="7" t="s">
        <v>1705</v>
      </c>
      <c r="E311" s="7">
        <v>680.72799999999995</v>
      </c>
      <c r="F311" s="7">
        <v>22.74</v>
      </c>
      <c r="G311" s="7">
        <v>2.6385000000000001</v>
      </c>
      <c r="H311" s="7">
        <v>8.1140000000000008</v>
      </c>
      <c r="J311" s="13" t="s">
        <v>1703</v>
      </c>
      <c r="K311" s="65" t="s">
        <v>1704</v>
      </c>
      <c r="L311" s="66" t="s">
        <v>1705</v>
      </c>
      <c r="M311" s="67">
        <v>680.72799999999995</v>
      </c>
      <c r="N311" s="68">
        <v>22.74</v>
      </c>
      <c r="O311" s="69">
        <v>2.6385000000000001</v>
      </c>
      <c r="P311" s="69">
        <v>8.1140000000000008</v>
      </c>
      <c r="Q311" s="67">
        <v>15479.754719999997</v>
      </c>
      <c r="R311" s="62">
        <v>8.0435593501897856E-4</v>
      </c>
      <c r="S311" s="63">
        <v>2.1222931345475752E-5</v>
      </c>
      <c r="T311" s="64">
        <v>6.5265440567439917E-5</v>
      </c>
    </row>
    <row r="312" spans="2:20" ht="15.75">
      <c r="B312" s="7" t="s">
        <v>1706</v>
      </c>
      <c r="C312" s="7" t="s">
        <v>1707</v>
      </c>
      <c r="D312" s="7" t="s">
        <v>1708</v>
      </c>
      <c r="E312" s="7">
        <v>256.21300000000002</v>
      </c>
      <c r="F312" s="7">
        <v>77.13</v>
      </c>
      <c r="G312" s="7">
        <v>2.6966999999999999</v>
      </c>
      <c r="H312" s="7">
        <v>12.175000000000001</v>
      </c>
      <c r="J312" s="13" t="s">
        <v>1706</v>
      </c>
      <c r="K312" s="65" t="s">
        <v>1707</v>
      </c>
      <c r="L312" s="66" t="s">
        <v>1708</v>
      </c>
      <c r="M312" s="67">
        <v>256.21300000000002</v>
      </c>
      <c r="N312" s="68">
        <v>77.13</v>
      </c>
      <c r="O312" s="69">
        <v>2.6966999999999999</v>
      </c>
      <c r="P312" s="69">
        <v>12.175000000000001</v>
      </c>
      <c r="Q312" s="67">
        <v>19761.708689999999</v>
      </c>
      <c r="R312" s="62">
        <v>1.0268539753010781E-3</v>
      </c>
      <c r="S312" s="63">
        <v>2.7691171151944169E-5</v>
      </c>
      <c r="T312" s="64">
        <v>1.2501947149290627E-4</v>
      </c>
    </row>
    <row r="313" spans="2:20" ht="15.75">
      <c r="B313" s="7" t="s">
        <v>1709</v>
      </c>
      <c r="C313" s="7" t="s">
        <v>1710</v>
      </c>
      <c r="D313" s="7" t="s">
        <v>1711</v>
      </c>
      <c r="E313" s="7">
        <v>452.25</v>
      </c>
      <c r="F313" s="7">
        <v>51.13</v>
      </c>
      <c r="G313" s="7">
        <v>3.0118999999999998</v>
      </c>
      <c r="H313" s="7">
        <v>7.875</v>
      </c>
      <c r="J313" s="13" t="s">
        <v>1709</v>
      </c>
      <c r="K313" s="65" t="s">
        <v>1710</v>
      </c>
      <c r="L313" s="66" t="s">
        <v>1711</v>
      </c>
      <c r="M313" s="67">
        <v>452.25</v>
      </c>
      <c r="N313" s="68">
        <v>51.13</v>
      </c>
      <c r="O313" s="69">
        <v>3.0118999999999998</v>
      </c>
      <c r="P313" s="69">
        <v>7.875</v>
      </c>
      <c r="Q313" s="67">
        <v>23123.5425</v>
      </c>
      <c r="R313" s="62">
        <v>1.2015409148898059E-3</v>
      </c>
      <c r="S313" s="63">
        <v>3.6189210815566063E-5</v>
      </c>
      <c r="T313" s="64">
        <v>9.4621347047572213E-5</v>
      </c>
    </row>
    <row r="314" spans="2:20" ht="15.75">
      <c r="B314" s="7" t="s">
        <v>1712</v>
      </c>
      <c r="C314" s="7" t="s">
        <v>1713</v>
      </c>
      <c r="D314" s="7" t="s">
        <v>1714</v>
      </c>
      <c r="E314" s="7">
        <v>454.31599999999997</v>
      </c>
      <c r="F314" s="7">
        <v>53.47</v>
      </c>
      <c r="G314" s="7">
        <v>1.1221000000000001</v>
      </c>
      <c r="H314" s="7">
        <v>14.997</v>
      </c>
      <c r="J314" s="13" t="s">
        <v>1712</v>
      </c>
      <c r="K314" s="65" t="s">
        <v>1713</v>
      </c>
      <c r="L314" s="66" t="s">
        <v>1714</v>
      </c>
      <c r="M314" s="67">
        <v>454.31599999999997</v>
      </c>
      <c r="N314" s="68">
        <v>53.47</v>
      </c>
      <c r="O314" s="69">
        <v>1.1221000000000001</v>
      </c>
      <c r="P314" s="69">
        <v>14.997</v>
      </c>
      <c r="Q314" s="67">
        <v>24292.276519999999</v>
      </c>
      <c r="R314" s="62">
        <v>1.262270439514056E-3</v>
      </c>
      <c r="S314" s="63">
        <v>1.4163936601787224E-5</v>
      </c>
      <c r="T314" s="64">
        <v>1.8930269781392296E-4</v>
      </c>
    </row>
    <row r="315" spans="2:20" ht="15.75">
      <c r="B315" s="7" t="s">
        <v>1715</v>
      </c>
      <c r="C315" s="7" t="s">
        <v>1716</v>
      </c>
      <c r="D315" s="7" t="s">
        <v>1717</v>
      </c>
      <c r="E315" s="7">
        <v>392.44499999999999</v>
      </c>
      <c r="F315" s="7">
        <v>331.15</v>
      </c>
      <c r="G315" s="7" t="s">
        <v>16</v>
      </c>
      <c r="H315" s="7">
        <v>13.173999999999999</v>
      </c>
      <c r="J315" s="13" t="s">
        <v>1715</v>
      </c>
      <c r="K315" s="65" t="s">
        <v>1716</v>
      </c>
      <c r="L315" s="66" t="s">
        <v>1717</v>
      </c>
      <c r="M315" s="67">
        <v>392.44499999999999</v>
      </c>
      <c r="N315" s="68">
        <v>331.15</v>
      </c>
      <c r="O315" s="69" t="s">
        <v>16</v>
      </c>
      <c r="P315" s="69">
        <v>13.173999999999999</v>
      </c>
      <c r="Q315" s="67">
        <v>129958.16174999998</v>
      </c>
      <c r="R315" s="62">
        <v>6.7528601453039636E-3</v>
      </c>
      <c r="S315" s="63" t="s">
        <v>16</v>
      </c>
      <c r="T315" s="64">
        <v>8.8962179554234419E-4</v>
      </c>
    </row>
    <row r="316" spans="2:20" ht="15.75">
      <c r="B316" s="7" t="s">
        <v>1718</v>
      </c>
      <c r="C316" s="7" t="s">
        <v>1719</v>
      </c>
      <c r="D316" s="7" t="s">
        <v>1720</v>
      </c>
      <c r="E316" s="7">
        <v>358.57100000000003</v>
      </c>
      <c r="F316" s="7">
        <v>36.4</v>
      </c>
      <c r="G316" s="7">
        <v>1.4285999999999999</v>
      </c>
      <c r="H316" s="7">
        <v>12.471</v>
      </c>
      <c r="J316" s="13" t="s">
        <v>1718</v>
      </c>
      <c r="K316" s="65" t="s">
        <v>1719</v>
      </c>
      <c r="L316" s="66" t="s">
        <v>1720</v>
      </c>
      <c r="M316" s="67">
        <v>358.57100000000003</v>
      </c>
      <c r="N316" s="68">
        <v>36.4</v>
      </c>
      <c r="O316" s="69">
        <v>1.4285999999999999</v>
      </c>
      <c r="P316" s="69">
        <v>12.471</v>
      </c>
      <c r="Q316" s="67">
        <v>13051.984400000001</v>
      </c>
      <c r="R316" s="62">
        <v>6.7820461666301683E-4</v>
      </c>
      <c r="S316" s="63">
        <v>9.6888311536478575E-6</v>
      </c>
      <c r="T316" s="64">
        <v>8.4578897744044836E-5</v>
      </c>
    </row>
    <row r="317" spans="2:20" ht="15.75">
      <c r="B317" s="7" t="s">
        <v>1721</v>
      </c>
      <c r="C317" s="7" t="s">
        <v>1722</v>
      </c>
      <c r="D317" s="7" t="s">
        <v>1723</v>
      </c>
      <c r="E317" s="7">
        <v>171.98699999999999</v>
      </c>
      <c r="F317" s="7">
        <v>120.02</v>
      </c>
      <c r="G317" s="7">
        <v>1.0331999999999999</v>
      </c>
      <c r="H317" s="7">
        <v>12.21</v>
      </c>
      <c r="J317" s="13" t="s">
        <v>1721</v>
      </c>
      <c r="K317" s="65" t="s">
        <v>1722</v>
      </c>
      <c r="L317" s="66" t="s">
        <v>1723</v>
      </c>
      <c r="M317" s="67">
        <v>171.98699999999999</v>
      </c>
      <c r="N317" s="68">
        <v>120.02</v>
      </c>
      <c r="O317" s="69">
        <v>1.0331999999999999</v>
      </c>
      <c r="P317" s="69">
        <v>12.21</v>
      </c>
      <c r="Q317" s="67">
        <v>20641.87974</v>
      </c>
      <c r="R317" s="62">
        <v>1.0725892482886198E-3</v>
      </c>
      <c r="S317" s="63">
        <v>1.1081992113318019E-5</v>
      </c>
      <c r="T317" s="64">
        <v>1.3096314721604049E-4</v>
      </c>
    </row>
    <row r="318" spans="2:20" ht="15.75">
      <c r="B318" s="7" t="s">
        <v>1724</v>
      </c>
      <c r="C318" s="7" t="s">
        <v>1725</v>
      </c>
      <c r="D318" s="7" t="s">
        <v>1726</v>
      </c>
      <c r="E318" s="7">
        <v>258.65800000000002</v>
      </c>
      <c r="F318" s="7">
        <v>41.75</v>
      </c>
      <c r="G318" s="7">
        <v>2.9701</v>
      </c>
      <c r="H318" s="7">
        <v>8.86</v>
      </c>
      <c r="J318" s="13" t="s">
        <v>1724</v>
      </c>
      <c r="K318" s="65" t="s">
        <v>1725</v>
      </c>
      <c r="L318" s="66" t="s">
        <v>1726</v>
      </c>
      <c r="M318" s="67">
        <v>258.65800000000002</v>
      </c>
      <c r="N318" s="68">
        <v>41.75</v>
      </c>
      <c r="O318" s="69">
        <v>2.9701</v>
      </c>
      <c r="P318" s="69">
        <v>8.86</v>
      </c>
      <c r="Q318" s="67">
        <v>10798.971500000001</v>
      </c>
      <c r="R318" s="62">
        <v>5.6113400859660414E-4</v>
      </c>
      <c r="S318" s="63">
        <v>1.6666241189327739E-5</v>
      </c>
      <c r="T318" s="64">
        <v>4.9716473161659128E-5</v>
      </c>
    </row>
    <row r="319" spans="2:20" ht="15.75">
      <c r="B319" s="7" t="s">
        <v>1727</v>
      </c>
      <c r="C319" s="7" t="s">
        <v>1728</v>
      </c>
      <c r="D319" s="7" t="s">
        <v>1729</v>
      </c>
      <c r="E319" s="7">
        <v>139.80799999999999</v>
      </c>
      <c r="F319" s="7">
        <v>56.91</v>
      </c>
      <c r="G319" s="7">
        <v>0.50960000000000005</v>
      </c>
      <c r="H319" s="7">
        <v>9.36</v>
      </c>
      <c r="J319" s="13" t="s">
        <v>1727</v>
      </c>
      <c r="K319" s="65" t="s">
        <v>1728</v>
      </c>
      <c r="L319" s="66" t="s">
        <v>1729</v>
      </c>
      <c r="M319" s="67">
        <v>139.80799999999999</v>
      </c>
      <c r="N319" s="68">
        <v>56.91</v>
      </c>
      <c r="O319" s="69">
        <v>0.50960000000000005</v>
      </c>
      <c r="P319" s="69">
        <v>9.36</v>
      </c>
      <c r="Q319" s="67">
        <v>7956.4732799999992</v>
      </c>
      <c r="R319" s="62">
        <v>4.1343268161214892E-4</v>
      </c>
      <c r="S319" s="63">
        <v>2.1068529454955113E-6</v>
      </c>
      <c r="T319" s="64">
        <v>3.8697298998897133E-5</v>
      </c>
    </row>
    <row r="320" spans="2:20" ht="15.75">
      <c r="B320" s="7" t="s">
        <v>1730</v>
      </c>
      <c r="C320" s="7" t="s">
        <v>1731</v>
      </c>
      <c r="D320" s="7" t="s">
        <v>1732</v>
      </c>
      <c r="E320" s="7">
        <v>203.209</v>
      </c>
      <c r="F320" s="7">
        <v>31.19</v>
      </c>
      <c r="G320" s="7">
        <v>0.76949999999999996</v>
      </c>
      <c r="H320" s="7">
        <v>8.4670000000000005</v>
      </c>
      <c r="J320" s="13" t="s">
        <v>1730</v>
      </c>
      <c r="K320" s="65" t="s">
        <v>1731</v>
      </c>
      <c r="L320" s="66" t="s">
        <v>1732</v>
      </c>
      <c r="M320" s="67">
        <v>203.209</v>
      </c>
      <c r="N320" s="68">
        <v>31.19</v>
      </c>
      <c r="O320" s="69">
        <v>0.76949999999999996</v>
      </c>
      <c r="P320" s="69">
        <v>8.4670000000000005</v>
      </c>
      <c r="Q320" s="67">
        <v>6338.08871</v>
      </c>
      <c r="R320" s="62">
        <v>3.2933850456806738E-4</v>
      </c>
      <c r="S320" s="63">
        <v>2.5342597926512784E-6</v>
      </c>
      <c r="T320" s="64">
        <v>2.7885091181778268E-5</v>
      </c>
    </row>
    <row r="321" spans="2:20" ht="15.75">
      <c r="B321" s="7" t="s">
        <v>1733</v>
      </c>
      <c r="C321" s="7" t="s">
        <v>1734</v>
      </c>
      <c r="D321" s="7" t="s">
        <v>1735</v>
      </c>
      <c r="E321" s="7">
        <v>428.71899999999999</v>
      </c>
      <c r="F321" s="7">
        <v>38.6</v>
      </c>
      <c r="G321" s="7">
        <v>2.7979000000000003</v>
      </c>
      <c r="H321" s="7">
        <v>12.34</v>
      </c>
      <c r="J321" s="13" t="s">
        <v>1733</v>
      </c>
      <c r="K321" s="65" t="s">
        <v>1734</v>
      </c>
      <c r="L321" s="66" t="s">
        <v>1735</v>
      </c>
      <c r="M321" s="67">
        <v>428.71899999999999</v>
      </c>
      <c r="N321" s="68">
        <v>38.6</v>
      </c>
      <c r="O321" s="69">
        <v>2.7979000000000003</v>
      </c>
      <c r="P321" s="69">
        <v>12.34</v>
      </c>
      <c r="Q321" s="67">
        <v>16548.553400000001</v>
      </c>
      <c r="R321" s="62">
        <v>8.5989263938857162E-4</v>
      </c>
      <c r="S321" s="63">
        <v>2.405893615745285E-5</v>
      </c>
      <c r="T321" s="64">
        <v>1.0611075170054973E-4</v>
      </c>
    </row>
    <row r="322" spans="2:20" ht="15.75">
      <c r="B322" s="7" t="s">
        <v>1736</v>
      </c>
      <c r="C322" s="7" t="s">
        <v>1737</v>
      </c>
      <c r="D322" s="7" t="s">
        <v>1738</v>
      </c>
      <c r="E322" s="7">
        <v>275.66899999999998</v>
      </c>
      <c r="F322" s="7">
        <v>105.77</v>
      </c>
      <c r="G322" s="7">
        <v>0.94540000000000002</v>
      </c>
      <c r="H322" s="7">
        <v>14.484</v>
      </c>
      <c r="J322" s="13" t="s">
        <v>1736</v>
      </c>
      <c r="K322" s="65" t="s">
        <v>1737</v>
      </c>
      <c r="L322" s="66" t="s">
        <v>1738</v>
      </c>
      <c r="M322" s="67">
        <v>275.66899999999998</v>
      </c>
      <c r="N322" s="68">
        <v>105.77</v>
      </c>
      <c r="O322" s="69">
        <v>0.94540000000000002</v>
      </c>
      <c r="P322" s="69">
        <v>14.484</v>
      </c>
      <c r="Q322" s="67">
        <v>29157.510129999999</v>
      </c>
      <c r="R322" s="62">
        <v>1.5150767404046757E-3</v>
      </c>
      <c r="S322" s="63">
        <v>1.4323535503785805E-5</v>
      </c>
      <c r="T322" s="64">
        <v>2.1944371508021322E-4</v>
      </c>
    </row>
    <row r="323" spans="2:20" ht="15.75">
      <c r="B323" s="7" t="s">
        <v>1739</v>
      </c>
      <c r="C323" s="7" t="s">
        <v>1740</v>
      </c>
      <c r="D323" s="7" t="s">
        <v>1741</v>
      </c>
      <c r="E323" s="7">
        <v>1970.027</v>
      </c>
      <c r="F323" s="7">
        <v>38.840000000000003</v>
      </c>
      <c r="G323" s="7">
        <v>1.5448</v>
      </c>
      <c r="H323" s="7">
        <v>11.933</v>
      </c>
      <c r="J323" s="13" t="s">
        <v>1739</v>
      </c>
      <c r="K323" s="65" t="s">
        <v>1740</v>
      </c>
      <c r="L323" s="66" t="s">
        <v>1741</v>
      </c>
      <c r="M323" s="67">
        <v>1970.027</v>
      </c>
      <c r="N323" s="68">
        <v>38.840000000000003</v>
      </c>
      <c r="O323" s="69">
        <v>1.5448</v>
      </c>
      <c r="P323" s="69">
        <v>11.933</v>
      </c>
      <c r="Q323" s="67">
        <v>76515.84868000001</v>
      </c>
      <c r="R323" s="62">
        <v>3.9759013060623027E-3</v>
      </c>
      <c r="S323" s="63">
        <v>6.1419723376050455E-5</v>
      </c>
      <c r="T323" s="64">
        <v>4.7444430285241456E-4</v>
      </c>
    </row>
    <row r="324" spans="2:20" ht="15.75">
      <c r="B324" s="7" t="s">
        <v>1742</v>
      </c>
      <c r="C324" s="7" t="s">
        <v>1743</v>
      </c>
      <c r="D324" s="7" t="s">
        <v>1744</v>
      </c>
      <c r="E324" s="7">
        <v>202.40700000000001</v>
      </c>
      <c r="F324" s="7">
        <v>42.84</v>
      </c>
      <c r="G324" s="7">
        <v>3.3380000000000001</v>
      </c>
      <c r="H324" s="7">
        <v>6</v>
      </c>
      <c r="J324" s="13" t="s">
        <v>1742</v>
      </c>
      <c r="K324" s="65" t="s">
        <v>1743</v>
      </c>
      <c r="L324" s="66" t="s">
        <v>1744</v>
      </c>
      <c r="M324" s="67">
        <v>202.40700000000001</v>
      </c>
      <c r="N324" s="68">
        <v>42.84</v>
      </c>
      <c r="O324" s="69">
        <v>3.3380000000000001</v>
      </c>
      <c r="P324" s="69">
        <v>6</v>
      </c>
      <c r="Q324" s="67">
        <v>8671.1158800000012</v>
      </c>
      <c r="R324" s="62">
        <v>4.5056679821315124E-4</v>
      </c>
      <c r="S324" s="63">
        <v>1.5039919724354989E-5</v>
      </c>
      <c r="T324" s="64">
        <v>2.7034007892789072E-5</v>
      </c>
    </row>
    <row r="325" spans="2:20" ht="15.75">
      <c r="B325" s="7" t="s">
        <v>1745</v>
      </c>
      <c r="C325" s="7" t="s">
        <v>1746</v>
      </c>
      <c r="D325" s="7" t="s">
        <v>1747</v>
      </c>
      <c r="E325" s="7">
        <v>326.59199999999998</v>
      </c>
      <c r="F325" s="7">
        <v>108.77</v>
      </c>
      <c r="G325" s="7">
        <v>2.4638999999999998</v>
      </c>
      <c r="H325" s="7">
        <v>8.16</v>
      </c>
      <c r="J325" s="13" t="s">
        <v>1745</v>
      </c>
      <c r="K325" s="65" t="s">
        <v>1746</v>
      </c>
      <c r="L325" s="66" t="s">
        <v>1747</v>
      </c>
      <c r="M325" s="67">
        <v>326.59199999999998</v>
      </c>
      <c r="N325" s="68">
        <v>108.77</v>
      </c>
      <c r="O325" s="69">
        <v>2.4638999999999998</v>
      </c>
      <c r="P325" s="69">
        <v>8.16</v>
      </c>
      <c r="Q325" s="67">
        <v>35523.411839999993</v>
      </c>
      <c r="R325" s="62">
        <v>1.8458604585452666E-3</v>
      </c>
      <c r="S325" s="63">
        <v>4.548015583809682E-5</v>
      </c>
      <c r="T325" s="64">
        <v>1.5062221341729376E-4</v>
      </c>
    </row>
    <row r="326" spans="2:20" ht="15.75">
      <c r="B326" s="7" t="s">
        <v>1748</v>
      </c>
      <c r="C326" s="7" t="s">
        <v>1749</v>
      </c>
      <c r="D326" s="7" t="s">
        <v>1750</v>
      </c>
      <c r="E326" s="7">
        <v>665.13499999999999</v>
      </c>
      <c r="F326" s="7">
        <v>8.66</v>
      </c>
      <c r="G326" s="7" t="s">
        <v>16</v>
      </c>
      <c r="H326" s="7">
        <v>13.132999999999999</v>
      </c>
      <c r="J326" s="13" t="s">
        <v>1748</v>
      </c>
      <c r="K326" s="65" t="s">
        <v>1749</v>
      </c>
      <c r="L326" s="66" t="s">
        <v>1750</v>
      </c>
      <c r="M326" s="67">
        <v>665.13499999999999</v>
      </c>
      <c r="N326" s="68">
        <v>8.66</v>
      </c>
      <c r="O326" s="69" t="s">
        <v>16</v>
      </c>
      <c r="P326" s="69">
        <v>13.132999999999999</v>
      </c>
      <c r="Q326" s="67">
        <v>5760.0690999999997</v>
      </c>
      <c r="R326" s="62">
        <v>2.9930356459190893E-4</v>
      </c>
      <c r="S326" s="63" t="s">
        <v>16</v>
      </c>
      <c r="T326" s="64">
        <v>3.9307537137855402E-5</v>
      </c>
    </row>
    <row r="327" spans="2:20" ht="15.75">
      <c r="B327" s="7" t="s">
        <v>1751</v>
      </c>
      <c r="C327" s="7" t="s">
        <v>1752</v>
      </c>
      <c r="D327" s="7" t="s">
        <v>1753</v>
      </c>
      <c r="E327" s="7">
        <v>100.99</v>
      </c>
      <c r="F327" s="7">
        <v>240.31</v>
      </c>
      <c r="G327" s="7" t="s">
        <v>16</v>
      </c>
      <c r="H327" s="7">
        <v>17.254000000000001</v>
      </c>
      <c r="J327" s="13" t="s">
        <v>1751</v>
      </c>
      <c r="K327" s="65" t="s">
        <v>1752</v>
      </c>
      <c r="L327" s="66" t="s">
        <v>1753</v>
      </c>
      <c r="M327" s="67">
        <v>100.99</v>
      </c>
      <c r="N327" s="68">
        <v>240.31</v>
      </c>
      <c r="O327" s="69" t="s">
        <v>16</v>
      </c>
      <c r="P327" s="69">
        <v>17.254000000000001</v>
      </c>
      <c r="Q327" s="67">
        <v>24268.906899999998</v>
      </c>
      <c r="R327" s="62">
        <v>1.261056111969069E-3</v>
      </c>
      <c r="S327" s="63" t="s">
        <v>16</v>
      </c>
      <c r="T327" s="64">
        <v>2.175826215591432E-4</v>
      </c>
    </row>
    <row r="328" spans="2:20" ht="15.75">
      <c r="B328" s="7" t="s">
        <v>1754</v>
      </c>
      <c r="C328" s="7" t="s">
        <v>1755</v>
      </c>
      <c r="D328" s="7" t="s">
        <v>1756</v>
      </c>
      <c r="E328" s="7">
        <v>409.01299999999998</v>
      </c>
      <c r="F328" s="7">
        <v>68.95</v>
      </c>
      <c r="G328" s="7">
        <v>1.7403999999999999</v>
      </c>
      <c r="H328" s="7">
        <v>9.9139999999999997</v>
      </c>
      <c r="J328" s="13" t="s">
        <v>1754</v>
      </c>
      <c r="K328" s="65" t="s">
        <v>1755</v>
      </c>
      <c r="L328" s="66" t="s">
        <v>1756</v>
      </c>
      <c r="M328" s="67">
        <v>409.01299999999998</v>
      </c>
      <c r="N328" s="68">
        <v>68.95</v>
      </c>
      <c r="O328" s="69">
        <v>1.7403999999999999</v>
      </c>
      <c r="P328" s="69">
        <v>9.9139999999999997</v>
      </c>
      <c r="Q328" s="67">
        <v>28201.446349999998</v>
      </c>
      <c r="R328" s="62">
        <v>1.4653979444799506E-3</v>
      </c>
      <c r="S328" s="63">
        <v>2.5503785825729059E-5</v>
      </c>
      <c r="T328" s="64">
        <v>1.4527955221574229E-4</v>
      </c>
    </row>
    <row r="329" spans="2:20" ht="15.75">
      <c r="B329" s="7" t="s">
        <v>1757</v>
      </c>
      <c r="C329" s="7" t="s">
        <v>1758</v>
      </c>
      <c r="D329" s="7" t="s">
        <v>1759</v>
      </c>
      <c r="E329" s="7">
        <v>140.125</v>
      </c>
      <c r="F329" s="7">
        <v>30.79</v>
      </c>
      <c r="G329" s="7">
        <v>1.429</v>
      </c>
      <c r="H329" s="7">
        <v>13.5</v>
      </c>
      <c r="J329" s="13" t="s">
        <v>1757</v>
      </c>
      <c r="K329" s="65" t="s">
        <v>1758</v>
      </c>
      <c r="L329" s="66" t="s">
        <v>1759</v>
      </c>
      <c r="M329" s="67">
        <v>140.125</v>
      </c>
      <c r="N329" s="68">
        <v>30.79</v>
      </c>
      <c r="O329" s="69">
        <v>1.429</v>
      </c>
      <c r="P329" s="69">
        <v>13.5</v>
      </c>
      <c r="Q329" s="67">
        <v>4314.4487499999996</v>
      </c>
      <c r="R329" s="62">
        <v>2.2418652757552954E-4</v>
      </c>
      <c r="S329" s="63">
        <v>3.2036254790543172E-6</v>
      </c>
      <c r="T329" s="64">
        <v>3.0265181222696489E-5</v>
      </c>
    </row>
    <row r="330" spans="2:20" ht="15.75">
      <c r="B330" s="7" t="s">
        <v>1760</v>
      </c>
      <c r="C330" s="7" t="s">
        <v>1761</v>
      </c>
      <c r="D330" s="7" t="s">
        <v>1762</v>
      </c>
      <c r="E330" s="7">
        <v>363.98899999999998</v>
      </c>
      <c r="F330" s="7">
        <v>74.81</v>
      </c>
      <c r="G330" s="7">
        <v>2.9542000000000002</v>
      </c>
      <c r="H330" s="7">
        <v>7.2850000000000001</v>
      </c>
      <c r="J330" s="13" t="s">
        <v>1760</v>
      </c>
      <c r="K330" s="65" t="s">
        <v>1761</v>
      </c>
      <c r="L330" s="66" t="s">
        <v>1762</v>
      </c>
      <c r="M330" s="67">
        <v>363.98899999999998</v>
      </c>
      <c r="N330" s="68">
        <v>74.81</v>
      </c>
      <c r="O330" s="69">
        <v>2.9542000000000002</v>
      </c>
      <c r="P330" s="69">
        <v>7.2850000000000001</v>
      </c>
      <c r="Q330" s="67">
        <v>27230.017089999998</v>
      </c>
      <c r="R330" s="62">
        <v>1.4149207305404719E-3</v>
      </c>
      <c r="S330" s="63">
        <v>4.1799588221626624E-5</v>
      </c>
      <c r="T330" s="64">
        <v>1.0307697521987338E-4</v>
      </c>
    </row>
    <row r="331" spans="2:20" ht="15.75">
      <c r="B331" s="7" t="s">
        <v>1763</v>
      </c>
      <c r="C331" s="7" t="s">
        <v>1764</v>
      </c>
      <c r="D331" s="7" t="s">
        <v>1765</v>
      </c>
      <c r="E331" s="7">
        <v>226.315</v>
      </c>
      <c r="F331" s="7">
        <v>49.71</v>
      </c>
      <c r="G331" s="7">
        <v>1.0461</v>
      </c>
      <c r="H331" s="7">
        <v>10.897</v>
      </c>
      <c r="J331" s="13" t="s">
        <v>1763</v>
      </c>
      <c r="K331" s="65" t="s">
        <v>1764</v>
      </c>
      <c r="L331" s="66" t="s">
        <v>1765</v>
      </c>
      <c r="M331" s="67">
        <v>226.315</v>
      </c>
      <c r="N331" s="68">
        <v>49.71</v>
      </c>
      <c r="O331" s="69">
        <v>1.0461</v>
      </c>
      <c r="P331" s="69">
        <v>10.897</v>
      </c>
      <c r="Q331" s="67">
        <v>11250.11865</v>
      </c>
      <c r="R331" s="62">
        <v>5.845764270478829E-4</v>
      </c>
      <c r="S331" s="63">
        <v>6.1152540033479034E-6</v>
      </c>
      <c r="T331" s="64">
        <v>6.3701293255407796E-5</v>
      </c>
    </row>
    <row r="332" spans="2:20" ht="15.75">
      <c r="B332" s="7" t="s">
        <v>1766</v>
      </c>
      <c r="C332" s="7" t="s">
        <v>1767</v>
      </c>
      <c r="D332" s="7" t="s">
        <v>1768</v>
      </c>
      <c r="E332" s="7">
        <v>162.80099999999999</v>
      </c>
      <c r="F332" s="7">
        <v>32.79</v>
      </c>
      <c r="G332" s="7" t="s">
        <v>16</v>
      </c>
      <c r="H332" s="7">
        <v>5.758</v>
      </c>
      <c r="J332" s="13" t="s">
        <v>1766</v>
      </c>
      <c r="K332" s="65" t="s">
        <v>1767</v>
      </c>
      <c r="L332" s="66" t="s">
        <v>1768</v>
      </c>
      <c r="M332" s="67">
        <v>162.80099999999999</v>
      </c>
      <c r="N332" s="68">
        <v>32.79</v>
      </c>
      <c r="O332" s="69" t="s">
        <v>16</v>
      </c>
      <c r="P332" s="69">
        <v>5.758</v>
      </c>
      <c r="Q332" s="67">
        <v>5338.2447899999997</v>
      </c>
      <c r="R332" s="62">
        <v>2.773848137188469E-4</v>
      </c>
      <c r="S332" s="63" t="s">
        <v>16</v>
      </c>
      <c r="T332" s="64">
        <v>1.5971817573931204E-5</v>
      </c>
    </row>
    <row r="333" spans="2:20" ht="15.75">
      <c r="B333" s="7" t="s">
        <v>1769</v>
      </c>
      <c r="C333" s="7" t="s">
        <v>1770</v>
      </c>
      <c r="D333" s="7" t="s">
        <v>1771</v>
      </c>
      <c r="E333" s="7">
        <v>128.131</v>
      </c>
      <c r="F333" s="7">
        <v>32.619999999999997</v>
      </c>
      <c r="G333" s="7" t="s">
        <v>16</v>
      </c>
      <c r="H333" s="7">
        <v>15.786</v>
      </c>
      <c r="J333" s="13" t="s">
        <v>1769</v>
      </c>
      <c r="K333" s="65" t="s">
        <v>1770</v>
      </c>
      <c r="L333" s="66" t="s">
        <v>1771</v>
      </c>
      <c r="M333" s="67">
        <v>128.131</v>
      </c>
      <c r="N333" s="68">
        <v>32.619999999999997</v>
      </c>
      <c r="O333" s="69" t="s">
        <v>16</v>
      </c>
      <c r="P333" s="69">
        <v>15.786</v>
      </c>
      <c r="Q333" s="67">
        <v>4179.6332199999997</v>
      </c>
      <c r="R333" s="62">
        <v>2.1718126982760646E-4</v>
      </c>
      <c r="S333" s="63" t="s">
        <v>16</v>
      </c>
      <c r="T333" s="64">
        <v>3.4284235254985955E-5</v>
      </c>
    </row>
    <row r="334" spans="2:20" ht="15.75">
      <c r="B334" s="7" t="s">
        <v>1772</v>
      </c>
      <c r="C334" s="7" t="s">
        <v>1773</v>
      </c>
      <c r="D334" s="7" t="s">
        <v>1774</v>
      </c>
      <c r="E334" s="7">
        <v>311.26100000000002</v>
      </c>
      <c r="F334" s="7">
        <v>187.22</v>
      </c>
      <c r="G334" s="7">
        <v>3.3115999999999999</v>
      </c>
      <c r="H334" s="7">
        <v>7.55</v>
      </c>
      <c r="J334" s="13" t="s">
        <v>1772</v>
      </c>
      <c r="K334" s="65" t="s">
        <v>1773</v>
      </c>
      <c r="L334" s="66" t="s">
        <v>1774</v>
      </c>
      <c r="M334" s="67">
        <v>311.26100000000002</v>
      </c>
      <c r="N334" s="68">
        <v>187.22</v>
      </c>
      <c r="O334" s="69">
        <v>3.3115999999999999</v>
      </c>
      <c r="P334" s="69">
        <v>7.55</v>
      </c>
      <c r="Q334" s="67">
        <v>58274.284420000004</v>
      </c>
      <c r="R334" s="62">
        <v>3.0280367731957839E-3</v>
      </c>
      <c r="S334" s="63">
        <v>1.0027646578115158E-4</v>
      </c>
      <c r="T334" s="64">
        <v>2.2861677637628169E-4</v>
      </c>
    </row>
    <row r="335" spans="2:20" ht="15.75">
      <c r="B335" s="7" t="s">
        <v>1775</v>
      </c>
      <c r="C335" s="7" t="s">
        <v>1776</v>
      </c>
      <c r="D335" s="7" t="s">
        <v>1777</v>
      </c>
      <c r="E335" s="7">
        <v>148.66399999999999</v>
      </c>
      <c r="F335" s="7">
        <v>78.400000000000006</v>
      </c>
      <c r="G335" s="7">
        <v>2.0407999999999999</v>
      </c>
      <c r="H335" s="7">
        <v>7.1669999999999998</v>
      </c>
      <c r="J335" s="13" t="s">
        <v>1775</v>
      </c>
      <c r="K335" s="65" t="s">
        <v>1776</v>
      </c>
      <c r="L335" s="66" t="s">
        <v>1777</v>
      </c>
      <c r="M335" s="67">
        <v>148.66399999999999</v>
      </c>
      <c r="N335" s="68">
        <v>78.400000000000006</v>
      </c>
      <c r="O335" s="69">
        <v>2.0407999999999999</v>
      </c>
      <c r="P335" s="69">
        <v>7.1669999999999998</v>
      </c>
      <c r="Q335" s="67">
        <v>11655.257599999999</v>
      </c>
      <c r="R335" s="62">
        <v>6.0562817656422514E-4</v>
      </c>
      <c r="S335" s="63">
        <v>1.2359659827322707E-5</v>
      </c>
      <c r="T335" s="64">
        <v>4.3405371414358011E-5</v>
      </c>
    </row>
    <row r="336" spans="2:20" ht="15.75">
      <c r="B336" s="7" t="s">
        <v>1778</v>
      </c>
      <c r="C336" s="7" t="s">
        <v>1779</v>
      </c>
      <c r="D336" s="7" t="s">
        <v>1780</v>
      </c>
      <c r="E336" s="7">
        <v>132.18799999999999</v>
      </c>
      <c r="F336" s="7">
        <v>172.34</v>
      </c>
      <c r="G336" s="7">
        <v>2.9012000000000002</v>
      </c>
      <c r="H336" s="7">
        <v>7.2</v>
      </c>
      <c r="J336" s="13" t="s">
        <v>1778</v>
      </c>
      <c r="K336" s="65" t="s">
        <v>1779</v>
      </c>
      <c r="L336" s="66" t="s">
        <v>1780</v>
      </c>
      <c r="M336" s="67">
        <v>132.18799999999999</v>
      </c>
      <c r="N336" s="68">
        <v>172.34</v>
      </c>
      <c r="O336" s="69">
        <v>2.9012000000000002</v>
      </c>
      <c r="P336" s="69">
        <v>7.2</v>
      </c>
      <c r="Q336" s="67">
        <v>22781.279919999997</v>
      </c>
      <c r="R336" s="62">
        <v>1.1837563348019691E-3</v>
      </c>
      <c r="S336" s="63">
        <v>3.4343138785274735E-5</v>
      </c>
      <c r="T336" s="64">
        <v>8.5230456105741794E-5</v>
      </c>
    </row>
    <row r="337" spans="2:20" ht="15.75">
      <c r="B337" s="7" t="s">
        <v>1781</v>
      </c>
      <c r="C337" s="7" t="s">
        <v>1782</v>
      </c>
      <c r="D337" s="7" t="s">
        <v>1783</v>
      </c>
      <c r="E337" s="7">
        <v>453</v>
      </c>
      <c r="F337" s="7">
        <v>88.36</v>
      </c>
      <c r="G337" s="7">
        <v>2.6255999999999999</v>
      </c>
      <c r="H337" s="7">
        <v>15.775</v>
      </c>
      <c r="J337" s="13" t="s">
        <v>1781</v>
      </c>
      <c r="K337" s="65" t="s">
        <v>1782</v>
      </c>
      <c r="L337" s="66" t="s">
        <v>1783</v>
      </c>
      <c r="M337" s="67">
        <v>453</v>
      </c>
      <c r="N337" s="68">
        <v>88.36</v>
      </c>
      <c r="O337" s="69">
        <v>2.6255999999999999</v>
      </c>
      <c r="P337" s="69">
        <v>15.775</v>
      </c>
      <c r="Q337" s="67">
        <v>40027.08</v>
      </c>
      <c r="R337" s="62">
        <v>2.0798791674574713E-3</v>
      </c>
      <c r="S337" s="63">
        <v>5.4609307420763364E-5</v>
      </c>
      <c r="T337" s="64">
        <v>3.2810093866641609E-4</v>
      </c>
    </row>
    <row r="338" spans="2:20" ht="15.75">
      <c r="B338" s="7" t="s">
        <v>1784</v>
      </c>
      <c r="C338" s="7" t="s">
        <v>1785</v>
      </c>
      <c r="D338" s="7" t="s">
        <v>1786</v>
      </c>
      <c r="E338" s="7">
        <v>701.51599999999996</v>
      </c>
      <c r="F338" s="7">
        <v>102.36</v>
      </c>
      <c r="G338" s="7">
        <v>2.8527</v>
      </c>
      <c r="H338" s="7">
        <v>11.544</v>
      </c>
      <c r="J338" s="13" t="s">
        <v>1784</v>
      </c>
      <c r="K338" s="65" t="s">
        <v>1785</v>
      </c>
      <c r="L338" s="66" t="s">
        <v>1786</v>
      </c>
      <c r="M338" s="67">
        <v>701.51599999999996</v>
      </c>
      <c r="N338" s="68">
        <v>102.36</v>
      </c>
      <c r="O338" s="69">
        <v>2.8527</v>
      </c>
      <c r="P338" s="69">
        <v>11.544</v>
      </c>
      <c r="Q338" s="67">
        <v>71807.177759999991</v>
      </c>
      <c r="R338" s="62">
        <v>3.7312302845208651E-3</v>
      </c>
      <c r="S338" s="63">
        <v>1.0644080632652672E-4</v>
      </c>
      <c r="T338" s="64">
        <v>4.3073322404508867E-4</v>
      </c>
    </row>
    <row r="339" spans="2:20" ht="15.75">
      <c r="B339" s="7" t="s">
        <v>1787</v>
      </c>
      <c r="C339" s="7" t="s">
        <v>1788</v>
      </c>
      <c r="D339" s="7" t="s">
        <v>1789</v>
      </c>
      <c r="E339" s="7">
        <v>156.28200000000001</v>
      </c>
      <c r="F339" s="7">
        <v>39.08</v>
      </c>
      <c r="G339" s="7">
        <v>3.0705999999999998</v>
      </c>
      <c r="H339" s="7">
        <v>7.1449999999999996</v>
      </c>
      <c r="J339" s="13" t="s">
        <v>1787</v>
      </c>
      <c r="K339" s="65" t="s">
        <v>1788</v>
      </c>
      <c r="L339" s="66" t="s">
        <v>1789</v>
      </c>
      <c r="M339" s="67">
        <v>156.28200000000001</v>
      </c>
      <c r="N339" s="68">
        <v>39.08</v>
      </c>
      <c r="O339" s="69">
        <v>3.0705999999999998</v>
      </c>
      <c r="P339" s="69">
        <v>7.1449999999999996</v>
      </c>
      <c r="Q339" s="67">
        <v>6107.5005600000004</v>
      </c>
      <c r="R339" s="62">
        <v>3.1735672899394212E-4</v>
      </c>
      <c r="S339" s="63">
        <v>9.7447557204879856E-6</v>
      </c>
      <c r="T339" s="64">
        <v>2.2675138286617165E-5</v>
      </c>
    </row>
    <row r="340" spans="2:20" ht="15.75">
      <c r="B340" s="7" t="s">
        <v>1790</v>
      </c>
      <c r="C340" s="7" t="s">
        <v>1791</v>
      </c>
      <c r="D340" s="7" t="s">
        <v>1792</v>
      </c>
      <c r="E340" s="7">
        <v>1092.2829999999999</v>
      </c>
      <c r="F340" s="7">
        <v>96.63</v>
      </c>
      <c r="G340" s="7">
        <v>1.4902</v>
      </c>
      <c r="H340" s="7">
        <v>15.65</v>
      </c>
      <c r="J340" s="13" t="s">
        <v>1790</v>
      </c>
      <c r="K340" s="65" t="s">
        <v>1791</v>
      </c>
      <c r="L340" s="66" t="s">
        <v>1792</v>
      </c>
      <c r="M340" s="67">
        <v>1092.2829999999999</v>
      </c>
      <c r="N340" s="68">
        <v>96.63</v>
      </c>
      <c r="O340" s="69">
        <v>1.4902</v>
      </c>
      <c r="P340" s="69">
        <v>15.65</v>
      </c>
      <c r="Q340" s="67">
        <v>105547.30628999998</v>
      </c>
      <c r="R340" s="62">
        <v>5.4844281305012474E-3</v>
      </c>
      <c r="S340" s="63">
        <v>8.1728948000729594E-5</v>
      </c>
      <c r="T340" s="64">
        <v>8.5831300242344521E-4</v>
      </c>
    </row>
    <row r="341" spans="2:20" ht="15.75">
      <c r="B341" s="7" t="s">
        <v>1793</v>
      </c>
      <c r="C341" s="7" t="s">
        <v>1794</v>
      </c>
      <c r="D341" s="7" t="s">
        <v>1795</v>
      </c>
      <c r="E341" s="7">
        <v>232.40299999999999</v>
      </c>
      <c r="F341" s="7">
        <v>220.57</v>
      </c>
      <c r="G341" s="7">
        <v>0.50780000000000003</v>
      </c>
      <c r="H341" s="7">
        <v>12.233000000000001</v>
      </c>
      <c r="J341" s="13" t="s">
        <v>1793</v>
      </c>
      <c r="K341" s="65" t="s">
        <v>1794</v>
      </c>
      <c r="L341" s="66" t="s">
        <v>1795</v>
      </c>
      <c r="M341" s="67">
        <v>232.40299999999999</v>
      </c>
      <c r="N341" s="68">
        <v>220.57</v>
      </c>
      <c r="O341" s="69">
        <v>0.50780000000000003</v>
      </c>
      <c r="P341" s="69">
        <v>12.233000000000001</v>
      </c>
      <c r="Q341" s="67">
        <v>51261.129709999994</v>
      </c>
      <c r="R341" s="62">
        <v>2.6636206234420356E-3</v>
      </c>
      <c r="S341" s="63">
        <v>1.3525865525838656E-5</v>
      </c>
      <c r="T341" s="64">
        <v>3.2584071086566422E-4</v>
      </c>
    </row>
    <row r="342" spans="2:20" ht="15.75">
      <c r="B342" s="7" t="s">
        <v>1796</v>
      </c>
      <c r="C342" s="7" t="s">
        <v>1797</v>
      </c>
      <c r="D342" s="7" t="s">
        <v>1798</v>
      </c>
      <c r="E342" s="7">
        <v>310.53500000000003</v>
      </c>
      <c r="F342" s="7">
        <v>207.1</v>
      </c>
      <c r="G342" s="7">
        <v>2.8971999999999998</v>
      </c>
      <c r="H342" s="7">
        <v>8.125</v>
      </c>
      <c r="J342" s="13" t="s">
        <v>1796</v>
      </c>
      <c r="K342" s="65" t="s">
        <v>1797</v>
      </c>
      <c r="L342" s="66" t="s">
        <v>1798</v>
      </c>
      <c r="M342" s="67">
        <v>310.53500000000003</v>
      </c>
      <c r="N342" s="68">
        <v>207.1</v>
      </c>
      <c r="O342" s="69">
        <v>2.8971999999999998</v>
      </c>
      <c r="P342" s="69">
        <v>8.125</v>
      </c>
      <c r="Q342" s="67">
        <v>64311.798500000004</v>
      </c>
      <c r="R342" s="62">
        <v>3.3417568786399772E-3</v>
      </c>
      <c r="S342" s="63">
        <v>9.6817380287957406E-5</v>
      </c>
      <c r="T342" s="64">
        <v>2.7151774638949815E-4</v>
      </c>
    </row>
    <row r="343" spans="2:20" ht="15.75">
      <c r="B343" s="7" t="s">
        <v>1799</v>
      </c>
      <c r="C343" s="7" t="s">
        <v>1800</v>
      </c>
      <c r="D343" s="7" t="s">
        <v>1801</v>
      </c>
      <c r="E343" s="7">
        <v>219.68600000000001</v>
      </c>
      <c r="F343" s="7">
        <v>105.75</v>
      </c>
      <c r="G343" s="7">
        <v>1.0969</v>
      </c>
      <c r="H343" s="7">
        <v>13.617000000000001</v>
      </c>
      <c r="J343" s="13" t="s">
        <v>1799</v>
      </c>
      <c r="K343" s="65" t="s">
        <v>1800</v>
      </c>
      <c r="L343" s="66" t="s">
        <v>1801</v>
      </c>
      <c r="M343" s="67">
        <v>219.68600000000001</v>
      </c>
      <c r="N343" s="68">
        <v>105.75</v>
      </c>
      <c r="O343" s="69">
        <v>1.0969</v>
      </c>
      <c r="P343" s="69">
        <v>13.617000000000001</v>
      </c>
      <c r="Q343" s="67">
        <v>23231.7945</v>
      </c>
      <c r="R343" s="62">
        <v>1.2071658837767597E-3</v>
      </c>
      <c r="S343" s="63">
        <v>1.3241402579147277E-5</v>
      </c>
      <c r="T343" s="64">
        <v>1.6437977839388139E-4</v>
      </c>
    </row>
    <row r="344" spans="2:20" ht="15.75">
      <c r="B344" s="7" t="s">
        <v>1802</v>
      </c>
      <c r="C344" s="7" t="s">
        <v>1803</v>
      </c>
      <c r="D344" s="7" t="s">
        <v>1804</v>
      </c>
      <c r="E344" s="7">
        <v>191.51400000000001</v>
      </c>
      <c r="F344" s="7">
        <v>50.46</v>
      </c>
      <c r="G344" s="7" t="s">
        <v>16</v>
      </c>
      <c r="H344" s="7">
        <v>2.2669999999999999</v>
      </c>
      <c r="J344" s="13" t="s">
        <v>1802</v>
      </c>
      <c r="K344" s="65" t="s">
        <v>1803</v>
      </c>
      <c r="L344" s="66" t="s">
        <v>1804</v>
      </c>
      <c r="M344" s="67">
        <v>191.51400000000001</v>
      </c>
      <c r="N344" s="68">
        <v>50.46</v>
      </c>
      <c r="O344" s="69" t="s">
        <v>16</v>
      </c>
      <c r="P344" s="69">
        <v>2.2669999999999999</v>
      </c>
      <c r="Q344" s="67">
        <v>9663.7964400000001</v>
      </c>
      <c r="R344" s="62">
        <v>5.0214826797522264E-4</v>
      </c>
      <c r="S344" s="63" t="s">
        <v>16</v>
      </c>
      <c r="T344" s="64">
        <v>1.1383701234998297E-5</v>
      </c>
    </row>
    <row r="345" spans="2:20" ht="15.75">
      <c r="B345" s="7" t="s">
        <v>1805</v>
      </c>
      <c r="C345" s="7" t="s">
        <v>1806</v>
      </c>
      <c r="D345" s="7" t="s">
        <v>1807</v>
      </c>
      <c r="E345" s="7">
        <v>546.42399999999998</v>
      </c>
      <c r="F345" s="7">
        <v>81.3</v>
      </c>
      <c r="G345" s="7">
        <v>1.968</v>
      </c>
      <c r="H345" s="7">
        <v>5.4569999999999999</v>
      </c>
      <c r="J345" s="13" t="s">
        <v>1805</v>
      </c>
      <c r="K345" s="65" t="s">
        <v>1806</v>
      </c>
      <c r="L345" s="66" t="s">
        <v>1807</v>
      </c>
      <c r="M345" s="67">
        <v>546.42399999999998</v>
      </c>
      <c r="N345" s="68">
        <v>81.3</v>
      </c>
      <c r="O345" s="69">
        <v>1.968</v>
      </c>
      <c r="P345" s="69">
        <v>5.4569999999999999</v>
      </c>
      <c r="Q345" s="67">
        <v>44424.271199999996</v>
      </c>
      <c r="R345" s="62">
        <v>2.3083651417580525E-3</v>
      </c>
      <c r="S345" s="63">
        <v>4.5428625989798469E-5</v>
      </c>
      <c r="T345" s="64">
        <v>1.2596748578573694E-4</v>
      </c>
    </row>
    <row r="346" spans="2:20" ht="15.75">
      <c r="B346" s="7" t="s">
        <v>1808</v>
      </c>
      <c r="C346" s="7" t="s">
        <v>1809</v>
      </c>
      <c r="D346" s="7" t="s">
        <v>1810</v>
      </c>
      <c r="E346" s="7">
        <v>82.692999999999998</v>
      </c>
      <c r="F346" s="7">
        <v>133.49</v>
      </c>
      <c r="G346" s="7" t="s">
        <v>16</v>
      </c>
      <c r="H346" s="7">
        <v>9.6859999999999999</v>
      </c>
      <c r="J346" s="13" t="s">
        <v>1808</v>
      </c>
      <c r="K346" s="65" t="s">
        <v>1809</v>
      </c>
      <c r="L346" s="66" t="s">
        <v>1810</v>
      </c>
      <c r="M346" s="67">
        <v>82.692999999999998</v>
      </c>
      <c r="N346" s="68">
        <v>133.49</v>
      </c>
      <c r="O346" s="69" t="s">
        <v>16</v>
      </c>
      <c r="P346" s="69">
        <v>9.6859999999999999</v>
      </c>
      <c r="Q346" s="67">
        <v>11038.68857</v>
      </c>
      <c r="R346" s="62">
        <v>5.7359013929554452E-4</v>
      </c>
      <c r="S346" s="63" t="s">
        <v>16</v>
      </c>
      <c r="T346" s="64">
        <v>5.5557940892166442E-5</v>
      </c>
    </row>
    <row r="347" spans="2:20" ht="15.75">
      <c r="B347" s="7" t="s">
        <v>1811</v>
      </c>
      <c r="C347" s="7" t="s">
        <v>1812</v>
      </c>
      <c r="D347" s="7" t="s">
        <v>1813</v>
      </c>
      <c r="E347" s="7">
        <v>234.637</v>
      </c>
      <c r="F347" s="7">
        <v>78.03</v>
      </c>
      <c r="G347" s="7" t="s">
        <v>16</v>
      </c>
      <c r="H347" s="7">
        <v>15</v>
      </c>
      <c r="J347" s="13" t="s">
        <v>1811</v>
      </c>
      <c r="K347" s="65" t="s">
        <v>1812</v>
      </c>
      <c r="L347" s="66" t="s">
        <v>1813</v>
      </c>
      <c r="M347" s="67">
        <v>234.637</v>
      </c>
      <c r="N347" s="68">
        <v>78.03</v>
      </c>
      <c r="O347" s="69" t="s">
        <v>16</v>
      </c>
      <c r="P347" s="69">
        <v>15</v>
      </c>
      <c r="Q347" s="67">
        <v>18308.725109999999</v>
      </c>
      <c r="R347" s="62">
        <v>9.5135433159237439E-4</v>
      </c>
      <c r="S347" s="63" t="s">
        <v>16</v>
      </c>
      <c r="T347" s="64">
        <v>1.4270314973885615E-4</v>
      </c>
    </row>
    <row r="348" spans="2:20" ht="15.75">
      <c r="B348" s="7" t="s">
        <v>1814</v>
      </c>
      <c r="C348" s="7" t="s">
        <v>1815</v>
      </c>
      <c r="D348" s="7" t="s">
        <v>1816</v>
      </c>
      <c r="E348" s="7">
        <v>126.669</v>
      </c>
      <c r="F348" s="7">
        <v>73.760000000000005</v>
      </c>
      <c r="G348" s="7">
        <v>2.9826000000000001</v>
      </c>
      <c r="H348" s="7">
        <v>13.266999999999999</v>
      </c>
      <c r="J348" s="13" t="s">
        <v>1814</v>
      </c>
      <c r="K348" s="65" t="s">
        <v>1815</v>
      </c>
      <c r="L348" s="66" t="s">
        <v>1816</v>
      </c>
      <c r="M348" s="67">
        <v>126.669</v>
      </c>
      <c r="N348" s="68">
        <v>73.760000000000005</v>
      </c>
      <c r="O348" s="69">
        <v>2.9826000000000001</v>
      </c>
      <c r="P348" s="69">
        <v>13.266999999999999</v>
      </c>
      <c r="Q348" s="67">
        <v>9343.1054400000012</v>
      </c>
      <c r="R348" s="62">
        <v>4.8548458603561826E-4</v>
      </c>
      <c r="S348" s="63">
        <v>1.4480063263098351E-5</v>
      </c>
      <c r="T348" s="64">
        <v>6.4409240029345466E-5</v>
      </c>
    </row>
    <row r="349" spans="2:20" ht="15.75">
      <c r="B349" s="7" t="s">
        <v>1817</v>
      </c>
      <c r="C349" s="7" t="s">
        <v>1818</v>
      </c>
      <c r="D349" s="7" t="s">
        <v>1819</v>
      </c>
      <c r="E349" s="7">
        <v>204.43899999999999</v>
      </c>
      <c r="F349" s="7">
        <v>60.29</v>
      </c>
      <c r="G349" s="7">
        <v>1.9903999999999999</v>
      </c>
      <c r="H349" s="7">
        <v>5.0999999999999996</v>
      </c>
      <c r="J349" s="13" t="s">
        <v>1817</v>
      </c>
      <c r="K349" s="65" t="s">
        <v>1818</v>
      </c>
      <c r="L349" s="66" t="s">
        <v>1819</v>
      </c>
      <c r="M349" s="67">
        <v>204.43899999999999</v>
      </c>
      <c r="N349" s="68">
        <v>60.29</v>
      </c>
      <c r="O349" s="69">
        <v>1.9903999999999999</v>
      </c>
      <c r="P349" s="69">
        <v>5.0999999999999996</v>
      </c>
      <c r="Q349" s="67">
        <v>12325.62731</v>
      </c>
      <c r="R349" s="62">
        <v>6.4046179406326593E-4</v>
      </c>
      <c r="S349" s="63">
        <v>1.2747751549035243E-5</v>
      </c>
      <c r="T349" s="64">
        <v>3.2663551497226557E-5</v>
      </c>
    </row>
    <row r="350" spans="2:20" ht="15.75">
      <c r="B350" s="7" t="s">
        <v>1820</v>
      </c>
      <c r="C350" s="7" t="s">
        <v>1821</v>
      </c>
      <c r="D350" s="7" t="s">
        <v>1822</v>
      </c>
      <c r="E350" s="7">
        <v>137.15899999999999</v>
      </c>
      <c r="F350" s="7">
        <v>21.95</v>
      </c>
      <c r="G350" s="7">
        <v>2.2778999999999998</v>
      </c>
      <c r="H350" s="7">
        <v>-7.8</v>
      </c>
      <c r="J350" s="13" t="s">
        <v>1820</v>
      </c>
      <c r="K350" s="65" t="s">
        <v>1821</v>
      </c>
      <c r="L350" s="66" t="s">
        <v>1822</v>
      </c>
      <c r="M350" s="67">
        <v>137.15899999999999</v>
      </c>
      <c r="N350" s="68">
        <v>21.95</v>
      </c>
      <c r="O350" s="69">
        <v>2.2778999999999998</v>
      </c>
      <c r="P350" s="69">
        <v>-7.8</v>
      </c>
      <c r="Q350" s="67">
        <v>3010.6400499999995</v>
      </c>
      <c r="R350" s="62">
        <v>1.5643827930261509E-4</v>
      </c>
      <c r="S350" s="63">
        <v>3.5635075642342687E-6</v>
      </c>
      <c r="T350" s="64">
        <v>-1.2202185785603977E-5</v>
      </c>
    </row>
    <row r="351" spans="2:20" ht="15.75">
      <c r="B351" s="7" t="s">
        <v>1823</v>
      </c>
      <c r="C351" s="7" t="s">
        <v>1824</v>
      </c>
      <c r="D351" s="7" t="s">
        <v>1825</v>
      </c>
      <c r="E351" s="7">
        <v>300.08300000000003</v>
      </c>
      <c r="F351" s="7">
        <v>31.15</v>
      </c>
      <c r="G351" s="7">
        <v>2.3113999999999999</v>
      </c>
      <c r="H351" s="7">
        <v>10.683</v>
      </c>
      <c r="J351" s="13" t="s">
        <v>1823</v>
      </c>
      <c r="K351" s="65" t="s">
        <v>1824</v>
      </c>
      <c r="L351" s="66" t="s">
        <v>1825</v>
      </c>
      <c r="M351" s="67">
        <v>300.08300000000003</v>
      </c>
      <c r="N351" s="68">
        <v>31.15</v>
      </c>
      <c r="O351" s="69">
        <v>2.3113999999999999</v>
      </c>
      <c r="P351" s="69">
        <v>10.683</v>
      </c>
      <c r="Q351" s="67">
        <v>9347.5854500000005</v>
      </c>
      <c r="R351" s="62">
        <v>4.8571737542392734E-4</v>
      </c>
      <c r="S351" s="63">
        <v>1.1226871415548656E-5</v>
      </c>
      <c r="T351" s="64">
        <v>5.1889187216538154E-5</v>
      </c>
    </row>
    <row r="352" spans="2:20" ht="15.75">
      <c r="B352" s="7" t="s">
        <v>1826</v>
      </c>
      <c r="C352" s="7" t="s">
        <v>1827</v>
      </c>
      <c r="D352" s="7" t="s">
        <v>1828</v>
      </c>
      <c r="E352" s="7">
        <v>160.28800000000001</v>
      </c>
      <c r="F352" s="7">
        <v>75.61</v>
      </c>
      <c r="G352" s="7" t="s">
        <v>16</v>
      </c>
      <c r="H352" s="7">
        <v>14.38</v>
      </c>
      <c r="J352" s="13" t="s">
        <v>1826</v>
      </c>
      <c r="K352" s="65" t="s">
        <v>1827</v>
      </c>
      <c r="L352" s="66" t="s">
        <v>1828</v>
      </c>
      <c r="M352" s="67">
        <v>160.28800000000001</v>
      </c>
      <c r="N352" s="68">
        <v>75.61</v>
      </c>
      <c r="O352" s="69" t="s">
        <v>16</v>
      </c>
      <c r="P352" s="69">
        <v>14.38</v>
      </c>
      <c r="Q352" s="67">
        <v>12119.375680000001</v>
      </c>
      <c r="R352" s="62">
        <v>6.297445878995602E-4</v>
      </c>
      <c r="S352" s="63" t="s">
        <v>16</v>
      </c>
      <c r="T352" s="64">
        <v>9.055727173995677E-5</v>
      </c>
    </row>
    <row r="353" spans="2:20" ht="15.75">
      <c r="B353" s="7" t="s">
        <v>1829</v>
      </c>
      <c r="C353" s="7" t="s">
        <v>1830</v>
      </c>
      <c r="D353" s="7" t="s">
        <v>1831</v>
      </c>
      <c r="E353" s="7">
        <v>269.399</v>
      </c>
      <c r="F353" s="7">
        <v>30.13</v>
      </c>
      <c r="G353" s="7">
        <v>0.79649999999999999</v>
      </c>
      <c r="H353" s="7">
        <v>7</v>
      </c>
      <c r="J353" s="13" t="s">
        <v>1829</v>
      </c>
      <c r="K353" s="65" t="s">
        <v>1830</v>
      </c>
      <c r="L353" s="66" t="s">
        <v>1831</v>
      </c>
      <c r="M353" s="67">
        <v>269.399</v>
      </c>
      <c r="N353" s="68">
        <v>30.13</v>
      </c>
      <c r="O353" s="69">
        <v>0.79649999999999999</v>
      </c>
      <c r="P353" s="69">
        <v>7</v>
      </c>
      <c r="Q353" s="67">
        <v>8116.9918699999998</v>
      </c>
      <c r="R353" s="62">
        <v>4.2177351665009447E-4</v>
      </c>
      <c r="S353" s="63">
        <v>3.3594260601180023E-6</v>
      </c>
      <c r="T353" s="64">
        <v>2.9524146165506616E-5</v>
      </c>
    </row>
    <row r="354" spans="2:20" ht="15.75">
      <c r="B354" s="7" t="s">
        <v>1832</v>
      </c>
      <c r="C354" s="7" t="s">
        <v>1833</v>
      </c>
      <c r="D354" s="7" t="s">
        <v>1834</v>
      </c>
      <c r="E354" s="7">
        <v>215</v>
      </c>
      <c r="F354" s="7">
        <v>79.03</v>
      </c>
      <c r="G354" s="7" t="s">
        <v>16</v>
      </c>
      <c r="H354" s="7">
        <v>10.220000000000001</v>
      </c>
      <c r="J354" s="13" t="s">
        <v>1832</v>
      </c>
      <c r="K354" s="65" t="s">
        <v>1833</v>
      </c>
      <c r="L354" s="66" t="s">
        <v>1834</v>
      </c>
      <c r="M354" s="67">
        <v>215</v>
      </c>
      <c r="N354" s="68">
        <v>79.03</v>
      </c>
      <c r="O354" s="69" t="s">
        <v>16</v>
      </c>
      <c r="P354" s="69">
        <v>10.220000000000001</v>
      </c>
      <c r="Q354" s="67">
        <v>16991.45</v>
      </c>
      <c r="R354" s="62">
        <v>8.8290634440222097E-4</v>
      </c>
      <c r="S354" s="63" t="s">
        <v>16</v>
      </c>
      <c r="T354" s="64">
        <v>9.0233028397906993E-5</v>
      </c>
    </row>
    <row r="355" spans="2:20" ht="15.75">
      <c r="B355" s="7" t="s">
        <v>1835</v>
      </c>
      <c r="C355" s="7" t="s">
        <v>1836</v>
      </c>
      <c r="D355" s="7" t="s">
        <v>1837</v>
      </c>
      <c r="E355" s="7">
        <v>414.84500000000003</v>
      </c>
      <c r="F355" s="7">
        <v>47.55</v>
      </c>
      <c r="G355" s="7">
        <v>1.7665999999999999</v>
      </c>
      <c r="H355" s="7">
        <v>9.25</v>
      </c>
      <c r="J355" s="13" t="s">
        <v>1835</v>
      </c>
      <c r="K355" s="65" t="s">
        <v>1836</v>
      </c>
      <c r="L355" s="66" t="s">
        <v>1837</v>
      </c>
      <c r="M355" s="67">
        <v>414.84500000000003</v>
      </c>
      <c r="N355" s="68">
        <v>47.55</v>
      </c>
      <c r="O355" s="69">
        <v>1.7665999999999999</v>
      </c>
      <c r="P355" s="69">
        <v>9.25</v>
      </c>
      <c r="Q355" s="67">
        <v>19725.87975</v>
      </c>
      <c r="R355" s="62">
        <v>1.0249922390490687E-3</v>
      </c>
      <c r="S355" s="63">
        <v>1.8107512895040849E-5</v>
      </c>
      <c r="T355" s="64">
        <v>9.4811782112038854E-5</v>
      </c>
    </row>
    <row r="356" spans="2:20" ht="15.75">
      <c r="B356" s="7" t="s">
        <v>1838</v>
      </c>
      <c r="C356" s="7" t="s">
        <v>1839</v>
      </c>
      <c r="D356" s="7" t="s">
        <v>1840</v>
      </c>
      <c r="E356" s="7">
        <v>210.82599999999999</v>
      </c>
      <c r="F356" s="7">
        <v>30.05</v>
      </c>
      <c r="G356" s="7">
        <v>6.3228</v>
      </c>
      <c r="H356" s="7">
        <v>10.067</v>
      </c>
      <c r="J356" s="13" t="s">
        <v>1838</v>
      </c>
      <c r="K356" s="65" t="s">
        <v>1839</v>
      </c>
      <c r="L356" s="66" t="s">
        <v>1840</v>
      </c>
      <c r="M356" s="67">
        <v>210.82599999999999</v>
      </c>
      <c r="N356" s="68">
        <v>30.05</v>
      </c>
      <c r="O356" s="69">
        <v>6.3228</v>
      </c>
      <c r="P356" s="69">
        <v>10.067</v>
      </c>
      <c r="Q356" s="67">
        <v>6335.3212999999996</v>
      </c>
      <c r="R356" s="62">
        <v>3.2919470496023151E-4</v>
      </c>
      <c r="S356" s="63">
        <v>2.081432280522552E-5</v>
      </c>
      <c r="T356" s="64">
        <v>3.3140030948346504E-5</v>
      </c>
    </row>
    <row r="357" spans="2:20" ht="15.75">
      <c r="B357" s="7" t="s">
        <v>1841</v>
      </c>
      <c r="C357" s="7" t="s">
        <v>1842</v>
      </c>
      <c r="D357" s="7" t="s">
        <v>1843</v>
      </c>
      <c r="E357" s="7">
        <v>230.852</v>
      </c>
      <c r="F357" s="7">
        <v>89.11</v>
      </c>
      <c r="G357" s="7">
        <v>1.0772999999999999</v>
      </c>
      <c r="H357" s="7">
        <v>10.38</v>
      </c>
      <c r="J357" s="13" t="s">
        <v>1841</v>
      </c>
      <c r="K357" s="65" t="s">
        <v>1842</v>
      </c>
      <c r="L357" s="66" t="s">
        <v>1843</v>
      </c>
      <c r="M357" s="67">
        <v>230.852</v>
      </c>
      <c r="N357" s="68">
        <v>89.11</v>
      </c>
      <c r="O357" s="69">
        <v>1.0772999999999999</v>
      </c>
      <c r="P357" s="69">
        <v>10.38</v>
      </c>
      <c r="Q357" s="67">
        <v>20571.221720000001</v>
      </c>
      <c r="R357" s="62">
        <v>1.0689177303109959E-3</v>
      </c>
      <c r="S357" s="63">
        <v>1.1515450708640357E-5</v>
      </c>
      <c r="T357" s="64">
        <v>1.1095366040628137E-4</v>
      </c>
    </row>
    <row r="358" spans="2:20" ht="15.75">
      <c r="B358" s="7" t="s">
        <v>1844</v>
      </c>
      <c r="C358" s="7" t="s">
        <v>1845</v>
      </c>
      <c r="D358" s="7" t="s">
        <v>1846</v>
      </c>
      <c r="E358" s="7">
        <v>938.44299999999998</v>
      </c>
      <c r="F358" s="7">
        <v>36.67</v>
      </c>
      <c r="G358" s="7" t="s">
        <v>16</v>
      </c>
      <c r="H358" s="7">
        <v>10.25</v>
      </c>
      <c r="J358" s="13" t="s">
        <v>1844</v>
      </c>
      <c r="K358" s="65" t="s">
        <v>1845</v>
      </c>
      <c r="L358" s="66" t="s">
        <v>1846</v>
      </c>
      <c r="M358" s="67">
        <v>938.44299999999998</v>
      </c>
      <c r="N358" s="68">
        <v>36.67</v>
      </c>
      <c r="O358" s="69" t="s">
        <v>16</v>
      </c>
      <c r="P358" s="69">
        <v>10.25</v>
      </c>
      <c r="Q358" s="67">
        <v>34412.704810000003</v>
      </c>
      <c r="R358" s="62">
        <v>1.7881461208307608E-3</v>
      </c>
      <c r="S358" s="63" t="s">
        <v>16</v>
      </c>
      <c r="T358" s="64">
        <v>1.8328497738515296E-4</v>
      </c>
    </row>
    <row r="359" spans="2:20" ht="15.75">
      <c r="B359" s="7" t="s">
        <v>1847</v>
      </c>
      <c r="C359" s="7" t="s">
        <v>1848</v>
      </c>
      <c r="D359" s="7" t="s">
        <v>1849</v>
      </c>
      <c r="E359" s="7">
        <v>294.745</v>
      </c>
      <c r="F359" s="7">
        <v>55.51</v>
      </c>
      <c r="G359" s="7">
        <v>2.7382</v>
      </c>
      <c r="H359" s="7">
        <v>10.167</v>
      </c>
      <c r="J359" s="13" t="s">
        <v>1847</v>
      </c>
      <c r="K359" s="65" t="s">
        <v>1848</v>
      </c>
      <c r="L359" s="66" t="s">
        <v>1849</v>
      </c>
      <c r="M359" s="67">
        <v>294.745</v>
      </c>
      <c r="N359" s="68">
        <v>55.51</v>
      </c>
      <c r="O359" s="69">
        <v>2.7382</v>
      </c>
      <c r="P359" s="69">
        <v>10.167</v>
      </c>
      <c r="Q359" s="67">
        <v>16361.29495</v>
      </c>
      <c r="R359" s="62">
        <v>8.5016235306527809E-4</v>
      </c>
      <c r="S359" s="63">
        <v>2.3279145551633444E-5</v>
      </c>
      <c r="T359" s="64">
        <v>8.6436006436146819E-5</v>
      </c>
    </row>
    <row r="360" spans="2:20" ht="15.75">
      <c r="B360" s="7" t="s">
        <v>1850</v>
      </c>
      <c r="C360" s="7" t="s">
        <v>1851</v>
      </c>
      <c r="D360" s="7" t="s">
        <v>1852</v>
      </c>
      <c r="E360" s="7">
        <v>85.046999999999997</v>
      </c>
      <c r="F360" s="7">
        <v>140.97</v>
      </c>
      <c r="G360" s="7" t="s">
        <v>16</v>
      </c>
      <c r="H360" s="7">
        <v>15.324999999999999</v>
      </c>
      <c r="J360" s="13" t="s">
        <v>1850</v>
      </c>
      <c r="K360" s="65" t="s">
        <v>1851</v>
      </c>
      <c r="L360" s="66" t="s">
        <v>1852</v>
      </c>
      <c r="M360" s="67">
        <v>85.046999999999997</v>
      </c>
      <c r="N360" s="68">
        <v>140.97</v>
      </c>
      <c r="O360" s="69" t="s">
        <v>16</v>
      </c>
      <c r="P360" s="69">
        <v>15.324999999999999</v>
      </c>
      <c r="Q360" s="67">
        <v>11989.07559</v>
      </c>
      <c r="R360" s="62">
        <v>6.2297396054655731E-4</v>
      </c>
      <c r="S360" s="63" t="s">
        <v>16</v>
      </c>
      <c r="T360" s="64">
        <v>9.5470759453759909E-5</v>
      </c>
    </row>
    <row r="361" spans="2:20" ht="15.75">
      <c r="B361" s="7" t="s">
        <v>1853</v>
      </c>
      <c r="C361" s="7" t="s">
        <v>1854</v>
      </c>
      <c r="D361" s="7" t="s">
        <v>1855</v>
      </c>
      <c r="E361" s="7">
        <v>91.793999999999997</v>
      </c>
      <c r="F361" s="7">
        <v>145.22999999999999</v>
      </c>
      <c r="G361" s="7">
        <v>0.27539999999999998</v>
      </c>
      <c r="H361" s="7">
        <v>9.3670000000000009</v>
      </c>
      <c r="J361" s="13" t="s">
        <v>1853</v>
      </c>
      <c r="K361" s="65" t="s">
        <v>1854</v>
      </c>
      <c r="L361" s="66" t="s">
        <v>1855</v>
      </c>
      <c r="M361" s="67">
        <v>91.793999999999997</v>
      </c>
      <c r="N361" s="68">
        <v>145.22999999999999</v>
      </c>
      <c r="O361" s="69">
        <v>0.27539999999999998</v>
      </c>
      <c r="P361" s="69">
        <v>9.3670000000000009</v>
      </c>
      <c r="Q361" s="67">
        <v>13331.242619999999</v>
      </c>
      <c r="R361" s="62">
        <v>6.9271537673143175E-4</v>
      </c>
      <c r="S361" s="63">
        <v>1.9077381475183629E-6</v>
      </c>
      <c r="T361" s="64">
        <v>6.4886649338433217E-5</v>
      </c>
    </row>
    <row r="362" spans="2:20" ht="15.75">
      <c r="B362" s="7" t="s">
        <v>1856</v>
      </c>
      <c r="C362" s="7" t="s">
        <v>1857</v>
      </c>
      <c r="D362" s="7" t="s">
        <v>1858</v>
      </c>
      <c r="E362" s="7">
        <v>289.916</v>
      </c>
      <c r="F362" s="7">
        <v>28.42</v>
      </c>
      <c r="G362" s="7" t="s">
        <v>16</v>
      </c>
      <c r="H362" s="7">
        <v>17.420000000000002</v>
      </c>
      <c r="J362" s="13" t="s">
        <v>1856</v>
      </c>
      <c r="K362" s="65" t="s">
        <v>1857</v>
      </c>
      <c r="L362" s="66" t="s">
        <v>1858</v>
      </c>
      <c r="M362" s="67">
        <v>289.916</v>
      </c>
      <c r="N362" s="68">
        <v>28.42</v>
      </c>
      <c r="O362" s="69" t="s">
        <v>16</v>
      </c>
      <c r="P362" s="69">
        <v>17.420000000000002</v>
      </c>
      <c r="Q362" s="67">
        <v>8239.4127200000003</v>
      </c>
      <c r="R362" s="62">
        <v>4.2813472450181476E-4</v>
      </c>
      <c r="S362" s="63" t="s">
        <v>16</v>
      </c>
      <c r="T362" s="64">
        <v>7.4581069008216143E-5</v>
      </c>
    </row>
    <row r="363" spans="2:20" ht="15.75">
      <c r="B363" s="7" t="s">
        <v>1859</v>
      </c>
      <c r="C363" s="7" t="s">
        <v>1860</v>
      </c>
      <c r="D363" s="7" t="s">
        <v>1861</v>
      </c>
      <c r="E363" s="7">
        <v>191.09800000000001</v>
      </c>
      <c r="F363" s="7">
        <v>95.67</v>
      </c>
      <c r="G363" s="7">
        <v>1.0871</v>
      </c>
      <c r="H363" s="7">
        <v>21.077999999999999</v>
      </c>
      <c r="J363" s="13" t="s">
        <v>1859</v>
      </c>
      <c r="K363" s="65" t="s">
        <v>1860</v>
      </c>
      <c r="L363" s="66" t="s">
        <v>1861</v>
      </c>
      <c r="M363" s="67">
        <v>191.09800000000001</v>
      </c>
      <c r="N363" s="68">
        <v>95.67</v>
      </c>
      <c r="O363" s="69">
        <v>1.0871</v>
      </c>
      <c r="P363" s="69">
        <v>21.077999999999999</v>
      </c>
      <c r="Q363" s="67">
        <v>18282.345660000003</v>
      </c>
      <c r="R363" s="62">
        <v>9.4998360785974198E-4</v>
      </c>
      <c r="S363" s="63">
        <v>1.0327271801043254E-5</v>
      </c>
      <c r="T363" s="64">
        <v>2.0023754486467641E-4</v>
      </c>
    </row>
    <row r="364" spans="2:20" ht="15.75">
      <c r="B364" s="7" t="s">
        <v>1862</v>
      </c>
      <c r="C364" s="7" t="s">
        <v>1863</v>
      </c>
      <c r="D364" s="7" t="s">
        <v>1864</v>
      </c>
      <c r="E364" s="7">
        <v>387.86799999999999</v>
      </c>
      <c r="F364" s="7">
        <v>42.13</v>
      </c>
      <c r="G364" s="7">
        <v>4.3673999999999999</v>
      </c>
      <c r="H364" s="7">
        <v>-9.9120000000000008</v>
      </c>
      <c r="J364" s="13" t="s">
        <v>1862</v>
      </c>
      <c r="K364" s="65" t="s">
        <v>1863</v>
      </c>
      <c r="L364" s="66" t="s">
        <v>1864</v>
      </c>
      <c r="M364" s="67">
        <v>387.86799999999999</v>
      </c>
      <c r="N364" s="68">
        <v>42.13</v>
      </c>
      <c r="O364" s="69">
        <v>4.3673999999999999</v>
      </c>
      <c r="P364" s="69">
        <v>-9.9120000000000008</v>
      </c>
      <c r="Q364" s="67">
        <v>16340.878840000001</v>
      </c>
      <c r="R364" s="62">
        <v>8.4910149521930187E-4</v>
      </c>
      <c r="S364" s="63">
        <v>3.7083658702207786E-5</v>
      </c>
      <c r="T364" s="64">
        <v>-8.4162940206137214E-5</v>
      </c>
    </row>
    <row r="365" spans="2:20" ht="15.75">
      <c r="B365" s="7" t="s">
        <v>1865</v>
      </c>
      <c r="C365" s="7" t="s">
        <v>1866</v>
      </c>
      <c r="D365" s="7" t="s">
        <v>1867</v>
      </c>
      <c r="E365" s="7">
        <v>143.553</v>
      </c>
      <c r="F365" s="7">
        <v>73.81</v>
      </c>
      <c r="G365" s="7">
        <v>2.0592999999999999</v>
      </c>
      <c r="H365" s="7">
        <v>11.3</v>
      </c>
      <c r="J365" s="13" t="s">
        <v>1865</v>
      </c>
      <c r="K365" s="65" t="s">
        <v>1866</v>
      </c>
      <c r="L365" s="66" t="s">
        <v>1867</v>
      </c>
      <c r="M365" s="67">
        <v>143.553</v>
      </c>
      <c r="N365" s="68">
        <v>73.81</v>
      </c>
      <c r="O365" s="69">
        <v>2.0592999999999999</v>
      </c>
      <c r="P365" s="69">
        <v>11.3</v>
      </c>
      <c r="Q365" s="67">
        <v>10595.646930000001</v>
      </c>
      <c r="R365" s="62">
        <v>5.5056889774227134E-4</v>
      </c>
      <c r="S365" s="63">
        <v>1.1337865311206594E-5</v>
      </c>
      <c r="T365" s="64">
        <v>6.2214285444876663E-5</v>
      </c>
    </row>
    <row r="366" spans="2:20" ht="15.75">
      <c r="B366" s="7" t="s">
        <v>1868</v>
      </c>
      <c r="C366" s="7" t="s">
        <v>1869</v>
      </c>
      <c r="D366" s="7" t="s">
        <v>1870</v>
      </c>
      <c r="E366" s="7">
        <v>134.57499999999999</v>
      </c>
      <c r="F366" s="7">
        <v>116.78</v>
      </c>
      <c r="G366" s="7">
        <v>2.2263999999999999</v>
      </c>
      <c r="H366" s="7">
        <v>8.3979999999999997</v>
      </c>
      <c r="J366" s="13" t="s">
        <v>1868</v>
      </c>
      <c r="K366" s="65" t="s">
        <v>1869</v>
      </c>
      <c r="L366" s="66" t="s">
        <v>1870</v>
      </c>
      <c r="M366" s="67">
        <v>134.57499999999999</v>
      </c>
      <c r="N366" s="68">
        <v>116.78</v>
      </c>
      <c r="O366" s="69">
        <v>2.2263999999999999</v>
      </c>
      <c r="P366" s="69">
        <v>8.3979999999999997</v>
      </c>
      <c r="Q366" s="67">
        <v>15715.668499999998</v>
      </c>
      <c r="R366" s="62">
        <v>8.1661443991961453E-4</v>
      </c>
      <c r="S366" s="63">
        <v>1.8181103890370296E-5</v>
      </c>
      <c r="T366" s="64">
        <v>6.8579280664449223E-5</v>
      </c>
    </row>
    <row r="367" spans="2:20" ht="15.75">
      <c r="B367" s="7" t="s">
        <v>1871</v>
      </c>
      <c r="C367" s="7" t="s">
        <v>1872</v>
      </c>
      <c r="D367" s="7" t="s">
        <v>1873</v>
      </c>
      <c r="E367" s="7">
        <v>1212.5239999999999</v>
      </c>
      <c r="F367" s="7">
        <v>79.47</v>
      </c>
      <c r="G367" s="7">
        <v>2.7683</v>
      </c>
      <c r="H367" s="7">
        <v>11.6</v>
      </c>
      <c r="J367" s="13" t="s">
        <v>1871</v>
      </c>
      <c r="K367" s="65" t="s">
        <v>1872</v>
      </c>
      <c r="L367" s="66" t="s">
        <v>1873</v>
      </c>
      <c r="M367" s="67">
        <v>1212.5239999999999</v>
      </c>
      <c r="N367" s="68">
        <v>79.47</v>
      </c>
      <c r="O367" s="69">
        <v>2.7683</v>
      </c>
      <c r="P367" s="69">
        <v>11.6</v>
      </c>
      <c r="Q367" s="67">
        <v>96359.282279999985</v>
      </c>
      <c r="R367" s="62">
        <v>5.0070018548773942E-3</v>
      </c>
      <c r="S367" s="63">
        <v>1.386088323485709E-4</v>
      </c>
      <c r="T367" s="64">
        <v>5.8081221516577766E-4</v>
      </c>
    </row>
    <row r="368" spans="2:20" ht="15.75">
      <c r="B368" s="7" t="s">
        <v>1874</v>
      </c>
      <c r="C368" s="7" t="s">
        <v>1875</v>
      </c>
      <c r="D368" s="7" t="s">
        <v>1876</v>
      </c>
      <c r="E368" s="7">
        <v>423.279</v>
      </c>
      <c r="F368" s="7">
        <v>95.11</v>
      </c>
      <c r="G368" s="7">
        <v>1.8505</v>
      </c>
      <c r="H368" s="7">
        <v>14.712999999999999</v>
      </c>
      <c r="J368" s="13" t="s">
        <v>1874</v>
      </c>
      <c r="K368" s="65" t="s">
        <v>1875</v>
      </c>
      <c r="L368" s="66" t="s">
        <v>1876</v>
      </c>
      <c r="M368" s="67">
        <v>423.279</v>
      </c>
      <c r="N368" s="68">
        <v>95.11</v>
      </c>
      <c r="O368" s="69">
        <v>1.8505</v>
      </c>
      <c r="P368" s="69">
        <v>14.712999999999999</v>
      </c>
      <c r="Q368" s="67">
        <v>40258.065689999996</v>
      </c>
      <c r="R368" s="62">
        <v>2.0918815999259846E-3</v>
      </c>
      <c r="S368" s="63">
        <v>3.8710269006630346E-5</v>
      </c>
      <c r="T368" s="64">
        <v>3.0777853979711009E-4</v>
      </c>
    </row>
    <row r="369" spans="2:20" ht="15.75">
      <c r="B369" s="7" t="s">
        <v>1877</v>
      </c>
      <c r="C369" s="7" t="s">
        <v>1878</v>
      </c>
      <c r="D369" s="7" t="s">
        <v>1879</v>
      </c>
      <c r="E369" s="7">
        <v>101.306</v>
      </c>
      <c r="F369" s="7">
        <v>553.66</v>
      </c>
      <c r="G369" s="7" t="s">
        <v>16</v>
      </c>
      <c r="H369" s="7">
        <v>20.966000000000001</v>
      </c>
      <c r="J369" s="13" t="s">
        <v>1877</v>
      </c>
      <c r="K369" s="65" t="s">
        <v>1878</v>
      </c>
      <c r="L369" s="66" t="s">
        <v>1879</v>
      </c>
      <c r="M369" s="67">
        <v>101.306</v>
      </c>
      <c r="N369" s="68">
        <v>553.66</v>
      </c>
      <c r="O369" s="69" t="s">
        <v>16</v>
      </c>
      <c r="P369" s="69">
        <v>20.966000000000001</v>
      </c>
      <c r="Q369" s="67">
        <v>56089.079959999995</v>
      </c>
      <c r="R369" s="62">
        <v>2.914489613797967E-3</v>
      </c>
      <c r="S369" s="63" t="s">
        <v>16</v>
      </c>
      <c r="T369" s="64">
        <v>6.1105189242888181E-4</v>
      </c>
    </row>
    <row r="370" spans="2:20" ht="15.75">
      <c r="B370" s="7" t="s">
        <v>1880</v>
      </c>
      <c r="C370" s="7" t="s">
        <v>1881</v>
      </c>
      <c r="D370" s="7" t="s">
        <v>1882</v>
      </c>
      <c r="E370" s="7">
        <v>467.71</v>
      </c>
      <c r="F370" s="7">
        <v>536.15</v>
      </c>
      <c r="G370" s="7" t="s">
        <v>16</v>
      </c>
      <c r="H370" s="7">
        <v>47.768999999999998</v>
      </c>
      <c r="J370" s="13" t="s">
        <v>1880</v>
      </c>
      <c r="K370" s="65" t="s">
        <v>1881</v>
      </c>
      <c r="L370" s="66" t="s">
        <v>1882</v>
      </c>
      <c r="M370" s="67">
        <v>467.71</v>
      </c>
      <c r="N370" s="68">
        <v>536.15</v>
      </c>
      <c r="O370" s="69" t="s">
        <v>16</v>
      </c>
      <c r="P370" s="69">
        <v>47.768999999999998</v>
      </c>
      <c r="Q370" s="67">
        <v>250762.71649999998</v>
      </c>
      <c r="R370" s="62">
        <v>1.303008238481033E-2</v>
      </c>
      <c r="S370" s="63" t="s">
        <v>16</v>
      </c>
      <c r="T370" s="64">
        <v>6.2243400544000462E-3</v>
      </c>
    </row>
    <row r="371" spans="2:20" ht="15.75">
      <c r="B371" s="7" t="s">
        <v>1883</v>
      </c>
      <c r="C371" s="7" t="s">
        <v>1884</v>
      </c>
      <c r="D371" s="7" t="s">
        <v>1885</v>
      </c>
      <c r="E371" s="7">
        <v>59.826999999999998</v>
      </c>
      <c r="F371" s="7">
        <v>125.89</v>
      </c>
      <c r="G371" s="7">
        <v>1.5887</v>
      </c>
      <c r="H371" s="7">
        <v>10.628</v>
      </c>
      <c r="J371" s="13" t="s">
        <v>1883</v>
      </c>
      <c r="K371" s="65" t="s">
        <v>1884</v>
      </c>
      <c r="L371" s="66" t="s">
        <v>1885</v>
      </c>
      <c r="M371" s="67">
        <v>59.826999999999998</v>
      </c>
      <c r="N371" s="68">
        <v>125.89</v>
      </c>
      <c r="O371" s="69">
        <v>1.5887</v>
      </c>
      <c r="P371" s="69">
        <v>10.628</v>
      </c>
      <c r="Q371" s="67">
        <v>7531.6210300000002</v>
      </c>
      <c r="R371" s="62">
        <v>3.9135659352322437E-4</v>
      </c>
      <c r="S371" s="63">
        <v>6.2174822013034651E-6</v>
      </c>
      <c r="T371" s="64">
        <v>4.1593378759648285E-5</v>
      </c>
    </row>
    <row r="372" spans="2:20" ht="15.75">
      <c r="B372" s="7" t="s">
        <v>1886</v>
      </c>
      <c r="C372" s="7" t="s">
        <v>1887</v>
      </c>
      <c r="D372" s="7" t="s">
        <v>1888</v>
      </c>
      <c r="E372" s="7">
        <v>153.57</v>
      </c>
      <c r="F372" s="7">
        <v>123.28</v>
      </c>
      <c r="G372" s="7">
        <v>2.109</v>
      </c>
      <c r="H372" s="7">
        <v>7.85</v>
      </c>
      <c r="J372" s="13" t="s">
        <v>1886</v>
      </c>
      <c r="K372" s="65" t="s">
        <v>1887</v>
      </c>
      <c r="L372" s="66" t="s">
        <v>1888</v>
      </c>
      <c r="M372" s="67">
        <v>153.57</v>
      </c>
      <c r="N372" s="68">
        <v>123.28</v>
      </c>
      <c r="O372" s="69">
        <v>2.109</v>
      </c>
      <c r="P372" s="69">
        <v>7.85</v>
      </c>
      <c r="Q372" s="67">
        <v>18932.1096</v>
      </c>
      <c r="R372" s="62">
        <v>9.8374651243761965E-4</v>
      </c>
      <c r="S372" s="63">
        <v>2.0747213947309399E-5</v>
      </c>
      <c r="T372" s="64">
        <v>7.7224101226353137E-5</v>
      </c>
    </row>
    <row r="373" spans="2:20" ht="15.75">
      <c r="B373" s="7" t="s">
        <v>1889</v>
      </c>
      <c r="C373" s="7" t="s">
        <v>1890</v>
      </c>
      <c r="D373" s="7" t="s">
        <v>1891</v>
      </c>
      <c r="E373" s="7">
        <v>308.92200000000003</v>
      </c>
      <c r="F373" s="7">
        <v>56.41</v>
      </c>
      <c r="G373" s="7">
        <v>0.99270000000000003</v>
      </c>
      <c r="H373" s="7">
        <v>6.6899999999999995</v>
      </c>
      <c r="J373" s="13" t="s">
        <v>1889</v>
      </c>
      <c r="K373" s="65" t="s">
        <v>1890</v>
      </c>
      <c r="L373" s="66" t="s">
        <v>1891</v>
      </c>
      <c r="M373" s="67">
        <v>308.92200000000003</v>
      </c>
      <c r="N373" s="68">
        <v>56.41</v>
      </c>
      <c r="O373" s="69">
        <v>0.99270000000000003</v>
      </c>
      <c r="P373" s="69">
        <v>6.6899999999999995</v>
      </c>
      <c r="Q373" s="67">
        <v>17426.29002</v>
      </c>
      <c r="R373" s="62">
        <v>9.055014150087901E-4</v>
      </c>
      <c r="S373" s="63">
        <v>8.9889125467922587E-6</v>
      </c>
      <c r="T373" s="64">
        <v>6.0578044664088056E-5</v>
      </c>
    </row>
    <row r="374" spans="2:20" ht="15.75">
      <c r="B374" s="7" t="s">
        <v>1892</v>
      </c>
      <c r="C374" s="7" t="s">
        <v>1893</v>
      </c>
      <c r="D374" s="7" t="s">
        <v>1894</v>
      </c>
      <c r="E374" s="7">
        <v>149.29900000000001</v>
      </c>
      <c r="F374" s="7">
        <v>126.77</v>
      </c>
      <c r="G374" s="7">
        <v>6.3100000000000003E-2</v>
      </c>
      <c r="H374" s="7">
        <v>8.7330000000000005</v>
      </c>
      <c r="J374" s="13" t="s">
        <v>1892</v>
      </c>
      <c r="K374" s="65" t="s">
        <v>1893</v>
      </c>
      <c r="L374" s="66" t="s">
        <v>1894</v>
      </c>
      <c r="M374" s="67">
        <v>149.29900000000001</v>
      </c>
      <c r="N374" s="68">
        <v>126.77</v>
      </c>
      <c r="O374" s="69">
        <v>6.3100000000000003E-2</v>
      </c>
      <c r="P374" s="69">
        <v>8.7330000000000005</v>
      </c>
      <c r="Q374" s="67">
        <v>18926.63423</v>
      </c>
      <c r="R374" s="62">
        <v>9.8346200235102025E-4</v>
      </c>
      <c r="S374" s="63">
        <v>6.2056452348349381E-7</v>
      </c>
      <c r="T374" s="64">
        <v>8.58857366653146E-5</v>
      </c>
    </row>
    <row r="375" spans="2:20" ht="15.75">
      <c r="B375" s="7" t="s">
        <v>1895</v>
      </c>
      <c r="C375" s="7" t="s">
        <v>1896</v>
      </c>
      <c r="D375" s="7" t="s">
        <v>1897</v>
      </c>
      <c r="E375" s="7">
        <v>508.62099999999998</v>
      </c>
      <c r="F375" s="7">
        <v>65.599999999999994</v>
      </c>
      <c r="G375" s="7">
        <v>2.4390000000000001</v>
      </c>
      <c r="H375" s="7">
        <v>-2.2200000000000002</v>
      </c>
      <c r="J375" s="13" t="s">
        <v>1895</v>
      </c>
      <c r="K375" s="65" t="s">
        <v>1896</v>
      </c>
      <c r="L375" s="66" t="s">
        <v>1897</v>
      </c>
      <c r="M375" s="67">
        <v>508.62099999999998</v>
      </c>
      <c r="N375" s="68">
        <v>65.599999999999994</v>
      </c>
      <c r="O375" s="69">
        <v>2.4390000000000001</v>
      </c>
      <c r="P375" s="69">
        <v>-2.2200000000000002</v>
      </c>
      <c r="Q375" s="67">
        <v>33365.537599999996</v>
      </c>
      <c r="R375" s="62">
        <v>1.7337334266016645E-3</v>
      </c>
      <c r="S375" s="63">
        <v>4.2285758274814601E-5</v>
      </c>
      <c r="T375" s="64">
        <v>-3.8488882070556951E-5</v>
      </c>
    </row>
    <row r="376" spans="2:20" ht="15.75">
      <c r="B376" s="7" t="s">
        <v>1898</v>
      </c>
      <c r="C376" s="7" t="s">
        <v>1899</v>
      </c>
      <c r="D376" s="7" t="s">
        <v>1900</v>
      </c>
      <c r="E376" s="7">
        <v>82.36</v>
      </c>
      <c r="F376" s="7">
        <v>115.46</v>
      </c>
      <c r="G376" s="7">
        <v>2.2519</v>
      </c>
      <c r="H376" s="7">
        <v>6.79</v>
      </c>
      <c r="J376" s="13" t="s">
        <v>1898</v>
      </c>
      <c r="K376" s="65" t="s">
        <v>1899</v>
      </c>
      <c r="L376" s="66" t="s">
        <v>1900</v>
      </c>
      <c r="M376" s="67">
        <v>82.36</v>
      </c>
      <c r="N376" s="68">
        <v>115.46</v>
      </c>
      <c r="O376" s="69">
        <v>2.2519</v>
      </c>
      <c r="P376" s="69">
        <v>6.79</v>
      </c>
      <c r="Q376" s="67">
        <v>9509.2855999999992</v>
      </c>
      <c r="R376" s="62">
        <v>4.9411960644751797E-4</v>
      </c>
      <c r="S376" s="63">
        <v>1.1127079417591658E-5</v>
      </c>
      <c r="T376" s="64">
        <v>3.3550721277786469E-5</v>
      </c>
    </row>
    <row r="377" spans="2:20" ht="15.75">
      <c r="B377" s="7" t="s">
        <v>1901</v>
      </c>
      <c r="C377" s="7" t="s">
        <v>1902</v>
      </c>
      <c r="D377" s="7" t="s">
        <v>1903</v>
      </c>
      <c r="E377" s="7">
        <v>511.43200000000002</v>
      </c>
      <c r="F377" s="7">
        <v>20.239999999999998</v>
      </c>
      <c r="G377" s="7">
        <v>3.0632000000000001</v>
      </c>
      <c r="H377" s="7">
        <v>7.702</v>
      </c>
      <c r="J377" s="13" t="s">
        <v>1901</v>
      </c>
      <c r="K377" s="65" t="s">
        <v>1902</v>
      </c>
      <c r="L377" s="66" t="s">
        <v>1903</v>
      </c>
      <c r="M377" s="67">
        <v>511.43200000000002</v>
      </c>
      <c r="N377" s="68">
        <v>20.239999999999998</v>
      </c>
      <c r="O377" s="69">
        <v>3.0632000000000001</v>
      </c>
      <c r="P377" s="69">
        <v>7.702</v>
      </c>
      <c r="Q377" s="67">
        <v>10351.383679999999</v>
      </c>
      <c r="R377" s="62">
        <v>5.3787653934264635E-4</v>
      </c>
      <c r="S377" s="63">
        <v>1.6476234153143946E-5</v>
      </c>
      <c r="T377" s="64">
        <v>4.1427251060170627E-5</v>
      </c>
    </row>
    <row r="378" spans="2:20" ht="15.75">
      <c r="B378" s="7" t="s">
        <v>1904</v>
      </c>
      <c r="C378" s="7" t="s">
        <v>1905</v>
      </c>
      <c r="D378" s="7" t="s">
        <v>1906</v>
      </c>
      <c r="E378" s="7">
        <v>145.83699999999999</v>
      </c>
      <c r="F378" s="7">
        <v>70.150000000000006</v>
      </c>
      <c r="G378" s="7">
        <v>2.1667999999999998</v>
      </c>
      <c r="H378" s="7">
        <v>10.443</v>
      </c>
      <c r="J378" s="13" t="s">
        <v>1904</v>
      </c>
      <c r="K378" s="65" t="s">
        <v>1905</v>
      </c>
      <c r="L378" s="66" t="s">
        <v>1906</v>
      </c>
      <c r="M378" s="67">
        <v>145.83699999999999</v>
      </c>
      <c r="N378" s="68">
        <v>70.150000000000006</v>
      </c>
      <c r="O378" s="69">
        <v>2.1667999999999998</v>
      </c>
      <c r="P378" s="69">
        <v>10.443</v>
      </c>
      <c r="Q378" s="67">
        <v>10230.465550000001</v>
      </c>
      <c r="R378" s="62">
        <v>5.3159341552859571E-4</v>
      </c>
      <c r="S378" s="63">
        <v>1.1518566127673612E-5</v>
      </c>
      <c r="T378" s="64">
        <v>5.5514300383651245E-5</v>
      </c>
    </row>
    <row r="379" spans="2:20" ht="15.75">
      <c r="B379" s="7" t="s">
        <v>1907</v>
      </c>
      <c r="C379" s="7" t="s">
        <v>1908</v>
      </c>
      <c r="D379" s="7" t="s">
        <v>1909</v>
      </c>
      <c r="E379" s="7">
        <v>624.13499999999999</v>
      </c>
      <c r="F379" s="7">
        <v>103.11</v>
      </c>
      <c r="G379" s="7">
        <v>1.9784999999999999</v>
      </c>
      <c r="H379" s="7">
        <v>10.333</v>
      </c>
      <c r="J379" s="13" t="s">
        <v>1907</v>
      </c>
      <c r="K379" s="65" t="s">
        <v>1908</v>
      </c>
      <c r="L379" s="66" t="s">
        <v>1909</v>
      </c>
      <c r="M379" s="67">
        <v>624.13499999999999</v>
      </c>
      <c r="N379" s="68">
        <v>103.11</v>
      </c>
      <c r="O379" s="69">
        <v>1.9784999999999999</v>
      </c>
      <c r="P379" s="69">
        <v>10.333</v>
      </c>
      <c r="Q379" s="67">
        <v>64354.559849999998</v>
      </c>
      <c r="R379" s="62">
        <v>3.3439788354011836E-3</v>
      </c>
      <c r="S379" s="63">
        <v>6.6160621258412421E-5</v>
      </c>
      <c r="T379" s="64">
        <v>3.4553333306200433E-4</v>
      </c>
    </row>
    <row r="380" spans="2:20" ht="15.75">
      <c r="B380" s="7" t="s">
        <v>1910</v>
      </c>
      <c r="C380" s="7" t="s">
        <v>1911</v>
      </c>
      <c r="D380" s="7" t="s">
        <v>1912</v>
      </c>
      <c r="E380" s="7">
        <v>431.20600000000002</v>
      </c>
      <c r="F380" s="7">
        <v>87.76</v>
      </c>
      <c r="G380" s="7">
        <v>1.8687</v>
      </c>
      <c r="H380" s="7">
        <v>11.82</v>
      </c>
      <c r="J380" s="13" t="s">
        <v>1910</v>
      </c>
      <c r="K380" s="65" t="s">
        <v>1911</v>
      </c>
      <c r="L380" s="66" t="s">
        <v>1912</v>
      </c>
      <c r="M380" s="67">
        <v>431.20600000000002</v>
      </c>
      <c r="N380" s="68">
        <v>87.76</v>
      </c>
      <c r="O380" s="69">
        <v>1.8687</v>
      </c>
      <c r="P380" s="69">
        <v>11.82</v>
      </c>
      <c r="Q380" s="67">
        <v>37842.638560000007</v>
      </c>
      <c r="R380" s="62">
        <v>1.9663716559530902E-3</v>
      </c>
      <c r="S380" s="63">
        <v>3.6745587134795394E-5</v>
      </c>
      <c r="T380" s="64">
        <v>2.3242512973365527E-4</v>
      </c>
    </row>
    <row r="381" spans="2:20" ht="15.75">
      <c r="B381" s="7" t="s">
        <v>1913</v>
      </c>
      <c r="C381" s="7" t="s">
        <v>1914</v>
      </c>
      <c r="D381" s="7" t="s">
        <v>1915</v>
      </c>
      <c r="E381" s="7">
        <v>524.04700000000003</v>
      </c>
      <c r="F381" s="7">
        <v>40.61</v>
      </c>
      <c r="G381" s="7">
        <v>3.9398999999999997</v>
      </c>
      <c r="H381" s="7">
        <v>4.9870000000000001</v>
      </c>
      <c r="J381" s="13" t="s">
        <v>1913</v>
      </c>
      <c r="K381" s="65" t="s">
        <v>1914</v>
      </c>
      <c r="L381" s="66" t="s">
        <v>1915</v>
      </c>
      <c r="M381" s="67">
        <v>524.04700000000003</v>
      </c>
      <c r="N381" s="68">
        <v>40.61</v>
      </c>
      <c r="O381" s="69">
        <v>3.9398999999999997</v>
      </c>
      <c r="P381" s="69">
        <v>4.9870000000000001</v>
      </c>
      <c r="Q381" s="67">
        <v>21281.54867</v>
      </c>
      <c r="R381" s="62">
        <v>1.105827597965309E-3</v>
      </c>
      <c r="S381" s="63">
        <v>4.3568501532235203E-5</v>
      </c>
      <c r="T381" s="64">
        <v>5.5147622310529956E-5</v>
      </c>
    </row>
    <row r="382" spans="2:20" ht="15.75">
      <c r="B382" s="7" t="s">
        <v>1916</v>
      </c>
      <c r="C382" s="7" t="s">
        <v>1917</v>
      </c>
      <c r="D382" s="7" t="s">
        <v>1918</v>
      </c>
      <c r="E382" s="7">
        <v>422.45299999999997</v>
      </c>
      <c r="F382" s="7">
        <v>33.96</v>
      </c>
      <c r="G382" s="7">
        <v>4.2403000000000004</v>
      </c>
      <c r="H382" s="7">
        <v>0.40799999999999997</v>
      </c>
      <c r="J382" s="13" t="s">
        <v>1916</v>
      </c>
      <c r="K382" s="65" t="s">
        <v>1917</v>
      </c>
      <c r="L382" s="66" t="s">
        <v>1918</v>
      </c>
      <c r="M382" s="67">
        <v>422.45299999999997</v>
      </c>
      <c r="N382" s="68">
        <v>33.96</v>
      </c>
      <c r="O382" s="69">
        <v>4.2403000000000004</v>
      </c>
      <c r="P382" s="69">
        <v>0.40799999999999997</v>
      </c>
      <c r="Q382" s="67">
        <v>14346.50388</v>
      </c>
      <c r="R382" s="62">
        <v>7.4547018033440814E-4</v>
      </c>
      <c r="S382" s="63">
        <v>3.1610172056719909E-5</v>
      </c>
      <c r="T382" s="64">
        <v>3.0415183357643847E-6</v>
      </c>
    </row>
    <row r="383" spans="2:20" ht="15.75">
      <c r="B383" s="7" t="s">
        <v>1919</v>
      </c>
      <c r="C383" s="7" t="s">
        <v>1920</v>
      </c>
      <c r="D383" s="7" t="s">
        <v>1921</v>
      </c>
      <c r="E383" s="7">
        <v>113.49299999999999</v>
      </c>
      <c r="F383" s="7">
        <v>70.94</v>
      </c>
      <c r="G383" s="7" t="s">
        <v>16</v>
      </c>
      <c r="H383" s="7">
        <v>10.4</v>
      </c>
      <c r="J383" s="13" t="s">
        <v>1919</v>
      </c>
      <c r="K383" s="65" t="s">
        <v>1920</v>
      </c>
      <c r="L383" s="66" t="s">
        <v>1921</v>
      </c>
      <c r="M383" s="67">
        <v>113.49299999999999</v>
      </c>
      <c r="N383" s="68">
        <v>70.94</v>
      </c>
      <c r="O383" s="69" t="s">
        <v>16</v>
      </c>
      <c r="P383" s="69">
        <v>10.4</v>
      </c>
      <c r="Q383" s="67">
        <v>8051.1934199999996</v>
      </c>
      <c r="R383" s="62">
        <v>4.1835451068198505E-4</v>
      </c>
      <c r="S383" s="63" t="s">
        <v>16</v>
      </c>
      <c r="T383" s="64">
        <v>4.3508869110926447E-5</v>
      </c>
    </row>
    <row r="384" spans="2:20" ht="15.75">
      <c r="B384" s="7" t="s">
        <v>1922</v>
      </c>
      <c r="C384" s="7" t="s">
        <v>1923</v>
      </c>
      <c r="D384" s="7" t="s">
        <v>1924</v>
      </c>
      <c r="E384" s="7">
        <v>204.49799999999999</v>
      </c>
      <c r="F384" s="7">
        <v>27.62</v>
      </c>
      <c r="G384" s="7" t="s">
        <v>16</v>
      </c>
      <c r="H384" s="7">
        <v>9.9499999999999993</v>
      </c>
      <c r="J384" s="13" t="s">
        <v>1922</v>
      </c>
      <c r="K384" s="65" t="s">
        <v>1923</v>
      </c>
      <c r="L384" s="66" t="s">
        <v>1924</v>
      </c>
      <c r="M384" s="67">
        <v>204.49799999999999</v>
      </c>
      <c r="N384" s="68">
        <v>27.62</v>
      </c>
      <c r="O384" s="69" t="s">
        <v>16</v>
      </c>
      <c r="P384" s="69">
        <v>9.9499999999999993</v>
      </c>
      <c r="Q384" s="67">
        <v>5648.2347600000003</v>
      </c>
      <c r="R384" s="62">
        <v>2.9349245086659207E-4</v>
      </c>
      <c r="S384" s="63" t="s">
        <v>16</v>
      </c>
      <c r="T384" s="64">
        <v>2.9202498861225907E-5</v>
      </c>
    </row>
    <row r="385" spans="2:20" ht="15.75">
      <c r="B385" s="7" t="s">
        <v>1925</v>
      </c>
      <c r="C385" s="7" t="s">
        <v>1926</v>
      </c>
      <c r="D385" s="7" t="s">
        <v>1927</v>
      </c>
      <c r="E385" s="7">
        <v>83.397000000000006</v>
      </c>
      <c r="F385" s="7">
        <v>147.97999999999999</v>
      </c>
      <c r="G385" s="7" t="s">
        <v>16</v>
      </c>
      <c r="H385" s="7">
        <v>11.117000000000001</v>
      </c>
      <c r="J385" s="13" t="s">
        <v>1925</v>
      </c>
      <c r="K385" s="65" t="s">
        <v>1926</v>
      </c>
      <c r="L385" s="66" t="s">
        <v>1927</v>
      </c>
      <c r="M385" s="67">
        <v>83.397000000000006</v>
      </c>
      <c r="N385" s="68">
        <v>147.97999999999999</v>
      </c>
      <c r="O385" s="69" t="s">
        <v>16</v>
      </c>
      <c r="P385" s="69">
        <v>11.117000000000001</v>
      </c>
      <c r="Q385" s="67">
        <v>12341.08806</v>
      </c>
      <c r="R385" s="62">
        <v>6.4126516247880539E-4</v>
      </c>
      <c r="S385" s="63" t="s">
        <v>16</v>
      </c>
      <c r="T385" s="64">
        <v>7.1289448112768803E-5</v>
      </c>
    </row>
    <row r="386" spans="2:20" ht="15.75">
      <c r="B386" s="7" t="s">
        <v>1928</v>
      </c>
      <c r="C386" s="7" t="s">
        <v>1929</v>
      </c>
      <c r="D386" s="7" t="s">
        <v>1930</v>
      </c>
      <c r="E386" s="7">
        <v>242.63499999999999</v>
      </c>
      <c r="F386" s="7">
        <v>41.08</v>
      </c>
      <c r="G386" s="7">
        <v>3.9922</v>
      </c>
      <c r="H386" s="7">
        <v>6.7670000000000003</v>
      </c>
      <c r="J386" s="13" t="s">
        <v>1928</v>
      </c>
      <c r="K386" s="65" t="s">
        <v>1929</v>
      </c>
      <c r="L386" s="66" t="s">
        <v>1930</v>
      </c>
      <c r="M386" s="67">
        <v>242.63499999999999</v>
      </c>
      <c r="N386" s="68">
        <v>41.08</v>
      </c>
      <c r="O386" s="69">
        <v>3.9922</v>
      </c>
      <c r="P386" s="69">
        <v>6.7670000000000003</v>
      </c>
      <c r="Q386" s="67">
        <v>9967.4457999999995</v>
      </c>
      <c r="R386" s="62">
        <v>5.179264356076303E-4</v>
      </c>
      <c r="S386" s="63">
        <v>2.0676659162327816E-5</v>
      </c>
      <c r="T386" s="64">
        <v>3.5048081897568344E-5</v>
      </c>
    </row>
    <row r="387" spans="2:20" ht="15.75">
      <c r="B387" s="7" t="s">
        <v>1931</v>
      </c>
      <c r="C387" s="7" t="s">
        <v>1932</v>
      </c>
      <c r="D387" s="7" t="s">
        <v>1933</v>
      </c>
      <c r="E387" s="7">
        <v>559</v>
      </c>
      <c r="F387" s="7">
        <v>50.61</v>
      </c>
      <c r="G387" s="7">
        <v>1.1065</v>
      </c>
      <c r="H387" s="7">
        <v>12.1</v>
      </c>
      <c r="J387" s="13" t="s">
        <v>1931</v>
      </c>
      <c r="K387" s="65" t="s">
        <v>1932</v>
      </c>
      <c r="L387" s="66" t="s">
        <v>1933</v>
      </c>
      <c r="M387" s="67">
        <v>559</v>
      </c>
      <c r="N387" s="68">
        <v>50.61</v>
      </c>
      <c r="O387" s="69">
        <v>1.1065</v>
      </c>
      <c r="P387" s="69">
        <v>12.1</v>
      </c>
      <c r="Q387" s="67">
        <v>28290.989999999998</v>
      </c>
      <c r="R387" s="62">
        <v>1.4700507938062842E-3</v>
      </c>
      <c r="S387" s="63">
        <v>1.6266112033466536E-5</v>
      </c>
      <c r="T387" s="64">
        <v>1.7787614605056039E-4</v>
      </c>
    </row>
    <row r="388" spans="2:20" ht="15.75">
      <c r="B388" s="7" t="s">
        <v>1934</v>
      </c>
      <c r="C388" s="7" t="s">
        <v>1935</v>
      </c>
      <c r="D388" s="7" t="s">
        <v>1936</v>
      </c>
      <c r="E388" s="7">
        <v>538</v>
      </c>
      <c r="F388" s="7">
        <v>19.95</v>
      </c>
      <c r="G388" s="7">
        <v>1.9548999999999999</v>
      </c>
      <c r="H388" s="7">
        <v>8.157</v>
      </c>
      <c r="J388" s="13" t="s">
        <v>1934</v>
      </c>
      <c r="K388" s="65" t="s">
        <v>1935</v>
      </c>
      <c r="L388" s="66" t="s">
        <v>1936</v>
      </c>
      <c r="M388" s="67">
        <v>538</v>
      </c>
      <c r="N388" s="68">
        <v>19.95</v>
      </c>
      <c r="O388" s="69">
        <v>1.9548999999999999</v>
      </c>
      <c r="P388" s="69">
        <v>8.157</v>
      </c>
      <c r="Q388" s="67">
        <v>10733.1</v>
      </c>
      <c r="R388" s="62">
        <v>5.5771120681892821E-4</v>
      </c>
      <c r="S388" s="63">
        <v>1.0902696382103226E-5</v>
      </c>
      <c r="T388" s="64">
        <v>4.5492503140219975E-5</v>
      </c>
    </row>
    <row r="389" spans="2:20" ht="15.75">
      <c r="B389" s="7" t="s">
        <v>1937</v>
      </c>
      <c r="C389" s="7" t="s">
        <v>1938</v>
      </c>
      <c r="D389" s="7" t="s">
        <v>1939</v>
      </c>
      <c r="E389" s="7">
        <v>210.166</v>
      </c>
      <c r="F389" s="7">
        <v>53.17</v>
      </c>
      <c r="G389" s="7">
        <v>0.97799999999999998</v>
      </c>
      <c r="H389" s="7">
        <v>10.106999999999999</v>
      </c>
      <c r="J389" s="13" t="s">
        <v>1937</v>
      </c>
      <c r="K389" s="65" t="s">
        <v>1938</v>
      </c>
      <c r="L389" s="66" t="s">
        <v>1939</v>
      </c>
      <c r="M389" s="67">
        <v>210.166</v>
      </c>
      <c r="N389" s="68">
        <v>53.17</v>
      </c>
      <c r="O389" s="69">
        <v>0.97799999999999998</v>
      </c>
      <c r="P389" s="69">
        <v>10.106999999999999</v>
      </c>
      <c r="Q389" s="67">
        <v>11174.52622</v>
      </c>
      <c r="R389" s="62">
        <v>5.8064850823955386E-4</v>
      </c>
      <c r="S389" s="63">
        <v>5.6787424105828373E-6</v>
      </c>
      <c r="T389" s="64">
        <v>5.8686144727771705E-5</v>
      </c>
    </row>
    <row r="390" spans="2:20" ht="15.75">
      <c r="B390" s="7" t="s">
        <v>1940</v>
      </c>
      <c r="C390" s="7" t="s">
        <v>1941</v>
      </c>
      <c r="D390" s="7" t="s">
        <v>1942</v>
      </c>
      <c r="E390" s="7">
        <v>610.51800000000003</v>
      </c>
      <c r="F390" s="7">
        <v>63.1</v>
      </c>
      <c r="G390" s="7" t="s">
        <v>16</v>
      </c>
      <c r="H390" s="7">
        <v>16.009</v>
      </c>
      <c r="J390" s="13" t="s">
        <v>1940</v>
      </c>
      <c r="K390" s="65" t="s">
        <v>1941</v>
      </c>
      <c r="L390" s="66" t="s">
        <v>1942</v>
      </c>
      <c r="M390" s="67">
        <v>610.51800000000003</v>
      </c>
      <c r="N390" s="68">
        <v>63.1</v>
      </c>
      <c r="O390" s="69" t="s">
        <v>16</v>
      </c>
      <c r="P390" s="69">
        <v>16.009</v>
      </c>
      <c r="Q390" s="67">
        <v>38523.685799999999</v>
      </c>
      <c r="R390" s="62">
        <v>2.0017600971416654E-3</v>
      </c>
      <c r="S390" s="63" t="s">
        <v>16</v>
      </c>
      <c r="T390" s="64">
        <v>3.2046177395140922E-4</v>
      </c>
    </row>
    <row r="391" spans="2:20" ht="15.75">
      <c r="B391" s="7" t="s">
        <v>1943</v>
      </c>
      <c r="C391" s="7" t="s">
        <v>1944</v>
      </c>
      <c r="D391" s="7" t="s">
        <v>1945</v>
      </c>
      <c r="E391" s="7">
        <v>37.018999999999998</v>
      </c>
      <c r="F391" s="7">
        <v>533.16999999999996</v>
      </c>
      <c r="G391" s="7" t="s">
        <v>16</v>
      </c>
      <c r="H391" s="7">
        <v>14.271000000000001</v>
      </c>
      <c r="J391" s="13" t="s">
        <v>1943</v>
      </c>
      <c r="K391" s="65" t="s">
        <v>1944</v>
      </c>
      <c r="L391" s="66" t="s">
        <v>1945</v>
      </c>
      <c r="M391" s="67">
        <v>37.018999999999998</v>
      </c>
      <c r="N391" s="68">
        <v>533.16999999999996</v>
      </c>
      <c r="O391" s="69" t="s">
        <v>16</v>
      </c>
      <c r="P391" s="69">
        <v>14.271000000000001</v>
      </c>
      <c r="Q391" s="67">
        <v>19737.420229999996</v>
      </c>
      <c r="R391" s="62">
        <v>1.0255919031748168E-3</v>
      </c>
      <c r="S391" s="63" t="s">
        <v>16</v>
      </c>
      <c r="T391" s="64">
        <v>1.4636222050207811E-4</v>
      </c>
    </row>
    <row r="392" spans="2:20" ht="15.75">
      <c r="B392" s="7" t="s">
        <v>1946</v>
      </c>
      <c r="C392" s="7" t="s">
        <v>1947</v>
      </c>
      <c r="D392" s="7" t="s">
        <v>1948</v>
      </c>
      <c r="E392" s="7">
        <v>229.00399999999999</v>
      </c>
      <c r="F392" s="7">
        <v>16.52</v>
      </c>
      <c r="G392" s="7">
        <v>0.24210000000000001</v>
      </c>
      <c r="H392" s="7">
        <v>12.4</v>
      </c>
      <c r="J392" s="13" t="s">
        <v>1946</v>
      </c>
      <c r="K392" s="65" t="s">
        <v>1947</v>
      </c>
      <c r="L392" s="66" t="s">
        <v>1948</v>
      </c>
      <c r="M392" s="67">
        <v>229.00399999999999</v>
      </c>
      <c r="N392" s="68">
        <v>16.52</v>
      </c>
      <c r="O392" s="69">
        <v>0.24210000000000001</v>
      </c>
      <c r="P392" s="69">
        <v>12.4</v>
      </c>
      <c r="Q392" s="67">
        <v>3783.1460799999995</v>
      </c>
      <c r="R392" s="62">
        <v>1.965790839411817E-4</v>
      </c>
      <c r="S392" s="63">
        <v>4.7591796222160087E-7</v>
      </c>
      <c r="T392" s="64">
        <v>2.4375806408706531E-5</v>
      </c>
    </row>
    <row r="393" spans="2:20" ht="15.75">
      <c r="B393" s="7" t="s">
        <v>1949</v>
      </c>
      <c r="C393" s="7" t="s">
        <v>1950</v>
      </c>
      <c r="D393" s="7" t="s">
        <v>1951</v>
      </c>
      <c r="E393" s="7">
        <v>54.723999999999997</v>
      </c>
      <c r="F393" s="7">
        <v>207.9</v>
      </c>
      <c r="G393" s="7" t="s">
        <v>16</v>
      </c>
      <c r="H393" s="7">
        <v>14.712999999999999</v>
      </c>
      <c r="J393" s="13" t="s">
        <v>1949</v>
      </c>
      <c r="K393" s="65" t="s">
        <v>1950</v>
      </c>
      <c r="L393" s="66" t="s">
        <v>1951</v>
      </c>
      <c r="M393" s="67">
        <v>54.723999999999997</v>
      </c>
      <c r="N393" s="68">
        <v>207.9</v>
      </c>
      <c r="O393" s="69" t="s">
        <v>16</v>
      </c>
      <c r="P393" s="69">
        <v>14.712999999999999</v>
      </c>
      <c r="Q393" s="67">
        <v>11377.1196</v>
      </c>
      <c r="R393" s="62">
        <v>5.9117562514457911E-4</v>
      </c>
      <c r="S393" s="63" t="s">
        <v>16</v>
      </c>
      <c r="T393" s="64">
        <v>8.6979669727521916E-5</v>
      </c>
    </row>
    <row r="394" spans="2:20" ht="15.75">
      <c r="B394" s="7" t="s">
        <v>1952</v>
      </c>
      <c r="C394" s="7" t="s">
        <v>1953</v>
      </c>
      <c r="D394" s="7" t="s">
        <v>1954</v>
      </c>
      <c r="E394" s="7">
        <v>349.2</v>
      </c>
      <c r="F394" s="7">
        <v>112.97</v>
      </c>
      <c r="G394" s="7">
        <v>0.88519999999999999</v>
      </c>
      <c r="H394" s="7">
        <v>11.984999999999999</v>
      </c>
      <c r="J394" s="13" t="s">
        <v>1952</v>
      </c>
      <c r="K394" s="65" t="s">
        <v>1953</v>
      </c>
      <c r="L394" s="66" t="s">
        <v>1954</v>
      </c>
      <c r="M394" s="67">
        <v>349.2</v>
      </c>
      <c r="N394" s="68">
        <v>112.97</v>
      </c>
      <c r="O394" s="69">
        <v>0.88519999999999999</v>
      </c>
      <c r="P394" s="69">
        <v>11.984999999999999</v>
      </c>
      <c r="Q394" s="67">
        <v>39449.123999999996</v>
      </c>
      <c r="R394" s="62">
        <v>2.0498475327714771E-3</v>
      </c>
      <c r="S394" s="63">
        <v>1.8145250360093117E-5</v>
      </c>
      <c r="T394" s="64">
        <v>2.4567422680266154E-4</v>
      </c>
    </row>
    <row r="395" spans="2:20" ht="15.75">
      <c r="B395" s="7" t="s">
        <v>1955</v>
      </c>
      <c r="C395" s="7" t="s">
        <v>1956</v>
      </c>
      <c r="D395" s="7" t="s">
        <v>1957</v>
      </c>
      <c r="E395" s="7">
        <v>348.91699999999997</v>
      </c>
      <c r="F395" s="7">
        <v>42.53</v>
      </c>
      <c r="G395" s="7">
        <v>2.8214999999999999</v>
      </c>
      <c r="H395" s="7">
        <v>4.8499999999999996</v>
      </c>
      <c r="J395" s="13" t="s">
        <v>1955</v>
      </c>
      <c r="K395" s="65" t="s">
        <v>1956</v>
      </c>
      <c r="L395" s="66" t="s">
        <v>1957</v>
      </c>
      <c r="M395" s="67">
        <v>348.91699999999997</v>
      </c>
      <c r="N395" s="68">
        <v>42.53</v>
      </c>
      <c r="O395" s="69">
        <v>2.8214999999999999</v>
      </c>
      <c r="P395" s="69">
        <v>4.8499999999999996</v>
      </c>
      <c r="Q395" s="67">
        <v>14839.440009999998</v>
      </c>
      <c r="R395" s="62">
        <v>7.7108402945040924E-4</v>
      </c>
      <c r="S395" s="63">
        <v>2.1756135890943297E-5</v>
      </c>
      <c r="T395" s="64">
        <v>3.7397575428344847E-5</v>
      </c>
    </row>
    <row r="396" spans="2:20" ht="15.75">
      <c r="B396" s="7" t="s">
        <v>1958</v>
      </c>
      <c r="C396" s="7" t="s">
        <v>1959</v>
      </c>
      <c r="D396" s="7" t="s">
        <v>1960</v>
      </c>
      <c r="E396" s="7">
        <v>1218.2280000000001</v>
      </c>
      <c r="F396" s="7">
        <v>28.12</v>
      </c>
      <c r="G396" s="7" t="s">
        <v>16</v>
      </c>
      <c r="H396" s="7">
        <v>8.0890000000000004</v>
      </c>
      <c r="J396" s="13" t="s">
        <v>1958</v>
      </c>
      <c r="K396" s="65" t="s">
        <v>1959</v>
      </c>
      <c r="L396" s="66" t="s">
        <v>1960</v>
      </c>
      <c r="M396" s="67">
        <v>1218.2280000000001</v>
      </c>
      <c r="N396" s="68">
        <v>28.12</v>
      </c>
      <c r="O396" s="69" t="s">
        <v>16</v>
      </c>
      <c r="P396" s="69">
        <v>8.0890000000000004</v>
      </c>
      <c r="Q396" s="67">
        <v>34256.571360000002</v>
      </c>
      <c r="R396" s="62">
        <v>1.780033145565059E-3</v>
      </c>
      <c r="S396" s="63" t="s">
        <v>16</v>
      </c>
      <c r="T396" s="64">
        <v>1.4398688114475764E-4</v>
      </c>
    </row>
    <row r="397" spans="2:20" ht="15.75">
      <c r="B397" s="7" t="s">
        <v>1961</v>
      </c>
      <c r="C397" s="7" t="s">
        <v>1962</v>
      </c>
      <c r="D397" s="7" t="s">
        <v>1963</v>
      </c>
      <c r="E397" s="7">
        <v>432.702</v>
      </c>
      <c r="F397" s="7">
        <v>205.07</v>
      </c>
      <c r="G397" s="7">
        <v>1.2679</v>
      </c>
      <c r="H397" s="7">
        <v>18.975000000000001</v>
      </c>
      <c r="J397" s="13" t="s">
        <v>1961</v>
      </c>
      <c r="K397" s="65" t="s">
        <v>1962</v>
      </c>
      <c r="L397" s="66" t="s">
        <v>1963</v>
      </c>
      <c r="M397" s="67">
        <v>432.702</v>
      </c>
      <c r="N397" s="68">
        <v>205.07</v>
      </c>
      <c r="O397" s="69">
        <v>1.2679</v>
      </c>
      <c r="P397" s="69">
        <v>18.975000000000001</v>
      </c>
      <c r="Q397" s="67">
        <v>88734.199139999997</v>
      </c>
      <c r="R397" s="62">
        <v>4.6107888017889054E-3</v>
      </c>
      <c r="S397" s="63">
        <v>5.8460191217881535E-5</v>
      </c>
      <c r="T397" s="64">
        <v>8.7489717513944485E-4</v>
      </c>
    </row>
    <row r="398" spans="2:20" ht="15.75">
      <c r="B398" s="7" t="s">
        <v>1964</v>
      </c>
      <c r="C398" s="7" t="s">
        <v>1965</v>
      </c>
      <c r="D398" s="7" t="s">
        <v>1966</v>
      </c>
      <c r="E398" s="7">
        <v>247.58</v>
      </c>
      <c r="F398" s="7">
        <v>101.78</v>
      </c>
      <c r="G398" s="7">
        <v>2.7509999999999999</v>
      </c>
      <c r="H398" s="7">
        <v>8.06</v>
      </c>
      <c r="J398" s="13" t="s">
        <v>1964</v>
      </c>
      <c r="K398" s="65" t="s">
        <v>1965</v>
      </c>
      <c r="L398" s="66" t="s">
        <v>1966</v>
      </c>
      <c r="M398" s="67">
        <v>247.58</v>
      </c>
      <c r="N398" s="68">
        <v>101.78</v>
      </c>
      <c r="O398" s="69">
        <v>2.7509999999999999</v>
      </c>
      <c r="P398" s="69">
        <v>8.06</v>
      </c>
      <c r="Q398" s="67">
        <v>25198.6924</v>
      </c>
      <c r="R398" s="62">
        <v>1.3093694411365733E-3</v>
      </c>
      <c r="S398" s="63">
        <v>3.602075332566713E-5</v>
      </c>
      <c r="T398" s="64">
        <v>1.0553517695560781E-4</v>
      </c>
    </row>
    <row r="399" spans="2:20" ht="15.75">
      <c r="B399" s="7" t="s">
        <v>1967</v>
      </c>
      <c r="C399" s="7" t="s">
        <v>1968</v>
      </c>
      <c r="D399" s="7" t="s">
        <v>1969</v>
      </c>
      <c r="E399" s="7">
        <v>200.3</v>
      </c>
      <c r="F399" s="7">
        <v>110.43</v>
      </c>
      <c r="G399" s="7">
        <v>1.2315</v>
      </c>
      <c r="H399" s="7">
        <v>13.5</v>
      </c>
      <c r="J399" s="13" t="s">
        <v>1967</v>
      </c>
      <c r="K399" s="65" t="s">
        <v>1968</v>
      </c>
      <c r="L399" s="66" t="s">
        <v>1969</v>
      </c>
      <c r="M399" s="67">
        <v>200.3</v>
      </c>
      <c r="N399" s="68">
        <v>110.43</v>
      </c>
      <c r="O399" s="69">
        <v>1.2315</v>
      </c>
      <c r="P399" s="69">
        <v>13.5</v>
      </c>
      <c r="Q399" s="67">
        <v>22119.129000000001</v>
      </c>
      <c r="R399" s="62">
        <v>1.1493497804337567E-3</v>
      </c>
      <c r="S399" s="63">
        <v>1.4154242546041713E-5</v>
      </c>
      <c r="T399" s="64">
        <v>1.5516222035855717E-4</v>
      </c>
    </row>
    <row r="400" spans="2:20" ht="15.75">
      <c r="B400" s="7" t="s">
        <v>1970</v>
      </c>
      <c r="C400" s="7" t="s">
        <v>1971</v>
      </c>
      <c r="D400" s="7" t="s">
        <v>1972</v>
      </c>
      <c r="E400" s="7">
        <v>51.837000000000003</v>
      </c>
      <c r="F400" s="7">
        <v>1243.57</v>
      </c>
      <c r="G400" s="7" t="s">
        <v>16</v>
      </c>
      <c r="H400" s="7">
        <v>18.88</v>
      </c>
      <c r="J400" s="13" t="s">
        <v>1970</v>
      </c>
      <c r="K400" s="65" t="s">
        <v>1971</v>
      </c>
      <c r="L400" s="66" t="s">
        <v>1972</v>
      </c>
      <c r="M400" s="67">
        <v>51.837000000000003</v>
      </c>
      <c r="N400" s="68">
        <v>1243.57</v>
      </c>
      <c r="O400" s="69" t="s">
        <v>16</v>
      </c>
      <c r="P400" s="69">
        <v>18.88</v>
      </c>
      <c r="Q400" s="67">
        <v>64462.938090000003</v>
      </c>
      <c r="R400" s="62">
        <v>3.3496103639459019E-3</v>
      </c>
      <c r="S400" s="63" t="s">
        <v>16</v>
      </c>
      <c r="T400" s="64">
        <v>6.3240643671298627E-4</v>
      </c>
    </row>
    <row r="401" spans="2:20" ht="15.75">
      <c r="B401" s="7" t="s">
        <v>1973</v>
      </c>
      <c r="C401" s="7" t="s">
        <v>1974</v>
      </c>
      <c r="D401" s="7" t="s">
        <v>1975</v>
      </c>
      <c r="E401" s="7">
        <v>71.004000000000005</v>
      </c>
      <c r="F401" s="7">
        <v>134.13999999999999</v>
      </c>
      <c r="G401" s="7" t="s">
        <v>16</v>
      </c>
      <c r="H401" s="7">
        <v>15.407999999999999</v>
      </c>
      <c r="J401" s="13" t="s">
        <v>1973</v>
      </c>
      <c r="K401" s="65" t="s">
        <v>1974</v>
      </c>
      <c r="L401" s="66" t="s">
        <v>1975</v>
      </c>
      <c r="M401" s="67">
        <v>71.004000000000005</v>
      </c>
      <c r="N401" s="68">
        <v>134.13999999999999</v>
      </c>
      <c r="O401" s="69" t="s">
        <v>16</v>
      </c>
      <c r="P401" s="69">
        <v>15.407999999999999</v>
      </c>
      <c r="Q401" s="67">
        <v>9524.4765599999992</v>
      </c>
      <c r="R401" s="62">
        <v>4.9490895608875294E-4</v>
      </c>
      <c r="S401" s="63" t="s">
        <v>16</v>
      </c>
      <c r="T401" s="64">
        <v>7.6255571954155052E-5</v>
      </c>
    </row>
    <row r="402" spans="2:20" ht="15.75">
      <c r="B402" s="7" t="s">
        <v>1976</v>
      </c>
      <c r="C402" s="7" t="s">
        <v>1977</v>
      </c>
      <c r="D402" s="7" t="s">
        <v>1978</v>
      </c>
      <c r="E402" s="7">
        <v>178.559</v>
      </c>
      <c r="F402" s="7">
        <v>76.709999999999994</v>
      </c>
      <c r="G402" s="7" t="s">
        <v>16</v>
      </c>
      <c r="H402" s="7">
        <v>15.8</v>
      </c>
      <c r="J402" s="13" t="s">
        <v>1976</v>
      </c>
      <c r="K402" s="65" t="s">
        <v>1977</v>
      </c>
      <c r="L402" s="66" t="s">
        <v>1978</v>
      </c>
      <c r="M402" s="67">
        <v>178.559</v>
      </c>
      <c r="N402" s="68">
        <v>76.709999999999994</v>
      </c>
      <c r="O402" s="69" t="s">
        <v>16</v>
      </c>
      <c r="P402" s="69">
        <v>15.8</v>
      </c>
      <c r="Q402" s="67">
        <v>13697.26089</v>
      </c>
      <c r="R402" s="62">
        <v>7.1173434525678573E-4</v>
      </c>
      <c r="S402" s="63" t="s">
        <v>16</v>
      </c>
      <c r="T402" s="64">
        <v>1.1245402655057214E-4</v>
      </c>
    </row>
    <row r="403" spans="2:20" ht="15.75">
      <c r="B403" s="7" t="s">
        <v>1979</v>
      </c>
      <c r="C403" s="7" t="s">
        <v>1980</v>
      </c>
      <c r="D403" s="7" t="s">
        <v>1981</v>
      </c>
      <c r="E403" s="7">
        <v>714.54700000000003</v>
      </c>
      <c r="F403" s="7">
        <v>85.79</v>
      </c>
      <c r="G403" s="7">
        <v>3.3570000000000002</v>
      </c>
      <c r="H403" s="7">
        <v>11.016999999999999</v>
      </c>
      <c r="J403" s="13" t="s">
        <v>1979</v>
      </c>
      <c r="K403" s="65" t="s">
        <v>1980</v>
      </c>
      <c r="L403" s="66" t="s">
        <v>1981</v>
      </c>
      <c r="M403" s="67">
        <v>714.54700000000003</v>
      </c>
      <c r="N403" s="68">
        <v>85.79</v>
      </c>
      <c r="O403" s="69">
        <v>3.3570000000000002</v>
      </c>
      <c r="P403" s="69">
        <v>11.016999999999999</v>
      </c>
      <c r="Q403" s="67">
        <v>61300.987130000009</v>
      </c>
      <c r="R403" s="62">
        <v>3.1853096972416072E-3</v>
      </c>
      <c r="S403" s="63">
        <v>1.0693084653640076E-4</v>
      </c>
      <c r="T403" s="64">
        <v>3.5092556934510782E-4</v>
      </c>
    </row>
    <row r="404" spans="2:20" ht="15.75">
      <c r="B404" s="7" t="s">
        <v>1982</v>
      </c>
      <c r="C404" s="7" t="s">
        <v>1983</v>
      </c>
      <c r="D404" s="7" t="s">
        <v>1984</v>
      </c>
      <c r="E404" s="7">
        <v>411.1</v>
      </c>
      <c r="F404" s="7">
        <v>49.42</v>
      </c>
      <c r="G404" s="7">
        <v>1.9424999999999999</v>
      </c>
      <c r="H404" s="7">
        <v>3.734</v>
      </c>
      <c r="J404" s="13" t="s">
        <v>1982</v>
      </c>
      <c r="K404" s="65" t="s">
        <v>1983</v>
      </c>
      <c r="L404" s="66" t="s">
        <v>1984</v>
      </c>
      <c r="M404" s="67">
        <v>411.1</v>
      </c>
      <c r="N404" s="68">
        <v>49.42</v>
      </c>
      <c r="O404" s="69">
        <v>1.9424999999999999</v>
      </c>
      <c r="P404" s="69">
        <v>3.734</v>
      </c>
      <c r="Q404" s="67">
        <v>20316.562000000002</v>
      </c>
      <c r="R404" s="62">
        <v>1.0556851526056386E-3</v>
      </c>
      <c r="S404" s="63">
        <v>2.0506684089364528E-5</v>
      </c>
      <c r="T404" s="64">
        <v>3.9419283598294544E-5</v>
      </c>
    </row>
    <row r="405" spans="2:20" ht="15.75">
      <c r="B405" s="7" t="s">
        <v>1985</v>
      </c>
      <c r="C405" s="7" t="s">
        <v>1986</v>
      </c>
      <c r="D405" s="7" t="s">
        <v>1987</v>
      </c>
      <c r="E405" s="7">
        <v>289.88600000000002</v>
      </c>
      <c r="F405" s="7">
        <v>657.5</v>
      </c>
      <c r="G405" s="7" t="s">
        <v>16</v>
      </c>
      <c r="H405" s="7">
        <v>18.423999999999999</v>
      </c>
      <c r="J405" s="13" t="s">
        <v>1985</v>
      </c>
      <c r="K405" s="65" t="s">
        <v>1986</v>
      </c>
      <c r="L405" s="66" t="s">
        <v>1987</v>
      </c>
      <c r="M405" s="67">
        <v>289.88600000000002</v>
      </c>
      <c r="N405" s="68">
        <v>657.5</v>
      </c>
      <c r="O405" s="69" t="s">
        <v>16</v>
      </c>
      <c r="P405" s="69">
        <v>18.423999999999999</v>
      </c>
      <c r="Q405" s="67">
        <v>190600.04500000001</v>
      </c>
      <c r="R405" s="62">
        <v>9.9039216178636209E-3</v>
      </c>
      <c r="S405" s="63" t="s">
        <v>16</v>
      </c>
      <c r="T405" s="64">
        <v>1.8246985188751935E-3</v>
      </c>
    </row>
    <row r="406" spans="2:20" ht="15.75">
      <c r="B406" s="7" t="s">
        <v>1988</v>
      </c>
      <c r="C406" s="7" t="s">
        <v>1989</v>
      </c>
      <c r="D406" s="7" t="s">
        <v>1990</v>
      </c>
      <c r="E406" s="7">
        <v>183.483</v>
      </c>
      <c r="F406" s="7">
        <v>79.08</v>
      </c>
      <c r="G406" s="7" t="s">
        <v>16</v>
      </c>
      <c r="H406" s="7">
        <v>17.86</v>
      </c>
      <c r="J406" s="13" t="s">
        <v>1988</v>
      </c>
      <c r="K406" s="65" t="s">
        <v>1989</v>
      </c>
      <c r="L406" s="66" t="s">
        <v>1990</v>
      </c>
      <c r="M406" s="67">
        <v>183.483</v>
      </c>
      <c r="N406" s="68">
        <v>79.08</v>
      </c>
      <c r="O406" s="69" t="s">
        <v>16</v>
      </c>
      <c r="P406" s="69">
        <v>17.86</v>
      </c>
      <c r="Q406" s="67">
        <v>14509.835639999999</v>
      </c>
      <c r="R406" s="62">
        <v>7.5395719275220534E-4</v>
      </c>
      <c r="S406" s="63" t="s">
        <v>16</v>
      </c>
      <c r="T406" s="64">
        <v>1.3465675462554386E-4</v>
      </c>
    </row>
    <row r="407" spans="2:20" ht="15.75">
      <c r="B407" s="7" t="s">
        <v>1991</v>
      </c>
      <c r="C407" s="7" t="s">
        <v>1992</v>
      </c>
      <c r="D407" s="7" t="s">
        <v>1993</v>
      </c>
      <c r="E407" s="7">
        <v>529.53099999999995</v>
      </c>
      <c r="F407" s="7">
        <v>10.31</v>
      </c>
      <c r="G407" s="7">
        <v>1.5518999999999998</v>
      </c>
      <c r="H407" s="7">
        <v>-3</v>
      </c>
      <c r="J407" s="13" t="s">
        <v>1991</v>
      </c>
      <c r="K407" s="65" t="s">
        <v>1992</v>
      </c>
      <c r="L407" s="66" t="s">
        <v>1993</v>
      </c>
      <c r="M407" s="67">
        <v>529.53099999999995</v>
      </c>
      <c r="N407" s="68">
        <v>10.31</v>
      </c>
      <c r="O407" s="69">
        <v>1.5518999999999998</v>
      </c>
      <c r="P407" s="69">
        <v>-3</v>
      </c>
      <c r="Q407" s="67">
        <v>5459.46461</v>
      </c>
      <c r="R407" s="62">
        <v>2.8368361388865558E-4</v>
      </c>
      <c r="S407" s="63">
        <v>4.4024860039380457E-6</v>
      </c>
      <c r="T407" s="64">
        <v>-8.5105084166596668E-6</v>
      </c>
    </row>
    <row r="408" spans="2:20" ht="15.75">
      <c r="B408" s="7" t="s">
        <v>1994</v>
      </c>
      <c r="C408" s="7" t="s">
        <v>1995</v>
      </c>
      <c r="D408" s="7" t="s">
        <v>1996</v>
      </c>
      <c r="E408" s="7">
        <v>95.811999999999998</v>
      </c>
      <c r="F408" s="7">
        <v>63.22</v>
      </c>
      <c r="G408" s="7">
        <v>0.63270000000000004</v>
      </c>
      <c r="H408" s="7">
        <v>14.5</v>
      </c>
      <c r="J408" s="13" t="s">
        <v>1994</v>
      </c>
      <c r="K408" s="65" t="s">
        <v>1995</v>
      </c>
      <c r="L408" s="66" t="s">
        <v>1996</v>
      </c>
      <c r="M408" s="67">
        <v>95.811999999999998</v>
      </c>
      <c r="N408" s="68">
        <v>63.22</v>
      </c>
      <c r="O408" s="69">
        <v>0.63270000000000004</v>
      </c>
      <c r="P408" s="69">
        <v>14.5</v>
      </c>
      <c r="Q408" s="67">
        <v>6057.2346399999997</v>
      </c>
      <c r="R408" s="62">
        <v>3.1474482125945123E-4</v>
      </c>
      <c r="S408" s="63">
        <v>1.991390484108548E-6</v>
      </c>
      <c r="T408" s="64">
        <v>4.5637999082620423E-5</v>
      </c>
    </row>
    <row r="409" spans="2:20" ht="15.75">
      <c r="B409" s="7" t="s">
        <v>1997</v>
      </c>
      <c r="C409" s="7" t="s">
        <v>1998</v>
      </c>
      <c r="D409" s="7" t="s">
        <v>1999</v>
      </c>
      <c r="E409" s="7">
        <v>424.363</v>
      </c>
      <c r="F409" s="7">
        <v>114.31</v>
      </c>
      <c r="G409" s="7" t="s">
        <v>16</v>
      </c>
      <c r="H409" s="7">
        <v>32.488</v>
      </c>
      <c r="J409" s="13" t="s">
        <v>1997</v>
      </c>
      <c r="K409" s="65" t="s">
        <v>1998</v>
      </c>
      <c r="L409" s="66" t="s">
        <v>1999</v>
      </c>
      <c r="M409" s="67">
        <v>424.363</v>
      </c>
      <c r="N409" s="68">
        <v>114.31</v>
      </c>
      <c r="O409" s="69" t="s">
        <v>16</v>
      </c>
      <c r="P409" s="69">
        <v>32.488</v>
      </c>
      <c r="Q409" s="67">
        <v>48508.934529999999</v>
      </c>
      <c r="R409" s="62">
        <v>2.5206116050560117E-3</v>
      </c>
      <c r="S409" s="63" t="s">
        <v>16</v>
      </c>
      <c r="T409" s="64">
        <v>8.1889629825059713E-4</v>
      </c>
    </row>
    <row r="410" spans="2:20" ht="15.75">
      <c r="B410" s="7" t="s">
        <v>2000</v>
      </c>
      <c r="C410" s="7" t="s">
        <v>2001</v>
      </c>
      <c r="D410" s="7" t="s">
        <v>2002</v>
      </c>
      <c r="E410" s="7">
        <v>333.19200000000001</v>
      </c>
      <c r="F410" s="7">
        <v>40.950000000000003</v>
      </c>
      <c r="G410" s="7">
        <v>0.9768</v>
      </c>
      <c r="H410" s="7">
        <v>14</v>
      </c>
      <c r="J410" s="13" t="s">
        <v>2000</v>
      </c>
      <c r="K410" s="65" t="s">
        <v>2001</v>
      </c>
      <c r="L410" s="66" t="s">
        <v>2002</v>
      </c>
      <c r="M410" s="67">
        <v>333.19200000000001</v>
      </c>
      <c r="N410" s="68">
        <v>40.950000000000003</v>
      </c>
      <c r="O410" s="69">
        <v>0.9768</v>
      </c>
      <c r="P410" s="69">
        <v>14</v>
      </c>
      <c r="Q410" s="67">
        <v>13644.2124</v>
      </c>
      <c r="R410" s="62">
        <v>7.0897785017355521E-4</v>
      </c>
      <c r="S410" s="63">
        <v>6.925295640495288E-6</v>
      </c>
      <c r="T410" s="64">
        <v>9.9256899024297742E-5</v>
      </c>
    </row>
    <row r="411" spans="2:20" ht="15.75">
      <c r="B411" s="7" t="s">
        <v>2003</v>
      </c>
      <c r="C411" s="7" t="s">
        <v>2004</v>
      </c>
      <c r="D411" s="7" t="s">
        <v>2005</v>
      </c>
      <c r="E411" s="7">
        <v>261.58699999999999</v>
      </c>
      <c r="F411" s="7">
        <v>154.27000000000001</v>
      </c>
      <c r="G411" s="7">
        <v>1.6205000000000001</v>
      </c>
      <c r="H411" s="7">
        <v>9.5879999999999992</v>
      </c>
      <c r="J411" s="13" t="s">
        <v>2003</v>
      </c>
      <c r="K411" s="65" t="s">
        <v>2004</v>
      </c>
      <c r="L411" s="66" t="s">
        <v>2005</v>
      </c>
      <c r="M411" s="67">
        <v>261.58699999999999</v>
      </c>
      <c r="N411" s="68">
        <v>154.27000000000001</v>
      </c>
      <c r="O411" s="69">
        <v>1.6205000000000001</v>
      </c>
      <c r="P411" s="69">
        <v>9.5879999999999992</v>
      </c>
      <c r="Q411" s="67">
        <v>40355.026490000004</v>
      </c>
      <c r="R411" s="62">
        <v>2.0969198577249553E-3</v>
      </c>
      <c r="S411" s="63">
        <v>3.3980586294432901E-5</v>
      </c>
      <c r="T411" s="64">
        <v>2.0105267595866869E-4</v>
      </c>
    </row>
    <row r="412" spans="2:20" ht="15.75">
      <c r="B412" s="7" t="s">
        <v>2006</v>
      </c>
      <c r="C412" s="7" t="s">
        <v>2007</v>
      </c>
      <c r="D412" s="7" t="s">
        <v>2008</v>
      </c>
      <c r="E412" s="7">
        <v>337.55500000000001</v>
      </c>
      <c r="F412" s="7">
        <v>96.04</v>
      </c>
      <c r="G412" s="7">
        <v>2.0825</v>
      </c>
      <c r="H412" s="7">
        <v>12.356999999999999</v>
      </c>
      <c r="J412" s="13" t="s">
        <v>2006</v>
      </c>
      <c r="K412" s="65" t="s">
        <v>2007</v>
      </c>
      <c r="L412" s="66" t="s">
        <v>2008</v>
      </c>
      <c r="M412" s="67">
        <v>337.55500000000001</v>
      </c>
      <c r="N412" s="68">
        <v>96.04</v>
      </c>
      <c r="O412" s="69">
        <v>2.0825</v>
      </c>
      <c r="P412" s="69">
        <v>12.356999999999999</v>
      </c>
      <c r="Q412" s="67">
        <v>32418.782200000001</v>
      </c>
      <c r="R412" s="62">
        <v>1.6845383108665707E-3</v>
      </c>
      <c r="S412" s="63">
        <v>3.5080510323796333E-5</v>
      </c>
      <c r="T412" s="64">
        <v>2.0815839907378214E-4</v>
      </c>
    </row>
    <row r="413" spans="2:20" ht="15.75">
      <c r="B413" s="7" t="s">
        <v>2009</v>
      </c>
      <c r="C413" s="7" t="s">
        <v>2010</v>
      </c>
      <c r="D413" s="7" t="s">
        <v>2011</v>
      </c>
      <c r="E413" s="7">
        <v>394.83699999999999</v>
      </c>
      <c r="F413" s="7">
        <v>28.42</v>
      </c>
      <c r="G413" s="7">
        <v>1.4075</v>
      </c>
      <c r="H413" s="7">
        <v>11.837</v>
      </c>
      <c r="J413" s="13" t="s">
        <v>2009</v>
      </c>
      <c r="K413" s="65" t="s">
        <v>2010</v>
      </c>
      <c r="L413" s="66" t="s">
        <v>2011</v>
      </c>
      <c r="M413" s="67">
        <v>394.83699999999999</v>
      </c>
      <c r="N413" s="68">
        <v>28.42</v>
      </c>
      <c r="O413" s="69">
        <v>1.4075</v>
      </c>
      <c r="P413" s="69">
        <v>11.837</v>
      </c>
      <c r="Q413" s="67">
        <v>11221.267540000001</v>
      </c>
      <c r="R413" s="62">
        <v>5.8307727141007409E-4</v>
      </c>
      <c r="S413" s="63">
        <v>8.2068125950967921E-6</v>
      </c>
      <c r="T413" s="64">
        <v>6.9018856616810467E-5</v>
      </c>
    </row>
    <row r="414" spans="2:20" ht="15.75">
      <c r="B414" s="7" t="s">
        <v>2012</v>
      </c>
      <c r="C414" s="7" t="s">
        <v>2013</v>
      </c>
      <c r="D414" s="7" t="s">
        <v>2014</v>
      </c>
      <c r="E414" s="7">
        <v>164.61600000000001</v>
      </c>
      <c r="F414" s="7">
        <v>336.32</v>
      </c>
      <c r="G414" s="7">
        <v>2.5928</v>
      </c>
      <c r="H414" s="7">
        <v>14.773</v>
      </c>
      <c r="J414" s="13" t="s">
        <v>2012</v>
      </c>
      <c r="K414" s="65" t="s">
        <v>2013</v>
      </c>
      <c r="L414" s="66" t="s">
        <v>2014</v>
      </c>
      <c r="M414" s="67">
        <v>164.61600000000001</v>
      </c>
      <c r="N414" s="68">
        <v>336.32</v>
      </c>
      <c r="O414" s="69">
        <v>2.5928</v>
      </c>
      <c r="P414" s="69">
        <v>14.773</v>
      </c>
      <c r="Q414" s="67">
        <v>55363.653120000003</v>
      </c>
      <c r="R414" s="62">
        <v>2.8767951286636406E-3</v>
      </c>
      <c r="S414" s="63">
        <v>7.4589544095990878E-5</v>
      </c>
      <c r="T414" s="64">
        <v>4.2498894435747964E-4</v>
      </c>
    </row>
    <row r="415" spans="2:20" ht="15.75">
      <c r="B415" s="7" t="s">
        <v>2015</v>
      </c>
      <c r="C415" s="7" t="s">
        <v>2016</v>
      </c>
      <c r="D415" s="7" t="s">
        <v>2017</v>
      </c>
      <c r="E415" s="7">
        <v>179.33</v>
      </c>
      <c r="F415" s="7">
        <v>80.459999999999994</v>
      </c>
      <c r="G415" s="7">
        <v>3.6291000000000002</v>
      </c>
      <c r="H415" s="7">
        <v>5.15</v>
      </c>
      <c r="J415" s="13" t="s">
        <v>2015</v>
      </c>
      <c r="K415" s="65" t="s">
        <v>2016</v>
      </c>
      <c r="L415" s="66" t="s">
        <v>2017</v>
      </c>
      <c r="M415" s="67">
        <v>179.33</v>
      </c>
      <c r="N415" s="68">
        <v>80.459999999999994</v>
      </c>
      <c r="O415" s="69">
        <v>3.6291000000000002</v>
      </c>
      <c r="P415" s="69">
        <v>5.15</v>
      </c>
      <c r="Q415" s="67">
        <v>14428.891799999999</v>
      </c>
      <c r="R415" s="62">
        <v>7.4975120504213485E-4</v>
      </c>
      <c r="S415" s="63">
        <v>2.720922098218412E-5</v>
      </c>
      <c r="T415" s="64">
        <v>3.8612187059669948E-5</v>
      </c>
    </row>
    <row r="416" spans="2:20" ht="15.75">
      <c r="B416" s="7" t="s">
        <v>2018</v>
      </c>
      <c r="C416" s="7" t="s">
        <v>2019</v>
      </c>
      <c r="D416" s="7" t="s">
        <v>2020</v>
      </c>
      <c r="E416" s="7">
        <v>168.61799999999999</v>
      </c>
      <c r="F416" s="7">
        <v>51.03</v>
      </c>
      <c r="G416" s="7">
        <v>1.9596</v>
      </c>
      <c r="H416" s="7">
        <v>6.8769999999999998</v>
      </c>
      <c r="J416" s="13" t="s">
        <v>2018</v>
      </c>
      <c r="K416" s="65" t="s">
        <v>2019</v>
      </c>
      <c r="L416" s="66" t="s">
        <v>2020</v>
      </c>
      <c r="M416" s="67">
        <v>168.61799999999999</v>
      </c>
      <c r="N416" s="68">
        <v>51.03</v>
      </c>
      <c r="O416" s="69">
        <v>1.9596</v>
      </c>
      <c r="P416" s="69">
        <v>6.8769999999999998</v>
      </c>
      <c r="Q416" s="67">
        <v>8604.57654</v>
      </c>
      <c r="R416" s="62">
        <v>4.4710929426626398E-4</v>
      </c>
      <c r="S416" s="63">
        <v>8.7615537304417088E-6</v>
      </c>
      <c r="T416" s="64">
        <v>3.0747706166690975E-5</v>
      </c>
    </row>
    <row r="417" spans="2:20" ht="15.75">
      <c r="B417" s="7" t="s">
        <v>2021</v>
      </c>
      <c r="C417" s="7" t="s">
        <v>2022</v>
      </c>
      <c r="D417" s="7" t="s">
        <v>2023</v>
      </c>
      <c r="E417" s="7">
        <v>1549.1859999999999</v>
      </c>
      <c r="F417" s="7">
        <v>85.53</v>
      </c>
      <c r="G417" s="7">
        <v>4.6767000000000003</v>
      </c>
      <c r="H417" s="7">
        <v>6.29</v>
      </c>
      <c r="J417" s="13" t="s">
        <v>2021</v>
      </c>
      <c r="K417" s="65" t="s">
        <v>2022</v>
      </c>
      <c r="L417" s="66" t="s">
        <v>2023</v>
      </c>
      <c r="M417" s="67">
        <v>1549.1859999999999</v>
      </c>
      <c r="N417" s="68">
        <v>85.53</v>
      </c>
      <c r="O417" s="69">
        <v>4.6767000000000003</v>
      </c>
      <c r="P417" s="69">
        <v>6.29</v>
      </c>
      <c r="Q417" s="67">
        <v>132501.87857999999</v>
      </c>
      <c r="R417" s="62">
        <v>6.8850362531446543E-3</v>
      </c>
      <c r="S417" s="63">
        <v>3.2199249045081608E-4</v>
      </c>
      <c r="T417" s="64">
        <v>4.3306878032279872E-4</v>
      </c>
    </row>
    <row r="418" spans="2:20" ht="15.75">
      <c r="B418" s="7" t="s">
        <v>2024</v>
      </c>
      <c r="C418" s="7" t="s">
        <v>2025</v>
      </c>
      <c r="D418" s="7" t="s">
        <v>2026</v>
      </c>
      <c r="E418" s="7">
        <v>282.97399999999999</v>
      </c>
      <c r="F418" s="7">
        <v>190.01</v>
      </c>
      <c r="G418" s="7">
        <v>1.5789</v>
      </c>
      <c r="H418" s="7">
        <v>10.202</v>
      </c>
      <c r="J418" s="13" t="s">
        <v>2024</v>
      </c>
      <c r="K418" s="65" t="s">
        <v>2025</v>
      </c>
      <c r="L418" s="66" t="s">
        <v>2026</v>
      </c>
      <c r="M418" s="67">
        <v>282.97399999999999</v>
      </c>
      <c r="N418" s="68">
        <v>190.01</v>
      </c>
      <c r="O418" s="69">
        <v>1.5789</v>
      </c>
      <c r="P418" s="69">
        <v>10.202</v>
      </c>
      <c r="Q418" s="67">
        <v>53767.889739999999</v>
      </c>
      <c r="R418" s="62">
        <v>2.7938763893937883E-3</v>
      </c>
      <c r="S418" s="63">
        <v>4.4112514312138526E-5</v>
      </c>
      <c r="T418" s="64">
        <v>2.850312692459543E-4</v>
      </c>
    </row>
    <row r="419" spans="2:20" ht="15.75">
      <c r="B419" s="7" t="s">
        <v>2027</v>
      </c>
      <c r="C419" s="7" t="s">
        <v>2028</v>
      </c>
      <c r="D419" s="7" t="s">
        <v>2029</v>
      </c>
      <c r="E419" s="7">
        <v>656</v>
      </c>
      <c r="F419" s="7">
        <v>73.3</v>
      </c>
      <c r="G419" s="7" t="s">
        <v>16</v>
      </c>
      <c r="H419" s="7">
        <v>25.571000000000002</v>
      </c>
      <c r="J419" s="13" t="s">
        <v>2027</v>
      </c>
      <c r="K419" s="65" t="s">
        <v>2028</v>
      </c>
      <c r="L419" s="66" t="s">
        <v>2029</v>
      </c>
      <c r="M419" s="67">
        <v>656</v>
      </c>
      <c r="N419" s="68">
        <v>73.3</v>
      </c>
      <c r="O419" s="69" t="s">
        <v>16</v>
      </c>
      <c r="P419" s="69">
        <v>25.571000000000002</v>
      </c>
      <c r="Q419" s="67">
        <v>48084.799999999996</v>
      </c>
      <c r="R419" s="62">
        <v>2.4985728109909342E-3</v>
      </c>
      <c r="S419" s="63" t="s">
        <v>16</v>
      </c>
      <c r="T419" s="64">
        <v>6.3891005349849179E-4</v>
      </c>
    </row>
    <row r="420" spans="2:20" ht="15.75">
      <c r="B420" s="7" t="s">
        <v>2030</v>
      </c>
      <c r="C420" s="7" t="s">
        <v>2031</v>
      </c>
      <c r="D420" s="7" t="s">
        <v>2032</v>
      </c>
      <c r="E420" s="7">
        <v>1115.819</v>
      </c>
      <c r="F420" s="7">
        <v>55.74</v>
      </c>
      <c r="G420" s="7">
        <v>2.6911</v>
      </c>
      <c r="H420" s="7">
        <v>7.2530000000000001</v>
      </c>
      <c r="J420" s="13" t="s">
        <v>2030</v>
      </c>
      <c r="K420" s="65" t="s">
        <v>2031</v>
      </c>
      <c r="L420" s="66" t="s">
        <v>2032</v>
      </c>
      <c r="M420" s="67">
        <v>1115.819</v>
      </c>
      <c r="N420" s="68">
        <v>55.74</v>
      </c>
      <c r="O420" s="69">
        <v>2.6911</v>
      </c>
      <c r="P420" s="69">
        <v>7.2530000000000001</v>
      </c>
      <c r="Q420" s="67">
        <v>62195.751060000002</v>
      </c>
      <c r="R420" s="62">
        <v>3.231803242556413E-3</v>
      </c>
      <c r="S420" s="63">
        <v>8.6971057060435632E-5</v>
      </c>
      <c r="T420" s="64">
        <v>2.3440268918261664E-4</v>
      </c>
    </row>
    <row r="421" spans="2:20" ht="15.75">
      <c r="B421" s="7" t="s">
        <v>2033</v>
      </c>
      <c r="C421" s="7" t="s">
        <v>2034</v>
      </c>
      <c r="D421" s="7" t="s">
        <v>2035</v>
      </c>
      <c r="E421" s="7">
        <v>467.83499999999998</v>
      </c>
      <c r="F421" s="7">
        <v>101.89</v>
      </c>
      <c r="G421" s="7">
        <v>1.9236</v>
      </c>
      <c r="H421" s="7">
        <v>11</v>
      </c>
      <c r="J421" s="13" t="s">
        <v>2033</v>
      </c>
      <c r="K421" s="65" t="s">
        <v>2034</v>
      </c>
      <c r="L421" s="66" t="s">
        <v>2035</v>
      </c>
      <c r="M421" s="67">
        <v>467.83499999999998</v>
      </c>
      <c r="N421" s="68">
        <v>101.89</v>
      </c>
      <c r="O421" s="69">
        <v>1.9236</v>
      </c>
      <c r="P421" s="69">
        <v>11</v>
      </c>
      <c r="Q421" s="67">
        <v>47667.708149999999</v>
      </c>
      <c r="R421" s="62">
        <v>2.476899967262856E-3</v>
      </c>
      <c r="S421" s="63">
        <v>4.7645647770268295E-5</v>
      </c>
      <c r="T421" s="64">
        <v>2.7245899639891417E-4</v>
      </c>
    </row>
    <row r="422" spans="2:20" ht="15.75">
      <c r="B422" s="7" t="s">
        <v>2036</v>
      </c>
      <c r="C422" s="7" t="s">
        <v>2037</v>
      </c>
      <c r="D422" s="7" t="s">
        <v>2038</v>
      </c>
      <c r="E422" s="7">
        <v>276.28699999999998</v>
      </c>
      <c r="F422" s="7">
        <v>31.2</v>
      </c>
      <c r="G422" s="7">
        <v>4.3269000000000002</v>
      </c>
      <c r="H422" s="7">
        <v>10.9</v>
      </c>
      <c r="J422" s="13" t="s">
        <v>2036</v>
      </c>
      <c r="K422" s="65" t="s">
        <v>2037</v>
      </c>
      <c r="L422" s="66" t="s">
        <v>2038</v>
      </c>
      <c r="M422" s="67">
        <v>276.28699999999998</v>
      </c>
      <c r="N422" s="68">
        <v>31.2</v>
      </c>
      <c r="O422" s="69">
        <v>4.3269000000000002</v>
      </c>
      <c r="P422" s="69">
        <v>10.9</v>
      </c>
      <c r="Q422" s="67">
        <v>8620.1543999999994</v>
      </c>
      <c r="R422" s="62">
        <v>4.4791874792832393E-4</v>
      </c>
      <c r="S422" s="63">
        <v>1.9380996304110648E-5</v>
      </c>
      <c r="T422" s="64">
        <v>4.882314352418731E-5</v>
      </c>
    </row>
    <row r="423" spans="2:20" ht="15.75">
      <c r="B423" s="7" t="s">
        <v>2039</v>
      </c>
      <c r="C423" s="7" t="s">
        <v>2040</v>
      </c>
      <c r="D423" s="7" t="s">
        <v>2041</v>
      </c>
      <c r="E423" s="7">
        <v>144.94300000000001</v>
      </c>
      <c r="F423" s="7">
        <v>46.75</v>
      </c>
      <c r="G423" s="7">
        <v>1.7968</v>
      </c>
      <c r="H423" s="7">
        <v>4.95</v>
      </c>
      <c r="J423" s="13" t="s">
        <v>2039</v>
      </c>
      <c r="K423" s="65" t="s">
        <v>2040</v>
      </c>
      <c r="L423" s="66" t="s">
        <v>2041</v>
      </c>
      <c r="M423" s="67">
        <v>144.94300000000001</v>
      </c>
      <c r="N423" s="68">
        <v>46.75</v>
      </c>
      <c r="O423" s="69">
        <v>1.7968</v>
      </c>
      <c r="P423" s="69">
        <v>4.95</v>
      </c>
      <c r="Q423" s="67">
        <v>6776.085250000001</v>
      </c>
      <c r="R423" s="62">
        <v>3.520975936388778E-4</v>
      </c>
      <c r="S423" s="63">
        <v>6.3264895625033556E-6</v>
      </c>
      <c r="T423" s="64">
        <v>1.7428830885124453E-5</v>
      </c>
    </row>
    <row r="424" spans="2:20" ht="15.75">
      <c r="B424" s="7" t="s">
        <v>2042</v>
      </c>
      <c r="C424" s="7" t="s">
        <v>2043</v>
      </c>
      <c r="D424" s="7" t="s">
        <v>2044</v>
      </c>
      <c r="E424" s="7">
        <v>36.034999999999997</v>
      </c>
      <c r="F424" s="7">
        <v>124.77</v>
      </c>
      <c r="G424" s="7">
        <v>1.4826999999999999</v>
      </c>
      <c r="H424" s="7">
        <v>10.25</v>
      </c>
      <c r="J424" s="13" t="s">
        <v>2042</v>
      </c>
      <c r="K424" s="65" t="s">
        <v>2043</v>
      </c>
      <c r="L424" s="66" t="s">
        <v>2044</v>
      </c>
      <c r="M424" s="67">
        <v>36.034999999999997</v>
      </c>
      <c r="N424" s="68">
        <v>124.77</v>
      </c>
      <c r="O424" s="69">
        <v>1.4826999999999999</v>
      </c>
      <c r="P424" s="69">
        <v>10.25</v>
      </c>
      <c r="Q424" s="67">
        <v>4496.086949999999</v>
      </c>
      <c r="R424" s="62">
        <v>2.3362477558648792E-4</v>
      </c>
      <c r="S424" s="63">
        <v>3.4639545476208563E-6</v>
      </c>
      <c r="T424" s="64">
        <v>2.3946539497615009E-5</v>
      </c>
    </row>
    <row r="425" spans="2:20" ht="15.75">
      <c r="B425" s="7" t="s">
        <v>2045</v>
      </c>
      <c r="C425" s="7" t="s">
        <v>2046</v>
      </c>
      <c r="D425" s="7" t="s">
        <v>2047</v>
      </c>
      <c r="E425" s="7">
        <v>107.51600000000001</v>
      </c>
      <c r="F425" s="7">
        <v>152.16</v>
      </c>
      <c r="G425" s="7" t="s">
        <v>16</v>
      </c>
      <c r="H425" s="7">
        <v>15.2</v>
      </c>
      <c r="J425" s="13" t="s">
        <v>2045</v>
      </c>
      <c r="K425" s="65" t="s">
        <v>2046</v>
      </c>
      <c r="L425" s="66" t="s">
        <v>2047</v>
      </c>
      <c r="M425" s="67">
        <v>107.51600000000001</v>
      </c>
      <c r="N425" s="68">
        <v>152.16</v>
      </c>
      <c r="O425" s="69" t="s">
        <v>16</v>
      </c>
      <c r="P425" s="69">
        <v>15.2</v>
      </c>
      <c r="Q425" s="67">
        <v>16359.63456</v>
      </c>
      <c r="R425" s="62">
        <v>8.5007607621043744E-4</v>
      </c>
      <c r="S425" s="63" t="s">
        <v>16</v>
      </c>
      <c r="T425" s="64">
        <v>1.2921156358398648E-4</v>
      </c>
    </row>
    <row r="426" spans="2:20" ht="15.75">
      <c r="B426" s="7" t="s">
        <v>2048</v>
      </c>
      <c r="C426" s="7" t="s">
        <v>2049</v>
      </c>
      <c r="D426" s="7" t="s">
        <v>2050</v>
      </c>
      <c r="E426" s="7">
        <v>181.38</v>
      </c>
      <c r="F426" s="7">
        <v>125.67</v>
      </c>
      <c r="G426" s="7">
        <v>2.1326000000000001</v>
      </c>
      <c r="H426" s="7">
        <v>11.65</v>
      </c>
      <c r="J426" s="13" t="s">
        <v>2048</v>
      </c>
      <c r="K426" s="65" t="s">
        <v>2049</v>
      </c>
      <c r="L426" s="66" t="s">
        <v>2050</v>
      </c>
      <c r="M426" s="67">
        <v>181.38</v>
      </c>
      <c r="N426" s="68">
        <v>125.67</v>
      </c>
      <c r="O426" s="69">
        <v>2.1326000000000001</v>
      </c>
      <c r="P426" s="69">
        <v>11.65</v>
      </c>
      <c r="Q426" s="67">
        <v>22794.024600000001</v>
      </c>
      <c r="R426" s="62">
        <v>1.1844185713285387E-3</v>
      </c>
      <c r="S426" s="63">
        <v>2.5258910452152418E-5</v>
      </c>
      <c r="T426" s="64">
        <v>1.3798476355977477E-4</v>
      </c>
    </row>
    <row r="427" spans="2:20" ht="15.75">
      <c r="B427" s="7" t="s">
        <v>2051</v>
      </c>
      <c r="C427" s="7" t="s">
        <v>2052</v>
      </c>
      <c r="D427" s="7" t="s">
        <v>2053</v>
      </c>
      <c r="E427" s="7">
        <v>507.21100000000001</v>
      </c>
      <c r="F427" s="7">
        <v>34.67</v>
      </c>
      <c r="G427" s="7">
        <v>3.6920000000000002</v>
      </c>
      <c r="H427" s="7">
        <v>5</v>
      </c>
      <c r="J427" s="13" t="s">
        <v>2051</v>
      </c>
      <c r="K427" s="65" t="s">
        <v>2052</v>
      </c>
      <c r="L427" s="66" t="s">
        <v>2053</v>
      </c>
      <c r="M427" s="67">
        <v>507.21100000000001</v>
      </c>
      <c r="N427" s="68">
        <v>34.67</v>
      </c>
      <c r="O427" s="69">
        <v>3.6920000000000002</v>
      </c>
      <c r="P427" s="69">
        <v>5</v>
      </c>
      <c r="Q427" s="67">
        <v>17585.005370000003</v>
      </c>
      <c r="R427" s="62">
        <v>9.1374855044861554E-4</v>
      </c>
      <c r="S427" s="63">
        <v>3.3735596482562888E-5</v>
      </c>
      <c r="T427" s="64">
        <v>4.5687427522430778E-5</v>
      </c>
    </row>
    <row r="428" spans="2:20" ht="15.75">
      <c r="B428" s="7" t="s">
        <v>2054</v>
      </c>
      <c r="C428" s="7" t="s">
        <v>2055</v>
      </c>
      <c r="D428" s="7" t="s">
        <v>2056</v>
      </c>
      <c r="E428" s="7">
        <v>131.77000000000001</v>
      </c>
      <c r="F428" s="7">
        <v>84.62</v>
      </c>
      <c r="G428" s="7">
        <v>1.5598999999999998</v>
      </c>
      <c r="H428" s="7">
        <v>9.875</v>
      </c>
      <c r="J428" s="13" t="s">
        <v>2054</v>
      </c>
      <c r="K428" s="65" t="s">
        <v>2055</v>
      </c>
      <c r="L428" s="66" t="s">
        <v>2056</v>
      </c>
      <c r="M428" s="67">
        <v>131.77000000000001</v>
      </c>
      <c r="N428" s="68">
        <v>84.62</v>
      </c>
      <c r="O428" s="69">
        <v>1.5598999999999998</v>
      </c>
      <c r="P428" s="69">
        <v>9.875</v>
      </c>
      <c r="Q428" s="67">
        <v>11150.377400000001</v>
      </c>
      <c r="R428" s="62">
        <v>5.7939369205919108E-4</v>
      </c>
      <c r="S428" s="63">
        <v>9.0379622024313215E-6</v>
      </c>
      <c r="T428" s="64">
        <v>5.7215127090845125E-5</v>
      </c>
    </row>
    <row r="429" spans="2:20" ht="15.75">
      <c r="B429" s="7" t="s">
        <v>2057</v>
      </c>
      <c r="C429" s="7" t="s">
        <v>2058</v>
      </c>
      <c r="D429" s="7" t="s">
        <v>2059</v>
      </c>
      <c r="E429" s="7">
        <v>229.47399999999999</v>
      </c>
      <c r="F429" s="7">
        <v>32.76</v>
      </c>
      <c r="G429" s="7" t="s">
        <v>16</v>
      </c>
      <c r="H429" s="7">
        <v>7.5750000000000002</v>
      </c>
      <c r="J429" s="13" t="s">
        <v>2057</v>
      </c>
      <c r="K429" s="65" t="s">
        <v>2058</v>
      </c>
      <c r="L429" s="66" t="s">
        <v>2059</v>
      </c>
      <c r="M429" s="67">
        <v>229.47399999999999</v>
      </c>
      <c r="N429" s="68">
        <v>32.76</v>
      </c>
      <c r="O429" s="69" t="s">
        <v>16</v>
      </c>
      <c r="P429" s="69">
        <v>7.5750000000000002</v>
      </c>
      <c r="Q429" s="67">
        <v>7517.5682399999996</v>
      </c>
      <c r="R429" s="62">
        <v>3.9062638524508728E-4</v>
      </c>
      <c r="S429" s="63" t="s">
        <v>16</v>
      </c>
      <c r="T429" s="64">
        <v>2.958994868231536E-5</v>
      </c>
    </row>
    <row r="430" spans="2:20" ht="15.75">
      <c r="B430" s="7" t="s">
        <v>2060</v>
      </c>
      <c r="C430" s="7" t="s">
        <v>2061</v>
      </c>
      <c r="D430" s="7" t="s">
        <v>2062</v>
      </c>
      <c r="E430" s="7">
        <v>203.27199999999999</v>
      </c>
      <c r="F430" s="7">
        <v>104.07</v>
      </c>
      <c r="G430" s="7">
        <v>0.84560000000000002</v>
      </c>
      <c r="H430" s="7">
        <v>11.454000000000001</v>
      </c>
      <c r="J430" s="13" t="s">
        <v>2060</v>
      </c>
      <c r="K430" s="65" t="s">
        <v>2061</v>
      </c>
      <c r="L430" s="66" t="s">
        <v>2062</v>
      </c>
      <c r="M430" s="67">
        <v>203.27199999999999</v>
      </c>
      <c r="N430" s="68">
        <v>104.07</v>
      </c>
      <c r="O430" s="69">
        <v>0.84560000000000002</v>
      </c>
      <c r="P430" s="69">
        <v>11.454000000000001</v>
      </c>
      <c r="Q430" s="67">
        <v>21154.517039999999</v>
      </c>
      <c r="R430" s="62">
        <v>1.0992268056805566E-3</v>
      </c>
      <c r="S430" s="63">
        <v>9.295061868834786E-6</v>
      </c>
      <c r="T430" s="64">
        <v>1.2590543832265096E-4</v>
      </c>
    </row>
    <row r="431" spans="2:20" ht="15.75">
      <c r="B431" s="7" t="s">
        <v>2063</v>
      </c>
      <c r="C431" s="7" t="s">
        <v>2064</v>
      </c>
      <c r="D431" s="7" t="s">
        <v>2065</v>
      </c>
      <c r="E431" s="7">
        <v>332.97800000000001</v>
      </c>
      <c r="F431" s="7">
        <v>37.97</v>
      </c>
      <c r="G431" s="7" t="s">
        <v>16</v>
      </c>
      <c r="H431" s="7">
        <v>10.5</v>
      </c>
      <c r="J431" s="13" t="s">
        <v>2063</v>
      </c>
      <c r="K431" s="65" t="s">
        <v>2064</v>
      </c>
      <c r="L431" s="66" t="s">
        <v>2065</v>
      </c>
      <c r="M431" s="67">
        <v>332.97800000000001</v>
      </c>
      <c r="N431" s="68">
        <v>37.97</v>
      </c>
      <c r="O431" s="69" t="s">
        <v>16</v>
      </c>
      <c r="P431" s="69">
        <v>10.5</v>
      </c>
      <c r="Q431" s="67">
        <v>12643.174660000001</v>
      </c>
      <c r="R431" s="62">
        <v>6.5696212628700871E-4</v>
      </c>
      <c r="S431" s="63" t="s">
        <v>16</v>
      </c>
      <c r="T431" s="64">
        <v>6.8981023260135906E-5</v>
      </c>
    </row>
    <row r="432" spans="2:20" ht="15.75">
      <c r="B432" s="7" t="s">
        <v>2066</v>
      </c>
      <c r="C432" s="7" t="s">
        <v>2067</v>
      </c>
      <c r="D432" s="7" t="s">
        <v>2068</v>
      </c>
      <c r="E432" s="7">
        <v>1108.884</v>
      </c>
      <c r="F432" s="7">
        <v>97.4</v>
      </c>
      <c r="G432" s="7">
        <v>0.65710000000000002</v>
      </c>
      <c r="H432" s="7">
        <v>17.071000000000002</v>
      </c>
      <c r="J432" s="13" t="s">
        <v>2066</v>
      </c>
      <c r="K432" s="65" t="s">
        <v>2067</v>
      </c>
      <c r="L432" s="66" t="s">
        <v>2068</v>
      </c>
      <c r="M432" s="67">
        <v>1108.884</v>
      </c>
      <c r="N432" s="68">
        <v>97.4</v>
      </c>
      <c r="O432" s="69">
        <v>0.65710000000000002</v>
      </c>
      <c r="P432" s="69">
        <v>17.071000000000002</v>
      </c>
      <c r="Q432" s="67">
        <v>108005.30160000001</v>
      </c>
      <c r="R432" s="62">
        <v>5.6121499937742429E-3</v>
      </c>
      <c r="S432" s="63">
        <v>3.6877437609090552E-5</v>
      </c>
      <c r="T432" s="64">
        <v>9.5805012543720121E-4</v>
      </c>
    </row>
    <row r="433" spans="2:20" ht="15.75">
      <c r="B433" s="7" t="s">
        <v>2069</v>
      </c>
      <c r="C433" s="7" t="s">
        <v>2070</v>
      </c>
      <c r="D433" s="7" t="s">
        <v>2071</v>
      </c>
      <c r="E433" s="7">
        <v>80.126999999999995</v>
      </c>
      <c r="F433" s="7">
        <v>121.22</v>
      </c>
      <c r="G433" s="7">
        <v>0.72599999999999998</v>
      </c>
      <c r="H433" s="7">
        <v>8</v>
      </c>
      <c r="J433" s="13" t="s">
        <v>2069</v>
      </c>
      <c r="K433" s="65" t="s">
        <v>2070</v>
      </c>
      <c r="L433" s="66" t="s">
        <v>2071</v>
      </c>
      <c r="M433" s="67">
        <v>80.126999999999995</v>
      </c>
      <c r="N433" s="68">
        <v>121.22</v>
      </c>
      <c r="O433" s="69">
        <v>0.72599999999999998</v>
      </c>
      <c r="P433" s="69">
        <v>8</v>
      </c>
      <c r="Q433" s="67">
        <v>9712.9949399999987</v>
      </c>
      <c r="R433" s="62">
        <v>5.0470471064403973E-4</v>
      </c>
      <c r="S433" s="63">
        <v>3.6641561992757283E-6</v>
      </c>
      <c r="T433" s="64">
        <v>4.037637685152318E-5</v>
      </c>
    </row>
    <row r="434" spans="2:20" ht="15.75">
      <c r="B434" s="7" t="s">
        <v>2072</v>
      </c>
      <c r="C434" s="7" t="s">
        <v>2073</v>
      </c>
      <c r="D434" s="7" t="s">
        <v>2074</v>
      </c>
      <c r="E434" s="7">
        <v>106.72</v>
      </c>
      <c r="F434" s="7">
        <v>45.85</v>
      </c>
      <c r="G434" s="7">
        <v>3.1406999999999998</v>
      </c>
      <c r="H434" s="7">
        <v>14.433</v>
      </c>
      <c r="J434" s="13" t="s">
        <v>2072</v>
      </c>
      <c r="K434" s="65" t="s">
        <v>2073</v>
      </c>
      <c r="L434" s="66" t="s">
        <v>2074</v>
      </c>
      <c r="M434" s="67">
        <v>106.72</v>
      </c>
      <c r="N434" s="68">
        <v>45.85</v>
      </c>
      <c r="O434" s="69">
        <v>3.1406999999999998</v>
      </c>
      <c r="P434" s="69">
        <v>14.433</v>
      </c>
      <c r="Q434" s="67">
        <v>4893.1120000000001</v>
      </c>
      <c r="R434" s="62">
        <v>2.5425491224531399E-4</v>
      </c>
      <c r="S434" s="63">
        <v>7.9853840288885764E-6</v>
      </c>
      <c r="T434" s="64">
        <v>3.6696611484366162E-5</v>
      </c>
    </row>
    <row r="435" spans="2:20" ht="15.75">
      <c r="B435" s="7" t="s">
        <v>2075</v>
      </c>
      <c r="C435" s="7" t="s">
        <v>2076</v>
      </c>
      <c r="D435" s="7" t="s">
        <v>2077</v>
      </c>
      <c r="E435" s="7">
        <v>208.042</v>
      </c>
      <c r="F435" s="7">
        <v>64.510000000000005</v>
      </c>
      <c r="G435" s="7" t="s">
        <v>16</v>
      </c>
      <c r="H435" s="7">
        <v>14.977</v>
      </c>
      <c r="J435" s="13" t="s">
        <v>2075</v>
      </c>
      <c r="K435" s="65" t="s">
        <v>2076</v>
      </c>
      <c r="L435" s="66" t="s">
        <v>2077</v>
      </c>
      <c r="M435" s="67">
        <v>208.042</v>
      </c>
      <c r="N435" s="68">
        <v>64.510000000000005</v>
      </c>
      <c r="O435" s="69" t="s">
        <v>16</v>
      </c>
      <c r="P435" s="69">
        <v>14.977</v>
      </c>
      <c r="Q435" s="67">
        <v>13420.789420000001</v>
      </c>
      <c r="R435" s="62">
        <v>6.973683897374388E-4</v>
      </c>
      <c r="S435" s="63" t="s">
        <v>16</v>
      </c>
      <c r="T435" s="64">
        <v>1.0444486373097622E-4</v>
      </c>
    </row>
    <row r="436" spans="2:20" ht="15.75">
      <c r="B436" s="7" t="s">
        <v>2078</v>
      </c>
      <c r="C436" s="7" t="s">
        <v>2079</v>
      </c>
      <c r="D436" s="7" t="s">
        <v>2080</v>
      </c>
      <c r="E436" s="7">
        <v>111.31</v>
      </c>
      <c r="F436" s="7">
        <v>228.04</v>
      </c>
      <c r="G436" s="7">
        <v>1.3155999999999999</v>
      </c>
      <c r="H436" s="7">
        <v>15.553000000000001</v>
      </c>
      <c r="J436" s="13" t="s">
        <v>2078</v>
      </c>
      <c r="K436" s="65" t="s">
        <v>2079</v>
      </c>
      <c r="L436" s="66" t="s">
        <v>2080</v>
      </c>
      <c r="M436" s="67">
        <v>111.31</v>
      </c>
      <c r="N436" s="68">
        <v>228.04</v>
      </c>
      <c r="O436" s="69">
        <v>1.3155999999999999</v>
      </c>
      <c r="P436" s="69">
        <v>15.553000000000001</v>
      </c>
      <c r="Q436" s="67">
        <v>25383.132399999999</v>
      </c>
      <c r="R436" s="62">
        <v>1.3189532757217055E-3</v>
      </c>
      <c r="S436" s="63">
        <v>1.7352149295394758E-5</v>
      </c>
      <c r="T436" s="64">
        <v>2.0513680297299687E-4</v>
      </c>
    </row>
    <row r="437" spans="2:20" ht="15.75">
      <c r="B437" s="7" t="s">
        <v>2081</v>
      </c>
      <c r="C437" s="7" t="s">
        <v>2082</v>
      </c>
      <c r="D437" s="7" t="s">
        <v>2083</v>
      </c>
      <c r="E437" s="7">
        <v>283.464</v>
      </c>
      <c r="F437" s="7">
        <v>65.430000000000007</v>
      </c>
      <c r="G437" s="7">
        <v>1.5895000000000001</v>
      </c>
      <c r="H437" s="7">
        <v>12.42</v>
      </c>
      <c r="J437" s="13" t="s">
        <v>2081</v>
      </c>
      <c r="K437" s="65" t="s">
        <v>2082</v>
      </c>
      <c r="L437" s="66" t="s">
        <v>2083</v>
      </c>
      <c r="M437" s="67">
        <v>283.464</v>
      </c>
      <c r="N437" s="68">
        <v>65.430000000000007</v>
      </c>
      <c r="O437" s="69">
        <v>1.5895000000000001</v>
      </c>
      <c r="P437" s="69">
        <v>12.42</v>
      </c>
      <c r="Q437" s="67">
        <v>18547.04952</v>
      </c>
      <c r="R437" s="62">
        <v>9.6373809716946866E-4</v>
      </c>
      <c r="S437" s="63">
        <v>1.5318617054508707E-5</v>
      </c>
      <c r="T437" s="64">
        <v>1.1969627166844801E-4</v>
      </c>
    </row>
    <row r="438" spans="2:20" ht="15.75">
      <c r="B438" s="7" t="s">
        <v>2084</v>
      </c>
      <c r="C438" s="7" t="s">
        <v>2085</v>
      </c>
      <c r="D438" s="7" t="s">
        <v>2086</v>
      </c>
      <c r="E438" s="7">
        <v>31.141999999999999</v>
      </c>
      <c r="F438" s="7">
        <v>742.23</v>
      </c>
      <c r="G438" s="7" t="s">
        <v>16</v>
      </c>
      <c r="H438" s="7">
        <v>21.241</v>
      </c>
      <c r="J438" s="13" t="s">
        <v>2084</v>
      </c>
      <c r="K438" s="65" t="s">
        <v>2085</v>
      </c>
      <c r="L438" s="66" t="s">
        <v>2086</v>
      </c>
      <c r="M438" s="67">
        <v>31.141999999999999</v>
      </c>
      <c r="N438" s="68">
        <v>742.23</v>
      </c>
      <c r="O438" s="69" t="s">
        <v>16</v>
      </c>
      <c r="P438" s="69">
        <v>21.241</v>
      </c>
      <c r="Q438" s="67">
        <v>23114.52666</v>
      </c>
      <c r="R438" s="62">
        <v>1.2010724356054533E-3</v>
      </c>
      <c r="S438" s="63" t="s">
        <v>16</v>
      </c>
      <c r="T438" s="64">
        <v>2.5511979604695431E-4</v>
      </c>
    </row>
    <row r="439" spans="2:20" ht="15.75">
      <c r="B439" s="7" t="s">
        <v>2087</v>
      </c>
      <c r="C439" s="7" t="s">
        <v>2088</v>
      </c>
      <c r="D439" s="7" t="s">
        <v>2089</v>
      </c>
      <c r="E439" s="7">
        <v>253.072</v>
      </c>
      <c r="F439" s="7">
        <v>26.68</v>
      </c>
      <c r="G439" s="7">
        <v>4.048</v>
      </c>
      <c r="H439" s="7">
        <v>6.0250000000000004</v>
      </c>
      <c r="J439" s="13" t="s">
        <v>2087</v>
      </c>
      <c r="K439" s="65" t="s">
        <v>2088</v>
      </c>
      <c r="L439" s="66" t="s">
        <v>2089</v>
      </c>
      <c r="M439" s="67">
        <v>253.072</v>
      </c>
      <c r="N439" s="68">
        <v>26.68</v>
      </c>
      <c r="O439" s="69">
        <v>4.048</v>
      </c>
      <c r="P439" s="69">
        <v>6.0250000000000004</v>
      </c>
      <c r="Q439" s="67">
        <v>6751.9609600000003</v>
      </c>
      <c r="R439" s="62">
        <v>3.5084405208149456E-4</v>
      </c>
      <c r="S439" s="63">
        <v>1.42021672282589E-5</v>
      </c>
      <c r="T439" s="64">
        <v>2.113835413791005E-5</v>
      </c>
    </row>
    <row r="440" spans="2:20" ht="15.75">
      <c r="B440" s="7" t="s">
        <v>2090</v>
      </c>
      <c r="C440" s="7" t="s">
        <v>2091</v>
      </c>
      <c r="D440" s="7" t="s">
        <v>2092</v>
      </c>
      <c r="E440" s="7">
        <v>101.53700000000001</v>
      </c>
      <c r="F440" s="7">
        <v>103.23</v>
      </c>
      <c r="G440" s="7">
        <v>1.9374</v>
      </c>
      <c r="H440" s="7">
        <v>9.5</v>
      </c>
      <c r="J440" s="13" t="s">
        <v>2090</v>
      </c>
      <c r="K440" s="65" t="s">
        <v>2091</v>
      </c>
      <c r="L440" s="66" t="s">
        <v>2092</v>
      </c>
      <c r="M440" s="67">
        <v>101.53700000000001</v>
      </c>
      <c r="N440" s="68">
        <v>103.23</v>
      </c>
      <c r="O440" s="69">
        <v>1.9374</v>
      </c>
      <c r="P440" s="69">
        <v>9.5</v>
      </c>
      <c r="Q440" s="67">
        <v>10481.664510000001</v>
      </c>
      <c r="R440" s="62">
        <v>5.4464616591136112E-4</v>
      </c>
      <c r="S440" s="63">
        <v>1.055197481836671E-5</v>
      </c>
      <c r="T440" s="64">
        <v>5.1741385761579308E-5</v>
      </c>
    </row>
    <row r="441" spans="2:20" ht="15.75">
      <c r="B441" s="7" t="s">
        <v>2093</v>
      </c>
      <c r="C441" s="7" t="s">
        <v>2094</v>
      </c>
      <c r="D441" s="7" t="s">
        <v>2095</v>
      </c>
      <c r="E441" s="7">
        <v>172.934</v>
      </c>
      <c r="F441" s="7">
        <v>89.45</v>
      </c>
      <c r="G441" s="7" t="s">
        <v>16</v>
      </c>
      <c r="H441" s="7">
        <v>14.3</v>
      </c>
      <c r="J441" s="13" t="s">
        <v>2093</v>
      </c>
      <c r="K441" s="65" t="s">
        <v>2094</v>
      </c>
      <c r="L441" s="66" t="s">
        <v>2095</v>
      </c>
      <c r="M441" s="67">
        <v>172.934</v>
      </c>
      <c r="N441" s="68">
        <v>89.45</v>
      </c>
      <c r="O441" s="69" t="s">
        <v>16</v>
      </c>
      <c r="P441" s="69">
        <v>14.3</v>
      </c>
      <c r="Q441" s="67">
        <v>15468.9463</v>
      </c>
      <c r="R441" s="62">
        <v>8.0379431004930484E-4</v>
      </c>
      <c r="S441" s="63" t="s">
        <v>16</v>
      </c>
      <c r="T441" s="64">
        <v>1.1494258633705061E-4</v>
      </c>
    </row>
    <row r="442" spans="2:20" ht="15.75">
      <c r="B442" s="7" t="s">
        <v>2096</v>
      </c>
      <c r="C442" s="7" t="s">
        <v>2097</v>
      </c>
      <c r="D442" s="7" t="s">
        <v>2098</v>
      </c>
      <c r="E442" s="7">
        <v>67.915999999999997</v>
      </c>
      <c r="F442" s="7">
        <v>74.599999999999994</v>
      </c>
      <c r="G442" s="7">
        <v>1.6086</v>
      </c>
      <c r="H442" s="7">
        <v>8.2550000000000008</v>
      </c>
      <c r="J442" s="13" t="s">
        <v>2096</v>
      </c>
      <c r="K442" s="65" t="s">
        <v>2097</v>
      </c>
      <c r="L442" s="66" t="s">
        <v>2098</v>
      </c>
      <c r="M442" s="67">
        <v>67.915999999999997</v>
      </c>
      <c r="N442" s="68">
        <v>74.599999999999994</v>
      </c>
      <c r="O442" s="69">
        <v>1.6086</v>
      </c>
      <c r="P442" s="69">
        <v>8.2550000000000008</v>
      </c>
      <c r="Q442" s="67">
        <v>5066.5335999999998</v>
      </c>
      <c r="R442" s="62">
        <v>2.6326621092178856E-4</v>
      </c>
      <c r="S442" s="63">
        <v>4.2349002688878909E-6</v>
      </c>
      <c r="T442" s="64">
        <v>2.1732625711593651E-5</v>
      </c>
    </row>
    <row r="443" spans="2:20" ht="15.75">
      <c r="B443" s="7" t="s">
        <v>2099</v>
      </c>
      <c r="C443" s="7" t="s">
        <v>2100</v>
      </c>
      <c r="D443" s="7" t="s">
        <v>2101</v>
      </c>
      <c r="E443" s="7">
        <v>333.495</v>
      </c>
      <c r="F443" s="7">
        <v>22.45</v>
      </c>
      <c r="G443" s="7">
        <v>2.5834999999999999</v>
      </c>
      <c r="H443" s="7">
        <v>23.9</v>
      </c>
      <c r="J443" s="13" t="s">
        <v>2099</v>
      </c>
      <c r="K443" s="65" t="s">
        <v>2100</v>
      </c>
      <c r="L443" s="66" t="s">
        <v>2101</v>
      </c>
      <c r="M443" s="67">
        <v>333.495</v>
      </c>
      <c r="N443" s="68">
        <v>22.45</v>
      </c>
      <c r="O443" s="69">
        <v>2.5834999999999999</v>
      </c>
      <c r="P443" s="69">
        <v>23.9</v>
      </c>
      <c r="Q443" s="67">
        <v>7486.9627499999997</v>
      </c>
      <c r="R443" s="62">
        <v>3.890360688627574E-4</v>
      </c>
      <c r="S443" s="63">
        <v>1.0050746839069338E-5</v>
      </c>
      <c r="T443" s="64">
        <v>9.2979620458199012E-5</v>
      </c>
    </row>
    <row r="444" spans="2:20" ht="15.75">
      <c r="B444" s="7" t="s">
        <v>2102</v>
      </c>
      <c r="C444" s="7" t="s">
        <v>2103</v>
      </c>
      <c r="D444" s="7" t="s">
        <v>2104</v>
      </c>
      <c r="E444" s="7">
        <v>497.38900000000001</v>
      </c>
      <c r="F444" s="7">
        <v>7.01</v>
      </c>
      <c r="G444" s="7" t="s">
        <v>16</v>
      </c>
      <c r="H444" s="7">
        <v>5</v>
      </c>
      <c r="J444" s="13" t="s">
        <v>2102</v>
      </c>
      <c r="K444" s="65" t="s">
        <v>2103</v>
      </c>
      <c r="L444" s="66" t="s">
        <v>2104</v>
      </c>
      <c r="M444" s="67">
        <v>497.38900000000001</v>
      </c>
      <c r="N444" s="68">
        <v>7.01</v>
      </c>
      <c r="O444" s="69" t="s">
        <v>16</v>
      </c>
      <c r="P444" s="69">
        <v>5</v>
      </c>
      <c r="Q444" s="67">
        <v>3486.6968900000002</v>
      </c>
      <c r="R444" s="62">
        <v>1.8117505010981953E-4</v>
      </c>
      <c r="S444" s="63" t="s">
        <v>16</v>
      </c>
      <c r="T444" s="64">
        <v>9.0587525054909763E-6</v>
      </c>
    </row>
    <row r="445" spans="2:20" ht="15.75">
      <c r="B445" s="7" t="s">
        <v>2105</v>
      </c>
      <c r="C445" s="7" t="s">
        <v>2106</v>
      </c>
      <c r="D445" s="7" t="s">
        <v>2107</v>
      </c>
      <c r="E445" s="7">
        <v>1340.355</v>
      </c>
      <c r="F445" s="7">
        <v>10.39</v>
      </c>
      <c r="G445" s="7">
        <v>2.3098999999999998</v>
      </c>
      <c r="H445" s="7">
        <v>2.8570000000000002</v>
      </c>
      <c r="J445" s="13" t="s">
        <v>2105</v>
      </c>
      <c r="K445" s="65" t="s">
        <v>2106</v>
      </c>
      <c r="L445" s="66" t="s">
        <v>2107</v>
      </c>
      <c r="M445" s="67">
        <v>1340.355</v>
      </c>
      <c r="N445" s="68">
        <v>10.39</v>
      </c>
      <c r="O445" s="69">
        <v>2.3098999999999998</v>
      </c>
      <c r="P445" s="69">
        <v>2.8570000000000002</v>
      </c>
      <c r="Q445" s="67">
        <v>13926.288450000002</v>
      </c>
      <c r="R445" s="62">
        <v>7.2363502976381493E-4</v>
      </c>
      <c r="S445" s="63">
        <v>1.6715245552514359E-5</v>
      </c>
      <c r="T445" s="64">
        <v>2.0674252800352194E-5</v>
      </c>
    </row>
    <row r="446" spans="2:20" ht="15.75">
      <c r="B446" s="7" t="s">
        <v>2108</v>
      </c>
      <c r="C446" s="7" t="s">
        <v>2109</v>
      </c>
      <c r="D446" s="7" t="s">
        <v>2110</v>
      </c>
      <c r="E446" s="7">
        <v>204.19300000000001</v>
      </c>
      <c r="F446" s="7">
        <v>153.55000000000001</v>
      </c>
      <c r="G446" s="7" t="s">
        <v>16</v>
      </c>
      <c r="H446" s="7">
        <v>19.832999999999998</v>
      </c>
      <c r="J446" s="13" t="s">
        <v>2108</v>
      </c>
      <c r="K446" s="65" t="s">
        <v>2109</v>
      </c>
      <c r="L446" s="66" t="s">
        <v>2110</v>
      </c>
      <c r="M446" s="67">
        <v>204.19300000000001</v>
      </c>
      <c r="N446" s="68">
        <v>153.55000000000001</v>
      </c>
      <c r="O446" s="69" t="s">
        <v>16</v>
      </c>
      <c r="P446" s="69">
        <v>19.832999999999998</v>
      </c>
      <c r="Q446" s="67">
        <v>31353.835150000003</v>
      </c>
      <c r="R446" s="62">
        <v>1.629201744128745E-3</v>
      </c>
      <c r="S446" s="63" t="s">
        <v>16</v>
      </c>
      <c r="T446" s="64">
        <v>3.2311958191305395E-4</v>
      </c>
    </row>
    <row r="447" spans="2:20" ht="15.75">
      <c r="B447" s="7" t="s">
        <v>2111</v>
      </c>
      <c r="C447" s="7" t="s">
        <v>2112</v>
      </c>
      <c r="D447" s="7" t="s">
        <v>2113</v>
      </c>
      <c r="E447" s="7">
        <v>142</v>
      </c>
      <c r="F447" s="7">
        <v>37.11</v>
      </c>
      <c r="G447" s="7" t="s">
        <v>16</v>
      </c>
      <c r="H447" s="7">
        <v>8.82</v>
      </c>
      <c r="J447" s="13" t="s">
        <v>2111</v>
      </c>
      <c r="K447" s="65" t="s">
        <v>2112</v>
      </c>
      <c r="L447" s="66" t="s">
        <v>2113</v>
      </c>
      <c r="M447" s="67">
        <v>142</v>
      </c>
      <c r="N447" s="68">
        <v>37.11</v>
      </c>
      <c r="O447" s="69" t="s">
        <v>16</v>
      </c>
      <c r="P447" s="69">
        <v>8.82</v>
      </c>
      <c r="Q447" s="67">
        <v>5269.62</v>
      </c>
      <c r="R447" s="62">
        <v>2.7381894603396601E-4</v>
      </c>
      <c r="S447" s="63" t="s">
        <v>16</v>
      </c>
      <c r="T447" s="64">
        <v>2.4150831040195804E-5</v>
      </c>
    </row>
    <row r="448" spans="2:20" ht="15.75">
      <c r="B448" s="7" t="s">
        <v>2114</v>
      </c>
      <c r="C448" s="7" t="s">
        <v>2115</v>
      </c>
      <c r="D448" s="7" t="s">
        <v>2116</v>
      </c>
      <c r="E448" s="7">
        <v>347.94799999999998</v>
      </c>
      <c r="F448" s="7">
        <v>42.94</v>
      </c>
      <c r="G448" s="7">
        <v>2.5617000000000001</v>
      </c>
      <c r="H448" s="7">
        <v>9.5</v>
      </c>
      <c r="J448" s="13" t="s">
        <v>2114</v>
      </c>
      <c r="K448" s="65" t="s">
        <v>2115</v>
      </c>
      <c r="L448" s="66" t="s">
        <v>2116</v>
      </c>
      <c r="M448" s="67">
        <v>347.94799999999998</v>
      </c>
      <c r="N448" s="68">
        <v>42.94</v>
      </c>
      <c r="O448" s="69">
        <v>2.5617000000000001</v>
      </c>
      <c r="P448" s="69">
        <v>9.5</v>
      </c>
      <c r="Q448" s="67">
        <v>14940.887119999998</v>
      </c>
      <c r="R448" s="62">
        <v>7.7635540399703532E-4</v>
      </c>
      <c r="S448" s="63">
        <v>1.9887896384192053E-5</v>
      </c>
      <c r="T448" s="64">
        <v>7.3753763379718362E-5</v>
      </c>
    </row>
    <row r="449" spans="2:20" ht="15.75">
      <c r="B449" s="7" t="s">
        <v>2117</v>
      </c>
      <c r="C449" s="7" t="s">
        <v>2118</v>
      </c>
      <c r="D449" s="7" t="s">
        <v>2119</v>
      </c>
      <c r="E449" s="7">
        <v>116.334</v>
      </c>
      <c r="F449" s="7">
        <v>121.44</v>
      </c>
      <c r="G449" s="7">
        <v>0.59289999999999998</v>
      </c>
      <c r="H449" s="7">
        <v>13.62</v>
      </c>
      <c r="J449" s="13" t="s">
        <v>2117</v>
      </c>
      <c r="K449" s="65" t="s">
        <v>2118</v>
      </c>
      <c r="L449" s="66" t="s">
        <v>2119</v>
      </c>
      <c r="M449" s="67">
        <v>116.334</v>
      </c>
      <c r="N449" s="68">
        <v>121.44</v>
      </c>
      <c r="O449" s="69">
        <v>0.59289999999999998</v>
      </c>
      <c r="P449" s="69">
        <v>13.62</v>
      </c>
      <c r="Q449" s="67">
        <v>14127.60096</v>
      </c>
      <c r="R449" s="62">
        <v>7.3409559035673283E-4</v>
      </c>
      <c r="S449" s="63">
        <v>4.3524527552250694E-6</v>
      </c>
      <c r="T449" s="64">
        <v>9.9983819406586997E-5</v>
      </c>
    </row>
    <row r="450" spans="2:20" ht="15.75">
      <c r="B450" s="7" t="s">
        <v>2120</v>
      </c>
      <c r="C450" s="7" t="s">
        <v>2121</v>
      </c>
      <c r="D450" s="7" t="s">
        <v>2122</v>
      </c>
      <c r="E450" s="7">
        <v>149.15199999999999</v>
      </c>
      <c r="F450" s="7">
        <v>33.020000000000003</v>
      </c>
      <c r="G450" s="7" t="s">
        <v>16</v>
      </c>
      <c r="H450" s="7">
        <v>15.8</v>
      </c>
      <c r="J450" s="13" t="s">
        <v>2120</v>
      </c>
      <c r="K450" s="65" t="s">
        <v>2121</v>
      </c>
      <c r="L450" s="66" t="s">
        <v>2122</v>
      </c>
      <c r="M450" s="67">
        <v>149.15199999999999</v>
      </c>
      <c r="N450" s="68">
        <v>33.020000000000003</v>
      </c>
      <c r="O450" s="69" t="s">
        <v>16</v>
      </c>
      <c r="P450" s="69">
        <v>15.8</v>
      </c>
      <c r="Q450" s="67">
        <v>4924.9990399999997</v>
      </c>
      <c r="R450" s="62">
        <v>2.5591182027377577E-4</v>
      </c>
      <c r="S450" s="63" t="s">
        <v>16</v>
      </c>
      <c r="T450" s="64">
        <v>4.043406760325657E-5</v>
      </c>
    </row>
    <row r="451" spans="2:20" ht="15.75">
      <c r="B451" s="7" t="s">
        <v>2123</v>
      </c>
      <c r="C451" s="7" t="s">
        <v>2124</v>
      </c>
      <c r="D451" s="7" t="s">
        <v>631</v>
      </c>
      <c r="E451" s="7">
        <v>235.34700000000001</v>
      </c>
      <c r="F451" s="7">
        <v>59.2</v>
      </c>
      <c r="G451" s="7">
        <v>2.0270000000000001</v>
      </c>
      <c r="H451" s="7">
        <v>19.067</v>
      </c>
      <c r="J451" s="13" t="s">
        <v>2123</v>
      </c>
      <c r="K451" s="65" t="s">
        <v>2124</v>
      </c>
      <c r="L451" s="66" t="s">
        <v>631</v>
      </c>
      <c r="M451" s="67">
        <v>235.34700000000001</v>
      </c>
      <c r="N451" s="68">
        <v>59.2</v>
      </c>
      <c r="O451" s="69">
        <v>2.0270000000000001</v>
      </c>
      <c r="P451" s="69">
        <v>19.067</v>
      </c>
      <c r="Q451" s="67">
        <v>13932.5424</v>
      </c>
      <c r="R451" s="62">
        <v>7.2395999626947353E-4</v>
      </c>
      <c r="S451" s="63">
        <v>1.4674669124382228E-5</v>
      </c>
      <c r="T451" s="64">
        <v>1.3803745248870051E-4</v>
      </c>
    </row>
    <row r="452" spans="2:20" ht="15.75">
      <c r="B452" s="7" t="s">
        <v>2125</v>
      </c>
      <c r="C452" s="7" t="s">
        <v>2126</v>
      </c>
      <c r="D452" s="7" t="s">
        <v>2127</v>
      </c>
      <c r="E452" s="7">
        <v>346.59300000000002</v>
      </c>
      <c r="F452" s="7">
        <v>57</v>
      </c>
      <c r="G452" s="7">
        <v>2.8069999999999999</v>
      </c>
      <c r="H452" s="7">
        <v>10.672000000000001</v>
      </c>
      <c r="J452" s="13" t="s">
        <v>2125</v>
      </c>
      <c r="K452" s="65" t="s">
        <v>2126</v>
      </c>
      <c r="L452" s="66" t="s">
        <v>2127</v>
      </c>
      <c r="M452" s="67">
        <v>346.59300000000002</v>
      </c>
      <c r="N452" s="68">
        <v>57</v>
      </c>
      <c r="O452" s="69">
        <v>2.8069999999999999</v>
      </c>
      <c r="P452" s="69">
        <v>10.672000000000001</v>
      </c>
      <c r="Q452" s="67">
        <v>19755.800999999999</v>
      </c>
      <c r="R452" s="62">
        <v>1.0265470010886501E-3</v>
      </c>
      <c r="S452" s="63">
        <v>2.8815174320558406E-5</v>
      </c>
      <c r="T452" s="64">
        <v>1.0955309595618074E-4</v>
      </c>
    </row>
    <row r="453" spans="2:20" ht="15.75">
      <c r="B453" s="7" t="s">
        <v>2128</v>
      </c>
      <c r="C453" s="7" t="s">
        <v>2129</v>
      </c>
      <c r="D453" s="7" t="s">
        <v>2130</v>
      </c>
      <c r="E453" s="7">
        <v>118.111</v>
      </c>
      <c r="F453" s="7">
        <v>82.52</v>
      </c>
      <c r="G453" s="7">
        <v>2.0358999999999998</v>
      </c>
      <c r="H453" s="7">
        <v>10</v>
      </c>
      <c r="J453" s="13" t="s">
        <v>2128</v>
      </c>
      <c r="K453" s="65" t="s">
        <v>2129</v>
      </c>
      <c r="L453" s="66" t="s">
        <v>2130</v>
      </c>
      <c r="M453" s="67">
        <v>118.111</v>
      </c>
      <c r="N453" s="68">
        <v>82.52</v>
      </c>
      <c r="O453" s="69">
        <v>2.0358999999999998</v>
      </c>
      <c r="P453" s="69">
        <v>10</v>
      </c>
      <c r="Q453" s="67">
        <v>9746.5197200000002</v>
      </c>
      <c r="R453" s="62">
        <v>5.0644671859254855E-4</v>
      </c>
      <c r="S453" s="63">
        <v>1.0310748743825695E-5</v>
      </c>
      <c r="T453" s="64">
        <v>5.0644671859254861E-5</v>
      </c>
    </row>
    <row r="454" spans="2:20" ht="15.75">
      <c r="B454" s="7" t="s">
        <v>2131</v>
      </c>
      <c r="C454" s="7" t="s">
        <v>1986</v>
      </c>
      <c r="D454" s="7" t="s">
        <v>2132</v>
      </c>
      <c r="E454" s="7">
        <v>343.92899999999997</v>
      </c>
      <c r="F454" s="7">
        <v>625.61</v>
      </c>
      <c r="G454" s="7" t="s">
        <v>16</v>
      </c>
      <c r="H454" s="7">
        <v>18.423999999999999</v>
      </c>
      <c r="J454" s="13" t="s">
        <v>2131</v>
      </c>
      <c r="K454" s="65" t="s">
        <v>1986</v>
      </c>
      <c r="L454" s="66" t="s">
        <v>2132</v>
      </c>
      <c r="M454" s="67">
        <v>343.92899999999997</v>
      </c>
      <c r="N454" s="68">
        <v>625.61</v>
      </c>
      <c r="O454" s="69" t="s">
        <v>16</v>
      </c>
      <c r="P454" s="69">
        <v>18.423999999999999</v>
      </c>
      <c r="Q454" s="67">
        <v>215165.42168999999</v>
      </c>
      <c r="R454" s="62">
        <v>1.1180382834077154E-2</v>
      </c>
      <c r="S454" s="63" t="s">
        <v>16</v>
      </c>
      <c r="T454" s="64">
        <v>2.0598737333503746E-3</v>
      </c>
    </row>
    <row r="455" spans="2:20" ht="15.75">
      <c r="B455" s="7" t="s">
        <v>2133</v>
      </c>
      <c r="C455" s="7" t="s">
        <v>2134</v>
      </c>
      <c r="D455" s="7" t="s">
        <v>2135</v>
      </c>
      <c r="E455" s="7">
        <v>671.327</v>
      </c>
      <c r="F455" s="7">
        <v>30.26</v>
      </c>
      <c r="G455" s="7">
        <v>4.8909000000000002</v>
      </c>
      <c r="H455" s="7">
        <v>5.9</v>
      </c>
      <c r="J455" s="13" t="s">
        <v>2133</v>
      </c>
      <c r="K455" s="65" t="s">
        <v>2134</v>
      </c>
      <c r="L455" s="66" t="s">
        <v>2135</v>
      </c>
      <c r="M455" s="67">
        <v>671.327</v>
      </c>
      <c r="N455" s="68">
        <v>30.26</v>
      </c>
      <c r="O455" s="69">
        <v>4.8909000000000002</v>
      </c>
      <c r="P455" s="69">
        <v>5.9</v>
      </c>
      <c r="Q455" s="67">
        <v>20314.355020000003</v>
      </c>
      <c r="R455" s="62">
        <v>1.0555704739499635E-3</v>
      </c>
      <c r="S455" s="63">
        <v>5.1626896310418765E-5</v>
      </c>
      <c r="T455" s="64">
        <v>6.2278657963047844E-5</v>
      </c>
    </row>
    <row r="456" spans="2:20" ht="15.75">
      <c r="B456" s="7" t="s">
        <v>2136</v>
      </c>
      <c r="C456" s="7" t="s">
        <v>2137</v>
      </c>
      <c r="D456" s="7" t="s">
        <v>2138</v>
      </c>
      <c r="E456" s="7">
        <v>100.821</v>
      </c>
      <c r="F456" s="7">
        <v>44.3</v>
      </c>
      <c r="G456" s="7" t="s">
        <v>16</v>
      </c>
      <c r="H456" s="7">
        <v>0.53</v>
      </c>
      <c r="J456" s="13" t="s">
        <v>2136</v>
      </c>
      <c r="K456" s="65" t="s">
        <v>2137</v>
      </c>
      <c r="L456" s="66" t="s">
        <v>2138</v>
      </c>
      <c r="M456" s="67">
        <v>100.821</v>
      </c>
      <c r="N456" s="68">
        <v>44.3</v>
      </c>
      <c r="O456" s="69" t="s">
        <v>16</v>
      </c>
      <c r="P456" s="69">
        <v>0.53</v>
      </c>
      <c r="Q456" s="67">
        <v>4466.3702999999996</v>
      </c>
      <c r="R456" s="62">
        <v>2.3208064493140083E-4</v>
      </c>
      <c r="S456" s="63" t="s">
        <v>16</v>
      </c>
      <c r="T456" s="64">
        <v>1.2300274181364244E-6</v>
      </c>
    </row>
    <row r="457" spans="2:20" ht="15.75">
      <c r="B457" s="7" t="s">
        <v>2139</v>
      </c>
      <c r="C457" s="7" t="s">
        <v>2140</v>
      </c>
      <c r="D457" s="7" t="s">
        <v>2141</v>
      </c>
      <c r="E457" s="7">
        <v>202.739</v>
      </c>
      <c r="F457" s="7">
        <v>88.39</v>
      </c>
      <c r="G457" s="7">
        <v>1.8667</v>
      </c>
      <c r="H457" s="7">
        <v>8.8000000000000007</v>
      </c>
      <c r="J457" s="13" t="s">
        <v>2139</v>
      </c>
      <c r="K457" s="65" t="s">
        <v>2140</v>
      </c>
      <c r="L457" s="66" t="s">
        <v>2141</v>
      </c>
      <c r="M457" s="67">
        <v>202.739</v>
      </c>
      <c r="N457" s="68">
        <v>88.39</v>
      </c>
      <c r="O457" s="69">
        <v>1.8667</v>
      </c>
      <c r="P457" s="69">
        <v>8.8000000000000007</v>
      </c>
      <c r="Q457" s="67">
        <v>17920.100210000001</v>
      </c>
      <c r="R457" s="62">
        <v>9.3116068185661457E-4</v>
      </c>
      <c r="S457" s="63">
        <v>1.7381976448217423E-5</v>
      </c>
      <c r="T457" s="64">
        <v>8.1942140003382093E-5</v>
      </c>
    </row>
    <row r="458" spans="2:20" ht="15.75">
      <c r="B458" s="7" t="s">
        <v>2142</v>
      </c>
      <c r="C458" s="7" t="s">
        <v>2143</v>
      </c>
      <c r="D458" s="7" t="s">
        <v>2144</v>
      </c>
      <c r="E458" s="7">
        <v>235.679</v>
      </c>
      <c r="F458" s="7">
        <v>16.579999999999998</v>
      </c>
      <c r="G458" s="7">
        <v>3.6188000000000002</v>
      </c>
      <c r="H458" s="7">
        <v>-0.2</v>
      </c>
      <c r="J458" s="13" t="s">
        <v>2142</v>
      </c>
      <c r="K458" s="65" t="s">
        <v>2143</v>
      </c>
      <c r="L458" s="66" t="s">
        <v>2144</v>
      </c>
      <c r="M458" s="67">
        <v>235.679</v>
      </c>
      <c r="N458" s="68">
        <v>16.579999999999998</v>
      </c>
      <c r="O458" s="69">
        <v>3.6188000000000002</v>
      </c>
      <c r="P458" s="69">
        <v>-0.2</v>
      </c>
      <c r="Q458" s="67">
        <v>3907.5578199999995</v>
      </c>
      <c r="R458" s="62">
        <v>2.0304374202298871E-4</v>
      </c>
      <c r="S458" s="63">
        <v>7.3477469363279161E-6</v>
      </c>
      <c r="T458" s="64">
        <v>-4.0608748404597741E-7</v>
      </c>
    </row>
    <row r="459" spans="2:20" ht="15.75">
      <c r="B459" s="7" t="s">
        <v>2145</v>
      </c>
      <c r="C459" s="7" t="s">
        <v>2146</v>
      </c>
      <c r="D459" s="7" t="s">
        <v>2147</v>
      </c>
      <c r="E459" s="7">
        <v>402.38400000000001</v>
      </c>
      <c r="F459" s="7">
        <v>60.92</v>
      </c>
      <c r="G459" s="7">
        <v>2.1667999999999998</v>
      </c>
      <c r="H459" s="7">
        <v>10.45</v>
      </c>
      <c r="J459" s="13" t="s">
        <v>2145</v>
      </c>
      <c r="K459" s="65" t="s">
        <v>2146</v>
      </c>
      <c r="L459" s="66" t="s">
        <v>2147</v>
      </c>
      <c r="M459" s="67">
        <v>402.38400000000001</v>
      </c>
      <c r="N459" s="68">
        <v>60.92</v>
      </c>
      <c r="O459" s="69">
        <v>2.1667999999999998</v>
      </c>
      <c r="P459" s="69">
        <v>10.45</v>
      </c>
      <c r="Q459" s="67">
        <v>24513.23328</v>
      </c>
      <c r="R459" s="62">
        <v>1.273751750717194E-3</v>
      </c>
      <c r="S459" s="63">
        <v>2.759965293454016E-5</v>
      </c>
      <c r="T459" s="64">
        <v>1.3310705794994677E-4</v>
      </c>
    </row>
    <row r="460" spans="2:20" ht="15.75">
      <c r="B460" s="7" t="s">
        <v>2148</v>
      </c>
      <c r="C460" s="7" t="s">
        <v>2149</v>
      </c>
      <c r="D460" s="7" t="s">
        <v>2150</v>
      </c>
      <c r="E460" s="7">
        <v>435.30700000000002</v>
      </c>
      <c r="F460" s="7">
        <v>55.81</v>
      </c>
      <c r="G460" s="7">
        <v>2.0068000000000001</v>
      </c>
      <c r="H460" s="7">
        <v>9.2200000000000006</v>
      </c>
      <c r="J460" s="13" t="s">
        <v>2148</v>
      </c>
      <c r="K460" s="65" t="s">
        <v>2149</v>
      </c>
      <c r="L460" s="66" t="s">
        <v>2150</v>
      </c>
      <c r="M460" s="67">
        <v>435.30700000000002</v>
      </c>
      <c r="N460" s="68">
        <v>55.81</v>
      </c>
      <c r="O460" s="69">
        <v>2.0068000000000001</v>
      </c>
      <c r="P460" s="69">
        <v>9.2200000000000006</v>
      </c>
      <c r="Q460" s="67">
        <v>24294.483670000001</v>
      </c>
      <c r="R460" s="62">
        <v>1.2623851270032371E-3</v>
      </c>
      <c r="S460" s="63">
        <v>2.5333544728700965E-5</v>
      </c>
      <c r="T460" s="64">
        <v>1.1639190870969846E-4</v>
      </c>
    </row>
    <row r="461" spans="2:20" ht="15.75">
      <c r="B461" s="7" t="s">
        <v>2151</v>
      </c>
      <c r="C461" s="7" t="s">
        <v>2152</v>
      </c>
      <c r="D461" s="7" t="s">
        <v>2153</v>
      </c>
      <c r="E461" s="7">
        <v>131.29599999999999</v>
      </c>
      <c r="F461" s="7">
        <v>79.38</v>
      </c>
      <c r="G461" s="7" t="s">
        <v>16</v>
      </c>
      <c r="H461" s="7">
        <v>20.753</v>
      </c>
      <c r="J461" s="13" t="s">
        <v>2151</v>
      </c>
      <c r="K461" s="65" t="s">
        <v>2152</v>
      </c>
      <c r="L461" s="66" t="s">
        <v>2153</v>
      </c>
      <c r="M461" s="67">
        <v>131.29599999999999</v>
      </c>
      <c r="N461" s="68">
        <v>79.38</v>
      </c>
      <c r="O461" s="69" t="s">
        <v>16</v>
      </c>
      <c r="P461" s="69">
        <v>20.753</v>
      </c>
      <c r="Q461" s="67">
        <v>10422.276479999999</v>
      </c>
      <c r="R461" s="62">
        <v>5.4156025691192019E-4</v>
      </c>
      <c r="S461" s="63" t="s">
        <v>16</v>
      </c>
      <c r="T461" s="64">
        <v>1.123900001169308E-4</v>
      </c>
    </row>
    <row r="462" spans="2:20" ht="15.75">
      <c r="B462" s="7" t="s">
        <v>2154</v>
      </c>
      <c r="C462" s="7" t="s">
        <v>2155</v>
      </c>
      <c r="D462" s="7" t="s">
        <v>2156</v>
      </c>
      <c r="E462" s="7">
        <v>190.886</v>
      </c>
      <c r="F462" s="7">
        <v>80.22</v>
      </c>
      <c r="G462" s="7">
        <v>2.3934000000000002</v>
      </c>
      <c r="H462" s="7">
        <v>7.03</v>
      </c>
      <c r="J462" s="13" t="s">
        <v>2154</v>
      </c>
      <c r="K462" s="65" t="s">
        <v>2155</v>
      </c>
      <c r="L462" s="66" t="s">
        <v>2156</v>
      </c>
      <c r="M462" s="67">
        <v>190.886</v>
      </c>
      <c r="N462" s="68">
        <v>80.22</v>
      </c>
      <c r="O462" s="69">
        <v>2.3934000000000002</v>
      </c>
      <c r="P462" s="69">
        <v>7.03</v>
      </c>
      <c r="Q462" s="67">
        <v>15312.87492</v>
      </c>
      <c r="R462" s="62">
        <v>7.9568456005259421E-4</v>
      </c>
      <c r="S462" s="63">
        <v>1.9043914260298789E-5</v>
      </c>
      <c r="T462" s="64">
        <v>5.5936624571697374E-5</v>
      </c>
    </row>
    <row r="463" spans="2:20" ht="15.75">
      <c r="B463" s="7" t="s">
        <v>2157</v>
      </c>
      <c r="C463" s="7" t="s">
        <v>2158</v>
      </c>
      <c r="D463" s="7" t="s">
        <v>2159</v>
      </c>
      <c r="E463" s="7">
        <v>94.12</v>
      </c>
      <c r="F463" s="7">
        <v>62.58</v>
      </c>
      <c r="G463" s="7">
        <v>1.4701</v>
      </c>
      <c r="H463" s="7">
        <v>9.8770000000000007</v>
      </c>
      <c r="J463" s="13" t="s">
        <v>2157</v>
      </c>
      <c r="K463" s="65" t="s">
        <v>2158</v>
      </c>
      <c r="L463" s="66" t="s">
        <v>2159</v>
      </c>
      <c r="M463" s="67">
        <v>94.12</v>
      </c>
      <c r="N463" s="68">
        <v>62.58</v>
      </c>
      <c r="O463" s="69">
        <v>1.4701</v>
      </c>
      <c r="P463" s="69">
        <v>9.8770000000000007</v>
      </c>
      <c r="Q463" s="67">
        <v>5890.0295999999998</v>
      </c>
      <c r="R463" s="62">
        <v>3.0605654623689418E-4</v>
      </c>
      <c r="S463" s="63">
        <v>4.4993372862285805E-6</v>
      </c>
      <c r="T463" s="64">
        <v>3.0229205071818042E-5</v>
      </c>
    </row>
    <row r="464" spans="2:20" ht="15.75">
      <c r="B464" s="7" t="s">
        <v>2160</v>
      </c>
      <c r="C464" s="7" t="s">
        <v>2161</v>
      </c>
      <c r="D464" s="7" t="s">
        <v>2162</v>
      </c>
      <c r="E464" s="7">
        <v>1951.3869999999999</v>
      </c>
      <c r="F464" s="7">
        <v>75.34</v>
      </c>
      <c r="G464" s="7">
        <v>0.6371</v>
      </c>
      <c r="H464" s="7">
        <v>12.686999999999999</v>
      </c>
      <c r="J464" s="13" t="s">
        <v>2160</v>
      </c>
      <c r="K464" s="65" t="s">
        <v>2161</v>
      </c>
      <c r="L464" s="66" t="s">
        <v>2162</v>
      </c>
      <c r="M464" s="67">
        <v>1951.3869999999999</v>
      </c>
      <c r="N464" s="68">
        <v>75.34</v>
      </c>
      <c r="O464" s="69">
        <v>0.6371</v>
      </c>
      <c r="P464" s="69">
        <v>12.686999999999999</v>
      </c>
      <c r="Q464" s="67">
        <v>147017.49658000001</v>
      </c>
      <c r="R464" s="62">
        <v>7.6392939077367635E-3</v>
      </c>
      <c r="S464" s="63">
        <v>4.866994148619092E-5</v>
      </c>
      <c r="T464" s="64">
        <v>9.6919721807456306E-4</v>
      </c>
    </row>
    <row r="465" spans="2:20" ht="15.75">
      <c r="B465" s="7" t="s">
        <v>2163</v>
      </c>
      <c r="C465" s="7" t="s">
        <v>2164</v>
      </c>
      <c r="D465" s="7" t="s">
        <v>2165</v>
      </c>
      <c r="E465" s="7">
        <v>181.499</v>
      </c>
      <c r="F465" s="7">
        <v>34.53</v>
      </c>
      <c r="G465" s="7">
        <v>1.631</v>
      </c>
      <c r="H465" s="7">
        <v>9.9329999999999998</v>
      </c>
      <c r="J465" s="13" t="s">
        <v>2163</v>
      </c>
      <c r="K465" s="65" t="s">
        <v>2164</v>
      </c>
      <c r="L465" s="66" t="s">
        <v>2165</v>
      </c>
      <c r="M465" s="67">
        <v>181.499</v>
      </c>
      <c r="N465" s="68">
        <v>34.53</v>
      </c>
      <c r="O465" s="69">
        <v>1.631</v>
      </c>
      <c r="P465" s="69">
        <v>9.9329999999999998</v>
      </c>
      <c r="Q465" s="67">
        <v>6267.1604699999998</v>
      </c>
      <c r="R465" s="62">
        <v>3.2565294547256445E-4</v>
      </c>
      <c r="S465" s="63">
        <v>5.3113995406575264E-6</v>
      </c>
      <c r="T465" s="64">
        <v>3.2347107073789824E-5</v>
      </c>
    </row>
    <row r="466" spans="2:20" ht="15.75">
      <c r="B466" s="7" t="s">
        <v>2166</v>
      </c>
      <c r="C466" s="7" t="s">
        <v>2167</v>
      </c>
      <c r="D466" s="7" t="s">
        <v>2168</v>
      </c>
      <c r="E466" s="7">
        <v>543.274</v>
      </c>
      <c r="F466" s="7">
        <v>54.67</v>
      </c>
      <c r="G466" s="7">
        <v>2.3412999999999999</v>
      </c>
      <c r="H466" s="7">
        <v>0.75</v>
      </c>
      <c r="J466" s="13" t="s">
        <v>2166</v>
      </c>
      <c r="K466" s="65" t="s">
        <v>2167</v>
      </c>
      <c r="L466" s="66" t="s">
        <v>2168</v>
      </c>
      <c r="M466" s="67">
        <v>543.274</v>
      </c>
      <c r="N466" s="68">
        <v>54.67</v>
      </c>
      <c r="O466" s="69">
        <v>2.3412999999999999</v>
      </c>
      <c r="P466" s="69">
        <v>0.75</v>
      </c>
      <c r="Q466" s="67">
        <v>29700.789580000001</v>
      </c>
      <c r="R466" s="62">
        <v>1.5433065190985687E-3</v>
      </c>
      <c r="S466" s="63">
        <v>3.6133435531654789E-5</v>
      </c>
      <c r="T466" s="64">
        <v>1.1574798893239265E-5</v>
      </c>
    </row>
    <row r="467" spans="2:20" ht="15.75">
      <c r="B467" s="7" t="s">
        <v>2169</v>
      </c>
      <c r="C467" s="7" t="s">
        <v>2170</v>
      </c>
      <c r="D467" s="7" t="s">
        <v>2171</v>
      </c>
      <c r="E467" s="7">
        <v>354.46899999999999</v>
      </c>
      <c r="F467" s="7">
        <v>50.5</v>
      </c>
      <c r="G467" s="7" t="s">
        <v>16</v>
      </c>
      <c r="H467" s="7">
        <v>26.992999999999999</v>
      </c>
      <c r="J467" s="13" t="s">
        <v>2169</v>
      </c>
      <c r="K467" s="65" t="s">
        <v>2170</v>
      </c>
      <c r="L467" s="66" t="s">
        <v>2171</v>
      </c>
      <c r="M467" s="67">
        <v>354.46899999999999</v>
      </c>
      <c r="N467" s="68">
        <v>50.5</v>
      </c>
      <c r="O467" s="69" t="s">
        <v>16</v>
      </c>
      <c r="P467" s="69">
        <v>26.992999999999999</v>
      </c>
      <c r="Q467" s="67">
        <v>17900.684499999999</v>
      </c>
      <c r="R467" s="62">
        <v>9.3015180659640571E-4</v>
      </c>
      <c r="S467" s="63" t="s">
        <v>16</v>
      </c>
      <c r="T467" s="64">
        <v>2.510758771545678E-4</v>
      </c>
    </row>
    <row r="468" spans="2:20" ht="15.75">
      <c r="B468" s="7" t="s">
        <v>2172</v>
      </c>
      <c r="C468" s="7" t="s">
        <v>2173</v>
      </c>
      <c r="D468" s="7" t="s">
        <v>2174</v>
      </c>
      <c r="E468" s="7">
        <v>136.42699999999999</v>
      </c>
      <c r="F468" s="7">
        <v>92.52</v>
      </c>
      <c r="G468" s="7">
        <v>0.86470000000000002</v>
      </c>
      <c r="H468" s="7">
        <v>15.457000000000001</v>
      </c>
      <c r="J468" s="13" t="s">
        <v>2172</v>
      </c>
      <c r="K468" s="65" t="s">
        <v>2173</v>
      </c>
      <c r="L468" s="66" t="s">
        <v>2174</v>
      </c>
      <c r="M468" s="67">
        <v>136.42699999999999</v>
      </c>
      <c r="N468" s="68">
        <v>92.52</v>
      </c>
      <c r="O468" s="69">
        <v>0.86470000000000002</v>
      </c>
      <c r="P468" s="69">
        <v>15.457000000000001</v>
      </c>
      <c r="Q468" s="67">
        <v>12622.22604</v>
      </c>
      <c r="R468" s="62">
        <v>6.5587359826235671E-4</v>
      </c>
      <c r="S468" s="63">
        <v>5.6713390041745987E-6</v>
      </c>
      <c r="T468" s="64">
        <v>1.0137838208341248E-4</v>
      </c>
    </row>
    <row r="469" spans="2:20" ht="15.75">
      <c r="B469" s="7" t="s">
        <v>2175</v>
      </c>
      <c r="C469" s="7" t="s">
        <v>2176</v>
      </c>
      <c r="D469" s="7" t="s">
        <v>2177</v>
      </c>
      <c r="E469" s="7">
        <v>363.351</v>
      </c>
      <c r="F469" s="7">
        <v>13.26</v>
      </c>
      <c r="G469" s="7">
        <v>4.5248999999999997</v>
      </c>
      <c r="H469" s="7">
        <v>-18.2</v>
      </c>
      <c r="J469" s="13" t="s">
        <v>2175</v>
      </c>
      <c r="K469" s="65" t="s">
        <v>2176</v>
      </c>
      <c r="L469" s="66" t="s">
        <v>2177</v>
      </c>
      <c r="M469" s="67">
        <v>363.351</v>
      </c>
      <c r="N469" s="68">
        <v>13.26</v>
      </c>
      <c r="O469" s="69">
        <v>4.5248999999999997</v>
      </c>
      <c r="P469" s="69">
        <v>-18.2</v>
      </c>
      <c r="Q469" s="67">
        <v>4818.0342600000004</v>
      </c>
      <c r="R469" s="62">
        <v>2.5035373765636598E-4</v>
      </c>
      <c r="S469" s="63">
        <v>1.1328256275212903E-5</v>
      </c>
      <c r="T469" s="64">
        <v>-4.556438025345861E-5</v>
      </c>
    </row>
    <row r="470" spans="2:20" ht="15.75">
      <c r="B470" s="7" t="s">
        <v>2178</v>
      </c>
      <c r="C470" s="7" t="s">
        <v>2179</v>
      </c>
      <c r="D470" s="7" t="s">
        <v>2180</v>
      </c>
      <c r="E470" s="7">
        <v>65.352000000000004</v>
      </c>
      <c r="F470" s="7">
        <v>224.91</v>
      </c>
      <c r="G470" s="7">
        <v>2.5609999999999999</v>
      </c>
      <c r="H470" s="7">
        <v>8.0630000000000006</v>
      </c>
      <c r="J470" s="13" t="s">
        <v>2178</v>
      </c>
      <c r="K470" s="65" t="s">
        <v>2179</v>
      </c>
      <c r="L470" s="66" t="s">
        <v>2180</v>
      </c>
      <c r="M470" s="67">
        <v>65.352000000000004</v>
      </c>
      <c r="N470" s="68">
        <v>224.91</v>
      </c>
      <c r="O470" s="69">
        <v>2.5609999999999999</v>
      </c>
      <c r="P470" s="69">
        <v>8.0630000000000006</v>
      </c>
      <c r="Q470" s="67">
        <v>14698.31832</v>
      </c>
      <c r="R470" s="62">
        <v>7.6375109227119493E-4</v>
      </c>
      <c r="S470" s="63">
        <v>1.9559665473065302E-5</v>
      </c>
      <c r="T470" s="64">
        <v>6.1581250569826449E-5</v>
      </c>
    </row>
    <row r="471" spans="2:20" ht="15.75">
      <c r="B471" s="7" t="s">
        <v>2181</v>
      </c>
      <c r="C471" s="7" t="s">
        <v>2182</v>
      </c>
      <c r="D471" s="7" t="s">
        <v>2183</v>
      </c>
      <c r="E471" s="7">
        <v>886.20299999999997</v>
      </c>
      <c r="F471" s="7">
        <v>27.14</v>
      </c>
      <c r="G471" s="7">
        <v>2.5055000000000001</v>
      </c>
      <c r="H471" s="7">
        <v>7.92</v>
      </c>
      <c r="J471" s="13" t="s">
        <v>2181</v>
      </c>
      <c r="K471" s="65" t="s">
        <v>2182</v>
      </c>
      <c r="L471" s="66" t="s">
        <v>2183</v>
      </c>
      <c r="M471" s="67">
        <v>886.20299999999997</v>
      </c>
      <c r="N471" s="68">
        <v>27.14</v>
      </c>
      <c r="O471" s="69">
        <v>2.5055000000000001</v>
      </c>
      <c r="P471" s="69">
        <v>7.92</v>
      </c>
      <c r="Q471" s="67">
        <v>24051.549419999999</v>
      </c>
      <c r="R471" s="62">
        <v>1.2497618258372038E-3</v>
      </c>
      <c r="S471" s="63">
        <v>3.1312782546351145E-5</v>
      </c>
      <c r="T471" s="64">
        <v>9.8981136606306528E-5</v>
      </c>
    </row>
    <row r="472" spans="2:20" ht="15.75">
      <c r="B472" s="7" t="s">
        <v>2184</v>
      </c>
      <c r="C472" s="7" t="s">
        <v>2185</v>
      </c>
      <c r="D472" s="7" t="s">
        <v>2186</v>
      </c>
      <c r="E472" s="7">
        <v>234.869</v>
      </c>
      <c r="F472" s="7">
        <v>48.29</v>
      </c>
      <c r="G472" s="7">
        <v>4.7214999999999998</v>
      </c>
      <c r="H472" s="7">
        <v>3.92</v>
      </c>
      <c r="J472" s="13" t="s">
        <v>2184</v>
      </c>
      <c r="K472" s="65" t="s">
        <v>2185</v>
      </c>
      <c r="L472" s="66" t="s">
        <v>2186</v>
      </c>
      <c r="M472" s="67">
        <v>234.869</v>
      </c>
      <c r="N472" s="68">
        <v>48.29</v>
      </c>
      <c r="O472" s="69">
        <v>4.7214999999999998</v>
      </c>
      <c r="P472" s="69">
        <v>3.92</v>
      </c>
      <c r="Q472" s="67">
        <v>11341.82401</v>
      </c>
      <c r="R472" s="62">
        <v>5.8934160271915817E-4</v>
      </c>
      <c r="S472" s="63">
        <v>2.7825763772385054E-5</v>
      </c>
      <c r="T472" s="64">
        <v>2.3102190826590999E-5</v>
      </c>
    </row>
    <row r="473" spans="2:20" ht="15.75">
      <c r="B473" s="7" t="s">
        <v>2187</v>
      </c>
      <c r="C473" s="7" t="s">
        <v>2188</v>
      </c>
      <c r="D473" s="7" t="s">
        <v>2189</v>
      </c>
      <c r="E473" s="7">
        <v>317.38200000000001</v>
      </c>
      <c r="F473" s="7">
        <v>50.6</v>
      </c>
      <c r="G473" s="7">
        <v>4.2687999999999997</v>
      </c>
      <c r="H473" s="7">
        <v>7.44</v>
      </c>
      <c r="J473" s="13" t="s">
        <v>2187</v>
      </c>
      <c r="K473" s="65" t="s">
        <v>2188</v>
      </c>
      <c r="L473" s="66" t="s">
        <v>2189</v>
      </c>
      <c r="M473" s="67">
        <v>317.38200000000001</v>
      </c>
      <c r="N473" s="68">
        <v>50.6</v>
      </c>
      <c r="O473" s="69">
        <v>4.2687999999999997</v>
      </c>
      <c r="P473" s="69">
        <v>7.44</v>
      </c>
      <c r="Q473" s="67">
        <v>16059.529200000001</v>
      </c>
      <c r="R473" s="62">
        <v>8.344820612009408E-4</v>
      </c>
      <c r="S473" s="63">
        <v>3.5622370228545757E-5</v>
      </c>
      <c r="T473" s="64">
        <v>6.2085465353349997E-5</v>
      </c>
    </row>
    <row r="474" spans="2:20" ht="15.75">
      <c r="B474" s="7" t="s">
        <v>2190</v>
      </c>
      <c r="C474" s="7" t="s">
        <v>2191</v>
      </c>
      <c r="D474" s="7" t="s">
        <v>2192</v>
      </c>
      <c r="E474" s="7">
        <v>261.39999999999998</v>
      </c>
      <c r="F474" s="7">
        <v>63.06</v>
      </c>
      <c r="G474" s="7">
        <v>2.3786999999999998</v>
      </c>
      <c r="H474" s="7">
        <v>7.3170000000000002</v>
      </c>
      <c r="J474" s="13" t="s">
        <v>2190</v>
      </c>
      <c r="K474" s="65" t="s">
        <v>2191</v>
      </c>
      <c r="L474" s="66" t="s">
        <v>2192</v>
      </c>
      <c r="M474" s="67">
        <v>261.39999999999998</v>
      </c>
      <c r="N474" s="68">
        <v>63.06</v>
      </c>
      <c r="O474" s="69">
        <v>2.3786999999999998</v>
      </c>
      <c r="P474" s="69">
        <v>7.3170000000000002</v>
      </c>
      <c r="Q474" s="67">
        <v>16483.883999999998</v>
      </c>
      <c r="R474" s="62">
        <v>8.5653230089193443E-4</v>
      </c>
      <c r="S474" s="63">
        <v>2.0374333841316443E-5</v>
      </c>
      <c r="T474" s="64">
        <v>6.2672468456262848E-5</v>
      </c>
    </row>
    <row r="475" spans="2:20" ht="15.75">
      <c r="B475" s="7" t="s">
        <v>2193</v>
      </c>
      <c r="C475" s="7" t="s">
        <v>2194</v>
      </c>
      <c r="D475" s="7" t="s">
        <v>2195</v>
      </c>
      <c r="E475" s="7">
        <v>230.91200000000001</v>
      </c>
      <c r="F475" s="7">
        <v>86.06</v>
      </c>
      <c r="G475" s="7">
        <v>2.3239999999999998</v>
      </c>
      <c r="H475" s="7">
        <v>5.0229999999999997</v>
      </c>
      <c r="J475" s="13" t="s">
        <v>2193</v>
      </c>
      <c r="K475" s="65" t="s">
        <v>2194</v>
      </c>
      <c r="L475" s="66" t="s">
        <v>2195</v>
      </c>
      <c r="M475" s="67">
        <v>230.91200000000001</v>
      </c>
      <c r="N475" s="68">
        <v>86.06</v>
      </c>
      <c r="O475" s="69">
        <v>2.3239999999999998</v>
      </c>
      <c r="P475" s="69">
        <v>5.0229999999999997</v>
      </c>
      <c r="Q475" s="67">
        <v>19872.28672</v>
      </c>
      <c r="R475" s="62">
        <v>1.0325998088961215E-3</v>
      </c>
      <c r="S475" s="63">
        <v>2.399761955874586E-5</v>
      </c>
      <c r="T475" s="64">
        <v>5.1867488400852181E-5</v>
      </c>
    </row>
    <row r="476" spans="2:20" ht="15.75">
      <c r="B476" s="7" t="s">
        <v>2196</v>
      </c>
      <c r="C476" s="7" t="s">
        <v>2197</v>
      </c>
      <c r="D476" s="7" t="s">
        <v>2198</v>
      </c>
      <c r="E476" s="7">
        <v>48.81</v>
      </c>
      <c r="F476" s="7">
        <v>68.75</v>
      </c>
      <c r="G476" s="7" t="s">
        <v>16</v>
      </c>
      <c r="H476" s="7">
        <v>12.532999999999999</v>
      </c>
      <c r="J476" s="13" t="s">
        <v>2196</v>
      </c>
      <c r="K476" s="65" t="s">
        <v>2197</v>
      </c>
      <c r="L476" s="66" t="s">
        <v>2198</v>
      </c>
      <c r="M476" s="67">
        <v>48.81</v>
      </c>
      <c r="N476" s="68">
        <v>68.75</v>
      </c>
      <c r="O476" s="69" t="s">
        <v>16</v>
      </c>
      <c r="P476" s="69">
        <v>12.532999999999999</v>
      </c>
      <c r="Q476" s="67">
        <v>3355.6875</v>
      </c>
      <c r="R476" s="62">
        <v>1.7436756625133394E-4</v>
      </c>
      <c r="S476" s="63" t="s">
        <v>16</v>
      </c>
      <c r="T476" s="64">
        <v>2.1853487078279683E-5</v>
      </c>
    </row>
    <row r="477" spans="2:20" ht="15.75">
      <c r="B477" s="7" t="s">
        <v>2199</v>
      </c>
      <c r="C477" s="7" t="s">
        <v>2200</v>
      </c>
      <c r="D477" s="7" t="s">
        <v>2201</v>
      </c>
      <c r="E477" s="7">
        <v>116.251</v>
      </c>
      <c r="F477" s="7">
        <v>84.12</v>
      </c>
      <c r="G477" s="7">
        <v>0.99860000000000004</v>
      </c>
      <c r="H477" s="7">
        <v>15.814</v>
      </c>
      <c r="J477" s="13" t="s">
        <v>2199</v>
      </c>
      <c r="K477" s="65" t="s">
        <v>2200</v>
      </c>
      <c r="L477" s="66" t="s">
        <v>2201</v>
      </c>
      <c r="M477" s="67">
        <v>116.251</v>
      </c>
      <c r="N477" s="68">
        <v>84.12</v>
      </c>
      <c r="O477" s="69">
        <v>0.99860000000000004</v>
      </c>
      <c r="P477" s="69">
        <v>15.814</v>
      </c>
      <c r="Q477" s="67">
        <v>9779.0341200000003</v>
      </c>
      <c r="R477" s="62">
        <v>5.0813622537651526E-4</v>
      </c>
      <c r="S477" s="63">
        <v>5.0742483466098818E-6</v>
      </c>
      <c r="T477" s="64">
        <v>8.0356662681042122E-5</v>
      </c>
    </row>
    <row r="478" spans="2:20" ht="15.75">
      <c r="B478" s="7" t="s">
        <v>2202</v>
      </c>
      <c r="C478" s="7" t="s">
        <v>2203</v>
      </c>
      <c r="D478" s="7" t="s">
        <v>2204</v>
      </c>
      <c r="E478" s="7">
        <v>158.32499999999999</v>
      </c>
      <c r="F478" s="7">
        <v>76.87</v>
      </c>
      <c r="G478" s="7">
        <v>1.5611000000000002</v>
      </c>
      <c r="H478" s="7">
        <v>5.0549999999999997</v>
      </c>
      <c r="J478" s="13" t="s">
        <v>2202</v>
      </c>
      <c r="K478" s="65" t="s">
        <v>2203</v>
      </c>
      <c r="L478" s="66" t="s">
        <v>2204</v>
      </c>
      <c r="M478" s="67">
        <v>158.32499999999999</v>
      </c>
      <c r="N478" s="68">
        <v>76.87</v>
      </c>
      <c r="O478" s="69">
        <v>1.5611000000000002</v>
      </c>
      <c r="P478" s="69">
        <v>5.0549999999999997</v>
      </c>
      <c r="Q478" s="67">
        <v>12170.44275</v>
      </c>
      <c r="R478" s="62">
        <v>6.3239812483095986E-4</v>
      </c>
      <c r="S478" s="63">
        <v>9.8723671267361158E-6</v>
      </c>
      <c r="T478" s="64">
        <v>3.196772521020502E-5</v>
      </c>
    </row>
    <row r="479" spans="2:20" ht="15.75">
      <c r="B479" s="7" t="s">
        <v>2205</v>
      </c>
      <c r="C479" s="7" t="s">
        <v>2206</v>
      </c>
      <c r="D479" s="7" t="s">
        <v>2207</v>
      </c>
      <c r="E479" s="7">
        <v>73.090999999999994</v>
      </c>
      <c r="F479" s="7">
        <v>201.59</v>
      </c>
      <c r="G479" s="7" t="s">
        <v>16</v>
      </c>
      <c r="H479" s="7">
        <v>11.55</v>
      </c>
      <c r="J479" s="13" t="s">
        <v>2205</v>
      </c>
      <c r="K479" s="65" t="s">
        <v>2206</v>
      </c>
      <c r="L479" s="66" t="s">
        <v>2207</v>
      </c>
      <c r="M479" s="67">
        <v>73.090999999999994</v>
      </c>
      <c r="N479" s="68">
        <v>201.59</v>
      </c>
      <c r="O479" s="69" t="s">
        <v>16</v>
      </c>
      <c r="P479" s="69">
        <v>11.55</v>
      </c>
      <c r="Q479" s="67">
        <v>14734.41469</v>
      </c>
      <c r="R479" s="62">
        <v>7.6562672466765839E-4</v>
      </c>
      <c r="S479" s="63" t="s">
        <v>16</v>
      </c>
      <c r="T479" s="64">
        <v>8.8429886699114554E-5</v>
      </c>
    </row>
    <row r="480" spans="2:20" ht="15.75">
      <c r="B480" s="7" t="s">
        <v>2208</v>
      </c>
      <c r="C480" s="7" t="s">
        <v>2209</v>
      </c>
      <c r="D480" s="7" t="s">
        <v>2210</v>
      </c>
      <c r="E480" s="7">
        <v>180.05600000000001</v>
      </c>
      <c r="F480" s="7">
        <v>60.81</v>
      </c>
      <c r="G480" s="7">
        <v>2.1048999999999998</v>
      </c>
      <c r="H480" s="7">
        <v>15.518000000000001</v>
      </c>
      <c r="J480" s="13" t="s">
        <v>2208</v>
      </c>
      <c r="K480" s="65" t="s">
        <v>2209</v>
      </c>
      <c r="L480" s="66" t="s">
        <v>2210</v>
      </c>
      <c r="M480" s="67">
        <v>180.05600000000001</v>
      </c>
      <c r="N480" s="68">
        <v>60.81</v>
      </c>
      <c r="O480" s="69">
        <v>2.1048999999999998</v>
      </c>
      <c r="P480" s="69">
        <v>15.518000000000001</v>
      </c>
      <c r="Q480" s="67">
        <v>10949.205360000002</v>
      </c>
      <c r="R480" s="62">
        <v>5.6894043054046622E-4</v>
      </c>
      <c r="S480" s="63">
        <v>1.1975627122446273E-5</v>
      </c>
      <c r="T480" s="64">
        <v>8.8288176011269557E-5</v>
      </c>
    </row>
    <row r="481" spans="2:20" ht="15.75">
      <c r="B481" s="7" t="s">
        <v>2211</v>
      </c>
      <c r="C481" s="7" t="s">
        <v>2212</v>
      </c>
      <c r="D481" s="7" t="s">
        <v>2213</v>
      </c>
      <c r="E481" s="7">
        <v>243.75200000000001</v>
      </c>
      <c r="F481" s="7">
        <v>135</v>
      </c>
      <c r="G481" s="7" t="s">
        <v>16</v>
      </c>
      <c r="H481" s="7">
        <v>26</v>
      </c>
      <c r="J481" s="13" t="s">
        <v>2211</v>
      </c>
      <c r="K481" s="65" t="s">
        <v>2212</v>
      </c>
      <c r="L481" s="66" t="s">
        <v>2213</v>
      </c>
      <c r="M481" s="67">
        <v>243.75200000000001</v>
      </c>
      <c r="N481" s="68">
        <v>135</v>
      </c>
      <c r="O481" s="69" t="s">
        <v>16</v>
      </c>
      <c r="P481" s="69">
        <v>26</v>
      </c>
      <c r="Q481" s="67">
        <v>32906.520000000004</v>
      </c>
      <c r="R481" s="62">
        <v>1.7098820453933347E-3</v>
      </c>
      <c r="S481" s="63" t="s">
        <v>16</v>
      </c>
      <c r="T481" s="64">
        <v>4.4456933180226705E-4</v>
      </c>
    </row>
    <row r="482" spans="2:20" ht="15.75">
      <c r="B482" s="7" t="s">
        <v>2214</v>
      </c>
      <c r="C482" s="7" t="s">
        <v>2215</v>
      </c>
      <c r="D482" s="7" t="s">
        <v>2216</v>
      </c>
      <c r="E482" s="7">
        <v>2259.7370000000001</v>
      </c>
      <c r="F482" s="7">
        <v>94.01</v>
      </c>
      <c r="G482" s="7" t="s">
        <v>16</v>
      </c>
      <c r="H482" s="7">
        <v>25.041</v>
      </c>
      <c r="J482" s="13" t="s">
        <v>2214</v>
      </c>
      <c r="K482" s="65" t="s">
        <v>2215</v>
      </c>
      <c r="L482" s="66" t="s">
        <v>2216</v>
      </c>
      <c r="M482" s="67">
        <v>2259.7370000000001</v>
      </c>
      <c r="N482" s="68">
        <v>94.01</v>
      </c>
      <c r="O482" s="69" t="s">
        <v>16</v>
      </c>
      <c r="P482" s="69">
        <v>25.041</v>
      </c>
      <c r="Q482" s="67">
        <v>212437.87537000002</v>
      </c>
      <c r="R482" s="62">
        <v>1.1038654614850488E-2</v>
      </c>
      <c r="S482" s="63" t="s">
        <v>16</v>
      </c>
      <c r="T482" s="64">
        <v>2.7641895021047109E-3</v>
      </c>
    </row>
    <row r="483" spans="2:20" ht="15.75">
      <c r="B483" s="7" t="s">
        <v>2217</v>
      </c>
      <c r="C483" s="7" t="s">
        <v>2218</v>
      </c>
      <c r="D483" s="7" t="s">
        <v>2219</v>
      </c>
      <c r="E483" s="7">
        <v>95.37</v>
      </c>
      <c r="F483" s="7">
        <v>66.989999999999995</v>
      </c>
      <c r="G483" s="7" t="s">
        <v>16</v>
      </c>
      <c r="H483" s="7">
        <v>12.2</v>
      </c>
      <c r="J483" s="13" t="s">
        <v>2217</v>
      </c>
      <c r="K483" s="65" t="s">
        <v>2218</v>
      </c>
      <c r="L483" s="66" t="s">
        <v>2219</v>
      </c>
      <c r="M483" s="67">
        <v>95.37</v>
      </c>
      <c r="N483" s="68">
        <v>66.989999999999995</v>
      </c>
      <c r="O483" s="69" t="s">
        <v>16</v>
      </c>
      <c r="P483" s="69">
        <v>12.2</v>
      </c>
      <c r="Q483" s="67">
        <v>6388.8362999999999</v>
      </c>
      <c r="R483" s="62">
        <v>3.3197544074326857E-4</v>
      </c>
      <c r="S483" s="63" t="s">
        <v>16</v>
      </c>
      <c r="T483" s="64">
        <v>4.0501003770678767E-5</v>
      </c>
    </row>
    <row r="484" spans="2:20" ht="15.75">
      <c r="B484" s="7" t="s">
        <v>2220</v>
      </c>
      <c r="C484" s="7" t="s">
        <v>2221</v>
      </c>
      <c r="D484" s="7" t="s">
        <v>2222</v>
      </c>
      <c r="E484" s="7">
        <v>676.42399999999998</v>
      </c>
      <c r="F484" s="7">
        <v>32.83</v>
      </c>
      <c r="G484" s="7">
        <v>0.85289999999999999</v>
      </c>
      <c r="H484" s="7">
        <v>1.7</v>
      </c>
      <c r="J484" s="13" t="s">
        <v>2220</v>
      </c>
      <c r="K484" s="65" t="s">
        <v>2221</v>
      </c>
      <c r="L484" s="66" t="s">
        <v>2222</v>
      </c>
      <c r="M484" s="67">
        <v>676.42399999999998</v>
      </c>
      <c r="N484" s="68">
        <v>32.83</v>
      </c>
      <c r="O484" s="69">
        <v>0.85289999999999999</v>
      </c>
      <c r="P484" s="69">
        <v>1.7</v>
      </c>
      <c r="Q484" s="67">
        <v>22206.999919999998</v>
      </c>
      <c r="R484" s="62">
        <v>1.1539157116966245E-3</v>
      </c>
      <c r="S484" s="63">
        <v>9.8417471050605114E-6</v>
      </c>
      <c r="T484" s="64">
        <v>1.9616567098842617E-5</v>
      </c>
    </row>
    <row r="485" spans="2:20" ht="15.75">
      <c r="B485" s="7" t="s">
        <v>2223</v>
      </c>
      <c r="C485" s="7" t="s">
        <v>2224</v>
      </c>
      <c r="D485" s="7" t="s">
        <v>2225</v>
      </c>
      <c r="E485" s="7">
        <v>795.39800000000002</v>
      </c>
      <c r="F485" s="7">
        <v>44.34</v>
      </c>
      <c r="G485" s="7">
        <v>1.2179</v>
      </c>
      <c r="H485" s="7">
        <v>21.19</v>
      </c>
      <c r="J485" s="13" t="s">
        <v>2223</v>
      </c>
      <c r="K485" s="65" t="s">
        <v>2224</v>
      </c>
      <c r="L485" s="66" t="s">
        <v>2225</v>
      </c>
      <c r="M485" s="67">
        <v>795.39800000000002</v>
      </c>
      <c r="N485" s="68">
        <v>44.34</v>
      </c>
      <c r="O485" s="69">
        <v>1.2179</v>
      </c>
      <c r="P485" s="69">
        <v>21.19</v>
      </c>
      <c r="Q485" s="67">
        <v>35267.947320000007</v>
      </c>
      <c r="R485" s="62">
        <v>1.8325860619824272E-3</v>
      </c>
      <c r="S485" s="63">
        <v>2.2319065648883981E-5</v>
      </c>
      <c r="T485" s="64">
        <v>3.8832498653407633E-4</v>
      </c>
    </row>
    <row r="486" spans="2:20" ht="15.75">
      <c r="B486" s="7" t="s">
        <v>2226</v>
      </c>
      <c r="C486" s="7" t="s">
        <v>2227</v>
      </c>
      <c r="D486" s="7" t="s">
        <v>2228</v>
      </c>
      <c r="E486" s="7">
        <v>389.02100000000002</v>
      </c>
      <c r="F486" s="7">
        <v>15.7</v>
      </c>
      <c r="G486" s="7">
        <v>4.0763999999999996</v>
      </c>
      <c r="H486" s="7" t="s">
        <v>16</v>
      </c>
      <c r="J486" s="13" t="s">
        <v>2226</v>
      </c>
      <c r="K486" s="65" t="s">
        <v>2227</v>
      </c>
      <c r="L486" s="66" t="s">
        <v>2228</v>
      </c>
      <c r="M486" s="67">
        <v>389.02100000000002</v>
      </c>
      <c r="N486" s="68">
        <v>15.7</v>
      </c>
      <c r="O486" s="69">
        <v>4.0763999999999996</v>
      </c>
      <c r="P486" s="69" t="s">
        <v>16</v>
      </c>
      <c r="Q486" s="67">
        <v>6107.6297000000004</v>
      </c>
      <c r="R486" s="62">
        <v>3.1736343934092934E-4</v>
      </c>
      <c r="S486" s="63">
        <v>1.2937003241293642E-5</v>
      </c>
      <c r="T486" s="64" t="s">
        <v>16</v>
      </c>
    </row>
    <row r="487" spans="2:20" ht="15.75">
      <c r="B487" s="7" t="s">
        <v>2229</v>
      </c>
      <c r="C487" s="7" t="s">
        <v>2230</v>
      </c>
      <c r="D487" s="7" t="s">
        <v>2231</v>
      </c>
      <c r="E487" s="7">
        <v>116.97499999999999</v>
      </c>
      <c r="F487" s="7">
        <v>123.96</v>
      </c>
      <c r="G487" s="7" t="s">
        <v>16</v>
      </c>
      <c r="H487" s="7">
        <v>18.795000000000002</v>
      </c>
      <c r="J487" s="13" t="s">
        <v>2229</v>
      </c>
      <c r="K487" s="65" t="s">
        <v>2230</v>
      </c>
      <c r="L487" s="66" t="s">
        <v>2231</v>
      </c>
      <c r="M487" s="67">
        <v>116.97499999999999</v>
      </c>
      <c r="N487" s="68">
        <v>123.96</v>
      </c>
      <c r="O487" s="69" t="s">
        <v>16</v>
      </c>
      <c r="P487" s="69">
        <v>18.795000000000002</v>
      </c>
      <c r="Q487" s="67">
        <v>14500.220999999998</v>
      </c>
      <c r="R487" s="62">
        <v>7.5345759874138548E-4</v>
      </c>
      <c r="S487" s="63" t="s">
        <v>16</v>
      </c>
      <c r="T487" s="64">
        <v>1.4161235568344342E-4</v>
      </c>
    </row>
    <row r="488" spans="2:20" ht="15.75">
      <c r="B488" s="7" t="s">
        <v>2232</v>
      </c>
      <c r="C488" s="7" t="s">
        <v>2233</v>
      </c>
      <c r="D488" s="7" t="s">
        <v>2234</v>
      </c>
      <c r="E488" s="7">
        <v>153.96899999999999</v>
      </c>
      <c r="F488" s="7">
        <v>75.040000000000006</v>
      </c>
      <c r="G488" s="7">
        <v>1.5325</v>
      </c>
      <c r="H488" s="7">
        <v>14.8</v>
      </c>
      <c r="J488" s="13" t="s">
        <v>2232</v>
      </c>
      <c r="K488" s="65" t="s">
        <v>2233</v>
      </c>
      <c r="L488" s="66" t="s">
        <v>2234</v>
      </c>
      <c r="M488" s="67">
        <v>153.96899999999999</v>
      </c>
      <c r="N488" s="68">
        <v>75.040000000000006</v>
      </c>
      <c r="O488" s="69">
        <v>1.5325</v>
      </c>
      <c r="P488" s="69">
        <v>14.8</v>
      </c>
      <c r="Q488" s="67">
        <v>11553.833760000001</v>
      </c>
      <c r="R488" s="62">
        <v>6.0035801116870946E-4</v>
      </c>
      <c r="S488" s="63">
        <v>9.2004865211604729E-6</v>
      </c>
      <c r="T488" s="64">
        <v>8.8852985652969015E-5</v>
      </c>
    </row>
    <row r="489" spans="2:20" ht="15.75">
      <c r="B489" s="7" t="s">
        <v>2235</v>
      </c>
      <c r="C489" s="7" t="s">
        <v>2236</v>
      </c>
      <c r="D489" s="7" t="s">
        <v>2237</v>
      </c>
      <c r="E489" s="7">
        <v>158.262</v>
      </c>
      <c r="F489" s="7">
        <v>79.16</v>
      </c>
      <c r="G489" s="7">
        <v>3.2845</v>
      </c>
      <c r="H489" s="7">
        <v>6.31</v>
      </c>
      <c r="J489" s="13" t="s">
        <v>2235</v>
      </c>
      <c r="K489" s="65" t="s">
        <v>2236</v>
      </c>
      <c r="L489" s="66" t="s">
        <v>2237</v>
      </c>
      <c r="M489" s="67">
        <v>158.262</v>
      </c>
      <c r="N489" s="68">
        <v>79.16</v>
      </c>
      <c r="O489" s="69">
        <v>3.2845</v>
      </c>
      <c r="P489" s="69">
        <v>6.31</v>
      </c>
      <c r="Q489" s="67">
        <v>12528.019919999999</v>
      </c>
      <c r="R489" s="62">
        <v>6.5097847859749483E-4</v>
      </c>
      <c r="S489" s="63">
        <v>2.1381388129534718E-5</v>
      </c>
      <c r="T489" s="64">
        <v>4.1076741999501918E-5</v>
      </c>
    </row>
    <row r="490" spans="2:20" ht="15.75">
      <c r="B490" s="7" t="s">
        <v>2238</v>
      </c>
      <c r="C490" s="7" t="s">
        <v>2239</v>
      </c>
      <c r="D490" s="7" t="s">
        <v>2240</v>
      </c>
      <c r="E490" s="7">
        <v>67.480999999999995</v>
      </c>
      <c r="F490" s="7">
        <v>156.82</v>
      </c>
      <c r="G490" s="7">
        <v>1.0203</v>
      </c>
      <c r="H490" s="7">
        <v>18.920000000000002</v>
      </c>
      <c r="J490" s="13" t="s">
        <v>2238</v>
      </c>
      <c r="K490" s="65" t="s">
        <v>2239</v>
      </c>
      <c r="L490" s="66" t="s">
        <v>2240</v>
      </c>
      <c r="M490" s="67">
        <v>67.480999999999995</v>
      </c>
      <c r="N490" s="68">
        <v>156.82</v>
      </c>
      <c r="O490" s="69">
        <v>1.0203</v>
      </c>
      <c r="P490" s="69">
        <v>18.920000000000002</v>
      </c>
      <c r="Q490" s="67">
        <v>10582.370419999999</v>
      </c>
      <c r="R490" s="62">
        <v>5.4987902637105104E-4</v>
      </c>
      <c r="S490" s="63">
        <v>5.6104157060638338E-6</v>
      </c>
      <c r="T490" s="64">
        <v>1.0403711178940286E-4</v>
      </c>
    </row>
    <row r="491" spans="2:20" ht="15.75">
      <c r="B491" s="7" t="s">
        <v>2241</v>
      </c>
      <c r="C491" s="7" t="s">
        <v>2242</v>
      </c>
      <c r="D491" s="7" t="s">
        <v>2243</v>
      </c>
      <c r="E491" s="7">
        <v>1218.7360000000001</v>
      </c>
      <c r="F491" s="7">
        <v>38.700000000000003</v>
      </c>
      <c r="G491" s="7" t="s">
        <v>16</v>
      </c>
      <c r="H491" s="7">
        <v>32.933</v>
      </c>
      <c r="J491" s="13" t="s">
        <v>2241</v>
      </c>
      <c r="K491" s="65" t="s">
        <v>2242</v>
      </c>
      <c r="L491" s="66" t="s">
        <v>2243</v>
      </c>
      <c r="M491" s="67">
        <v>1218.7360000000001</v>
      </c>
      <c r="N491" s="68">
        <v>38.700000000000003</v>
      </c>
      <c r="O491" s="69" t="s">
        <v>16</v>
      </c>
      <c r="P491" s="69">
        <v>32.933</v>
      </c>
      <c r="Q491" s="67">
        <v>47165.083200000008</v>
      </c>
      <c r="R491" s="62">
        <v>2.4507826696096341E-3</v>
      </c>
      <c r="S491" s="63" t="s">
        <v>16</v>
      </c>
      <c r="T491" s="64">
        <v>8.0711625658254078E-4</v>
      </c>
    </row>
    <row r="492" spans="2:20" ht="15.75">
      <c r="B492" s="7" t="s">
        <v>2244</v>
      </c>
      <c r="C492" s="7" t="s">
        <v>2245</v>
      </c>
      <c r="D492" s="7" t="s">
        <v>2246</v>
      </c>
      <c r="E492" s="7">
        <v>226.155</v>
      </c>
      <c r="F492" s="7">
        <v>197.44</v>
      </c>
      <c r="G492" s="7" t="s">
        <v>16</v>
      </c>
      <c r="H492" s="7">
        <v>22.972000000000001</v>
      </c>
      <c r="J492" s="13" t="s">
        <v>2244</v>
      </c>
      <c r="K492" s="65" t="s">
        <v>2245</v>
      </c>
      <c r="L492" s="66" t="s">
        <v>2246</v>
      </c>
      <c r="M492" s="67">
        <v>226.155</v>
      </c>
      <c r="N492" s="68">
        <v>197.44</v>
      </c>
      <c r="O492" s="69" t="s">
        <v>16</v>
      </c>
      <c r="P492" s="69">
        <v>22.972000000000001</v>
      </c>
      <c r="Q492" s="67">
        <v>44652.0432</v>
      </c>
      <c r="R492" s="62">
        <v>2.3202005851061594E-3</v>
      </c>
      <c r="S492" s="63" t="s">
        <v>16</v>
      </c>
      <c r="T492" s="64">
        <v>5.3299647841058696E-4</v>
      </c>
    </row>
    <row r="493" spans="2:20" ht="15.75">
      <c r="B493" s="7" t="s">
        <v>2247</v>
      </c>
      <c r="C493" s="7" t="s">
        <v>2248</v>
      </c>
      <c r="D493" s="7" t="s">
        <v>2249</v>
      </c>
      <c r="E493" s="7">
        <v>317.536</v>
      </c>
      <c r="F493" s="7">
        <v>29.18</v>
      </c>
      <c r="G493" s="7">
        <v>1.7135</v>
      </c>
      <c r="H493" s="7" t="s">
        <v>16</v>
      </c>
      <c r="J493" s="13" t="s">
        <v>2247</v>
      </c>
      <c r="K493" s="65" t="s">
        <v>2248</v>
      </c>
      <c r="L493" s="66" t="s">
        <v>2249</v>
      </c>
      <c r="M493" s="67">
        <v>317.536</v>
      </c>
      <c r="N493" s="68">
        <v>29.18</v>
      </c>
      <c r="O493" s="69">
        <v>1.7135</v>
      </c>
      <c r="P493" s="69" t="s">
        <v>16</v>
      </c>
      <c r="Q493" s="67">
        <v>9265.7004799999995</v>
      </c>
      <c r="R493" s="62">
        <v>4.8146248490403727E-4</v>
      </c>
      <c r="S493" s="63">
        <v>8.2498596788306793E-6</v>
      </c>
      <c r="T493" s="64" t="s">
        <v>16</v>
      </c>
    </row>
    <row r="494" spans="2:20" ht="15.75">
      <c r="B494" s="7" t="s">
        <v>2250</v>
      </c>
      <c r="C494" s="7" t="s">
        <v>2251</v>
      </c>
      <c r="D494" s="7" t="s">
        <v>2252</v>
      </c>
      <c r="E494" s="7">
        <v>208.20400000000001</v>
      </c>
      <c r="F494" s="7">
        <v>87.54</v>
      </c>
      <c r="G494" s="7" t="s">
        <v>16</v>
      </c>
      <c r="H494" s="7">
        <v>9.9749999999999996</v>
      </c>
      <c r="J494" s="13" t="s">
        <v>2250</v>
      </c>
      <c r="K494" s="65" t="s">
        <v>2251</v>
      </c>
      <c r="L494" s="66" t="s">
        <v>2252</v>
      </c>
      <c r="M494" s="67">
        <v>208.20400000000001</v>
      </c>
      <c r="N494" s="68">
        <v>87.54</v>
      </c>
      <c r="O494" s="69" t="s">
        <v>16</v>
      </c>
      <c r="P494" s="69">
        <v>9.9749999999999996</v>
      </c>
      <c r="Q494" s="67">
        <v>18226.178160000003</v>
      </c>
      <c r="R494" s="62">
        <v>9.4706504339942747E-4</v>
      </c>
      <c r="S494" s="63" t="s">
        <v>16</v>
      </c>
      <c r="T494" s="64">
        <v>9.4469738079092886E-5</v>
      </c>
    </row>
    <row r="495" spans="2:20" ht="15.75">
      <c r="B495" s="7" t="s">
        <v>2253</v>
      </c>
      <c r="C495" s="7" t="s">
        <v>2254</v>
      </c>
      <c r="D495" s="7" t="s">
        <v>2255</v>
      </c>
      <c r="E495" s="7">
        <v>381.87400000000002</v>
      </c>
      <c r="F495" s="7">
        <v>14.73</v>
      </c>
      <c r="G495" s="7" t="s">
        <v>16</v>
      </c>
      <c r="H495" s="7">
        <v>11.683</v>
      </c>
      <c r="J495" s="13" t="s">
        <v>2253</v>
      </c>
      <c r="K495" s="65" t="s">
        <v>2254</v>
      </c>
      <c r="L495" s="66" t="s">
        <v>2255</v>
      </c>
      <c r="M495" s="67">
        <v>381.87400000000002</v>
      </c>
      <c r="N495" s="68">
        <v>14.73</v>
      </c>
      <c r="O495" s="69" t="s">
        <v>16</v>
      </c>
      <c r="P495" s="69">
        <v>11.683</v>
      </c>
      <c r="Q495" s="67">
        <v>5625.0040200000003</v>
      </c>
      <c r="R495" s="62">
        <v>2.9228533977653453E-4</v>
      </c>
      <c r="S495" s="63" t="s">
        <v>16</v>
      </c>
      <c r="T495" s="64">
        <v>3.4147696246092528E-5</v>
      </c>
    </row>
    <row r="496" spans="2:20" ht="15.75">
      <c r="B496" s="7" t="s">
        <v>2256</v>
      </c>
      <c r="C496" s="7" t="s">
        <v>2257</v>
      </c>
      <c r="D496" s="7" t="s">
        <v>2258</v>
      </c>
      <c r="E496" s="7">
        <v>333.76100000000002</v>
      </c>
      <c r="F496" s="7">
        <v>81.91</v>
      </c>
      <c r="G496" s="7">
        <v>4.0044000000000004</v>
      </c>
      <c r="H496" s="7">
        <v>21.6</v>
      </c>
      <c r="J496" s="13" t="s">
        <v>2256</v>
      </c>
      <c r="K496" s="65" t="s">
        <v>2257</v>
      </c>
      <c r="L496" s="66" t="s">
        <v>2258</v>
      </c>
      <c r="M496" s="67">
        <v>333.76100000000002</v>
      </c>
      <c r="N496" s="68">
        <v>81.91</v>
      </c>
      <c r="O496" s="69">
        <v>4.0044000000000004</v>
      </c>
      <c r="P496" s="69">
        <v>21.6</v>
      </c>
      <c r="Q496" s="67">
        <v>27338.363509999999</v>
      </c>
      <c r="R496" s="62">
        <v>1.4205506056606805E-3</v>
      </c>
      <c r="S496" s="63">
        <v>5.6884528453076294E-5</v>
      </c>
      <c r="T496" s="64">
        <v>3.0683893082270703E-4</v>
      </c>
    </row>
    <row r="497" spans="2:20" ht="15.75">
      <c r="B497" s="7" t="s">
        <v>2259</v>
      </c>
      <c r="C497" s="7" t="s">
        <v>2260</v>
      </c>
      <c r="D497" s="7" t="s">
        <v>2261</v>
      </c>
      <c r="E497" s="7">
        <v>284.34899999999999</v>
      </c>
      <c r="F497" s="7">
        <v>78.08</v>
      </c>
      <c r="G497" s="7">
        <v>1.2806999999999999</v>
      </c>
      <c r="H497" s="7">
        <v>13.73</v>
      </c>
      <c r="J497" s="13" t="s">
        <v>2259</v>
      </c>
      <c r="K497" s="65" t="s">
        <v>2260</v>
      </c>
      <c r="L497" s="66" t="s">
        <v>2261</v>
      </c>
      <c r="M497" s="67">
        <v>284.34899999999999</v>
      </c>
      <c r="N497" s="68">
        <v>78.08</v>
      </c>
      <c r="O497" s="69">
        <v>1.2806999999999999</v>
      </c>
      <c r="P497" s="69">
        <v>13.73</v>
      </c>
      <c r="Q497" s="67">
        <v>22201.96992</v>
      </c>
      <c r="R497" s="62">
        <v>1.1536543438373577E-3</v>
      </c>
      <c r="S497" s="63">
        <v>1.477485118152504E-5</v>
      </c>
      <c r="T497" s="64">
        <v>1.5839674140886921E-4</v>
      </c>
    </row>
    <row r="498" spans="2:20" ht="15.75">
      <c r="B498" s="7" t="s">
        <v>2262</v>
      </c>
      <c r="C498" s="7" t="s">
        <v>2263</v>
      </c>
      <c r="D498" s="7" t="s">
        <v>2264</v>
      </c>
      <c r="E498" s="7">
        <v>73.177999999999997</v>
      </c>
      <c r="F498" s="7">
        <v>174.21</v>
      </c>
      <c r="G498" s="7">
        <v>0.13780000000000001</v>
      </c>
      <c r="H498" s="7">
        <v>13.942</v>
      </c>
      <c r="J498" s="13" t="s">
        <v>2262</v>
      </c>
      <c r="K498" s="65" t="s">
        <v>2263</v>
      </c>
      <c r="L498" s="66" t="s">
        <v>2264</v>
      </c>
      <c r="M498" s="67">
        <v>73.177999999999997</v>
      </c>
      <c r="N498" s="68">
        <v>174.21</v>
      </c>
      <c r="O498" s="69">
        <v>0.13780000000000001</v>
      </c>
      <c r="P498" s="69">
        <v>13.942</v>
      </c>
      <c r="Q498" s="67">
        <v>12748.339379999999</v>
      </c>
      <c r="R498" s="62">
        <v>6.6242667454482552E-4</v>
      </c>
      <c r="S498" s="63">
        <v>9.1282395752276962E-7</v>
      </c>
      <c r="T498" s="64">
        <v>9.2355526965039563E-5</v>
      </c>
    </row>
    <row r="499" spans="2:20" ht="15.75">
      <c r="B499" s="7" t="s">
        <v>2265</v>
      </c>
      <c r="C499" s="7" t="s">
        <v>2266</v>
      </c>
      <c r="D499" s="7" t="s">
        <v>2267</v>
      </c>
      <c r="E499" s="7">
        <v>198.91200000000001</v>
      </c>
      <c r="F499" s="7">
        <v>41.99</v>
      </c>
      <c r="G499" s="7" t="s">
        <v>16</v>
      </c>
      <c r="H499" s="7">
        <v>28.71</v>
      </c>
      <c r="J499" s="13" t="s">
        <v>2265</v>
      </c>
      <c r="K499" s="65" t="s">
        <v>2266</v>
      </c>
      <c r="L499" s="66" t="s">
        <v>2267</v>
      </c>
      <c r="M499" s="67">
        <v>198.91200000000001</v>
      </c>
      <c r="N499" s="68">
        <v>41.99</v>
      </c>
      <c r="O499" s="69" t="s">
        <v>16</v>
      </c>
      <c r="P499" s="69">
        <v>28.71</v>
      </c>
      <c r="Q499" s="67">
        <v>8352.3148799999999</v>
      </c>
      <c r="R499" s="62">
        <v>4.3400132407752577E-4</v>
      </c>
      <c r="S499" s="63" t="s">
        <v>16</v>
      </c>
      <c r="T499" s="64">
        <v>1.2460178014265765E-4</v>
      </c>
    </row>
    <row r="500" spans="2:20" ht="15.75">
      <c r="B500" s="7" t="s">
        <v>2268</v>
      </c>
      <c r="C500" s="7" t="s">
        <v>2269</v>
      </c>
      <c r="D500" s="7" t="s">
        <v>2270</v>
      </c>
      <c r="E500" s="7">
        <v>62.03</v>
      </c>
      <c r="F500" s="7">
        <v>275.04000000000002</v>
      </c>
      <c r="G500" s="7" t="s">
        <v>16</v>
      </c>
      <c r="H500" s="7">
        <v>14.6</v>
      </c>
      <c r="J500" s="13" t="s">
        <v>2268</v>
      </c>
      <c r="K500" s="65" t="s">
        <v>2269</v>
      </c>
      <c r="L500" s="66" t="s">
        <v>2270</v>
      </c>
      <c r="M500" s="67">
        <v>62.03</v>
      </c>
      <c r="N500" s="68">
        <v>275.04000000000002</v>
      </c>
      <c r="O500" s="69" t="s">
        <v>16</v>
      </c>
      <c r="P500" s="69">
        <v>14.6</v>
      </c>
      <c r="Q500" s="67">
        <v>17060.731200000002</v>
      </c>
      <c r="R500" s="62">
        <v>8.8650632033292741E-4</v>
      </c>
      <c r="S500" s="63" t="s">
        <v>16</v>
      </c>
      <c r="T500" s="64">
        <v>1.294299227686074E-4</v>
      </c>
    </row>
    <row r="501" spans="2:20" ht="15.75">
      <c r="B501" s="7" t="s">
        <v>2271</v>
      </c>
      <c r="C501" s="7" t="s">
        <v>2272</v>
      </c>
      <c r="D501" s="7" t="s">
        <v>2273</v>
      </c>
      <c r="E501" s="7">
        <v>208.077</v>
      </c>
      <c r="F501" s="7">
        <v>41.91</v>
      </c>
      <c r="G501" s="7">
        <v>4.8676000000000004</v>
      </c>
      <c r="H501" s="7">
        <v>7.1289999999999996</v>
      </c>
      <c r="J501" s="13" t="s">
        <v>2271</v>
      </c>
      <c r="K501" s="65" t="s">
        <v>2272</v>
      </c>
      <c r="L501" s="66" t="s">
        <v>2273</v>
      </c>
      <c r="M501" s="67">
        <v>208.077</v>
      </c>
      <c r="N501" s="68">
        <v>41.91</v>
      </c>
      <c r="O501" s="69">
        <v>4.8676000000000004</v>
      </c>
      <c r="P501" s="69">
        <v>7.1289999999999996</v>
      </c>
      <c r="Q501" s="67">
        <v>8720.5070699999997</v>
      </c>
      <c r="R501" s="62">
        <v>4.5313325340141204E-4</v>
      </c>
      <c r="S501" s="63">
        <v>2.2056714242567132E-5</v>
      </c>
      <c r="T501" s="64">
        <v>3.2303869634986661E-5</v>
      </c>
    </row>
    <row r="502" spans="2:20" ht="15.75">
      <c r="B502" s="7" t="s">
        <v>2274</v>
      </c>
      <c r="C502" s="7" t="s">
        <v>2275</v>
      </c>
      <c r="D502" s="7" t="s">
        <v>2276</v>
      </c>
      <c r="E502" s="7">
        <v>94.57</v>
      </c>
      <c r="F502" s="7">
        <v>104.12</v>
      </c>
      <c r="G502" s="7">
        <v>0.61470000000000002</v>
      </c>
      <c r="H502" s="7">
        <v>-0.22500000000000001</v>
      </c>
      <c r="J502" s="13" t="s">
        <v>2274</v>
      </c>
      <c r="K502" s="65" t="s">
        <v>2275</v>
      </c>
      <c r="L502" s="66" t="s">
        <v>2276</v>
      </c>
      <c r="M502" s="67">
        <v>94.57</v>
      </c>
      <c r="N502" s="68">
        <v>104.12</v>
      </c>
      <c r="O502" s="69">
        <v>0.61470000000000002</v>
      </c>
      <c r="P502" s="69">
        <v>-0.22500000000000001</v>
      </c>
      <c r="Q502" s="67">
        <v>9846.6283999999996</v>
      </c>
      <c r="R502" s="62">
        <v>5.1164854590579904E-4</v>
      </c>
      <c r="S502" s="63">
        <v>3.1451036116829468E-6</v>
      </c>
      <c r="T502" s="64">
        <v>-1.1512092282880481E-6</v>
      </c>
    </row>
    <row r="503" spans="2:20" ht="15.75">
      <c r="B503" s="7" t="s">
        <v>2277</v>
      </c>
      <c r="C503" s="7" t="s">
        <v>2278</v>
      </c>
      <c r="D503" s="7" t="s">
        <v>2279</v>
      </c>
      <c r="E503" s="7">
        <v>499.964</v>
      </c>
      <c r="F503" s="7">
        <v>48.98</v>
      </c>
      <c r="G503" s="7">
        <v>0.67779999999999996</v>
      </c>
      <c r="H503" s="7">
        <v>12</v>
      </c>
      <c r="J503" s="14" t="s">
        <v>2277</v>
      </c>
      <c r="K503" s="70" t="s">
        <v>2278</v>
      </c>
      <c r="L503" s="71" t="s">
        <v>2279</v>
      </c>
      <c r="M503" s="72">
        <v>499.964</v>
      </c>
      <c r="N503" s="73">
        <v>48.98</v>
      </c>
      <c r="O503" s="74">
        <v>0.67779999999999996</v>
      </c>
      <c r="P503" s="74">
        <v>12</v>
      </c>
      <c r="Q503" s="72">
        <v>24488.236719999997</v>
      </c>
      <c r="R503" s="62">
        <v>1.2724528844396113E-3</v>
      </c>
      <c r="S503" s="63">
        <v>8.624685650731684E-6</v>
      </c>
      <c r="T503" s="64">
        <v>1.5269434613275336E-4</v>
      </c>
    </row>
    <row r="504" spans="2:20" ht="15.75">
      <c r="B504" s="7" t="s">
        <v>2280</v>
      </c>
      <c r="C504" s="7" t="s">
        <v>2281</v>
      </c>
      <c r="D504" s="7" t="s">
        <v>2282</v>
      </c>
      <c r="E504" s="7">
        <v>56.957999999999998</v>
      </c>
      <c r="F504" s="7">
        <v>278.91000000000003</v>
      </c>
      <c r="G504" s="7">
        <v>2.4237000000000002</v>
      </c>
      <c r="H504" s="7">
        <v>32.802999999999997</v>
      </c>
      <c r="J504" s="14" t="s">
        <v>2280</v>
      </c>
      <c r="K504" s="70" t="s">
        <v>2281</v>
      </c>
      <c r="L504" s="71" t="s">
        <v>2282</v>
      </c>
      <c r="M504" s="72">
        <v>56.957999999999998</v>
      </c>
      <c r="N504" s="73">
        <v>278.91000000000003</v>
      </c>
      <c r="O504" s="74">
        <v>2.4237000000000002</v>
      </c>
      <c r="P504" s="74">
        <v>32.802999999999997</v>
      </c>
      <c r="Q504" s="72">
        <v>15886.155780000001</v>
      </c>
      <c r="R504" s="62">
        <v>8.254732660440406E-4</v>
      </c>
      <c r="S504" s="75">
        <v>2.0006995549109413E-5</v>
      </c>
      <c r="T504" s="76">
        <v>2.7077999546042662E-4</v>
      </c>
    </row>
    <row r="505" spans="2:20" ht="16.5" thickBot="1">
      <c r="B505" s="7" t="s">
        <v>2283</v>
      </c>
      <c r="C505" s="7" t="s">
        <v>2121</v>
      </c>
      <c r="D505" s="7" t="s">
        <v>2284</v>
      </c>
      <c r="E505" s="7">
        <v>274.20499999999998</v>
      </c>
      <c r="F505" s="7">
        <v>30.3</v>
      </c>
      <c r="G505" s="7" t="s">
        <v>16</v>
      </c>
      <c r="H505" s="7">
        <v>15.8</v>
      </c>
      <c r="J505" s="15" t="s">
        <v>2283</v>
      </c>
      <c r="K505" s="77" t="s">
        <v>2121</v>
      </c>
      <c r="L505" s="78" t="s">
        <v>2284</v>
      </c>
      <c r="M505" s="24">
        <v>274.20499999999998</v>
      </c>
      <c r="N505" s="25">
        <v>30.3</v>
      </c>
      <c r="O505" s="26" t="s">
        <v>16</v>
      </c>
      <c r="P505" s="26">
        <v>15.8</v>
      </c>
      <c r="Q505" s="24">
        <v>8308.4115000000002</v>
      </c>
      <c r="R505" s="27">
        <v>4.3172002538066932E-4</v>
      </c>
      <c r="S505" s="28" t="s">
        <v>16</v>
      </c>
      <c r="T505" s="29">
        <v>6.8211764010145759E-5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1"/>
  </sheetPr>
  <dimension ref="B2:L75"/>
  <sheetViews>
    <sheetView workbookViewId="0">
      <pane ySplit="9" topLeftCell="A10" activePane="bottomLeft" state="frozen"/>
      <selection activeCell="A16" sqref="A16"/>
      <selection pane="bottomLeft" activeCell="K18" sqref="K18"/>
    </sheetView>
  </sheetViews>
  <sheetFormatPr defaultColWidth="8" defaultRowHeight="12.75"/>
  <cols>
    <col min="1" max="1" width="2.125" style="1" customWidth="1"/>
    <col min="2" max="2" width="13.75" style="1" bestFit="1" customWidth="1"/>
    <col min="3" max="5" width="8" style="1"/>
    <col min="6" max="6" width="13.75" style="1" bestFit="1" customWidth="1"/>
    <col min="7" max="16384" width="8" style="1"/>
  </cols>
  <sheetData>
    <row r="2" spans="2:12">
      <c r="B2" s="1" t="s">
        <v>2285</v>
      </c>
      <c r="C2" s="2">
        <f>C3-260*7</f>
        <v>40396</v>
      </c>
      <c r="D2" s="3"/>
      <c r="F2" s="1" t="s">
        <v>2285</v>
      </c>
      <c r="G2" s="2">
        <v>40396</v>
      </c>
      <c r="H2" s="3"/>
    </row>
    <row r="3" spans="2:12">
      <c r="B3" s="1" t="s">
        <v>2286</v>
      </c>
      <c r="C3" s="2">
        <v>42216</v>
      </c>
      <c r="D3" s="3"/>
      <c r="F3" s="1" t="s">
        <v>2286</v>
      </c>
      <c r="G3" s="2">
        <v>42216</v>
      </c>
      <c r="H3" s="3"/>
      <c r="L3" s="11"/>
    </row>
    <row r="4" spans="2:12">
      <c r="B4" s="1" t="s">
        <v>2287</v>
      </c>
      <c r="C4" s="3" t="s">
        <v>2288</v>
      </c>
      <c r="D4" s="3"/>
      <c r="F4" s="1" t="s">
        <v>2287</v>
      </c>
      <c r="G4" s="3" t="s">
        <v>2288</v>
      </c>
      <c r="H4" s="3"/>
    </row>
    <row r="5" spans="2:12">
      <c r="B5" s="1" t="s">
        <v>2289</v>
      </c>
      <c r="C5" s="3" t="s">
        <v>2290</v>
      </c>
      <c r="D5" s="3"/>
      <c r="F5" s="1" t="s">
        <v>2289</v>
      </c>
      <c r="G5" s="3" t="s">
        <v>2290</v>
      </c>
      <c r="H5" s="3"/>
    </row>
    <row r="6" spans="2:12">
      <c r="B6" s="1" t="s">
        <v>2291</v>
      </c>
      <c r="C6" s="3" t="s">
        <v>2292</v>
      </c>
      <c r="D6" s="3"/>
      <c r="F6" s="1" t="s">
        <v>2291</v>
      </c>
      <c r="G6" s="3" t="s">
        <v>2292</v>
      </c>
      <c r="H6" s="3"/>
    </row>
    <row r="8" spans="2:12">
      <c r="C8" s="4" t="s">
        <v>2293</v>
      </c>
      <c r="D8" s="4"/>
      <c r="G8" s="4" t="s">
        <v>2293</v>
      </c>
      <c r="H8" s="4"/>
    </row>
    <row r="9" spans="2:12">
      <c r="C9" s="5" t="s">
        <v>2294</v>
      </c>
      <c r="D9" s="5" t="s">
        <v>2295</v>
      </c>
      <c r="G9" s="5" t="s">
        <v>2294</v>
      </c>
      <c r="H9" s="5" t="s">
        <v>2295</v>
      </c>
    </row>
    <row r="11" spans="2:12">
      <c r="B11" s="1" t="s">
        <v>2296</v>
      </c>
      <c r="C11" s="6">
        <f>_xll.BDP($B11,"EQY_BETA_RAW_OVERRIDABLE","EQY_BETA_OVERRIDE_START_DT",TEXT($C$2,"YYYYMMDD"),"EQY_BETA_OVERRIDE_END_DT",TEXT($C$3,"YYYYMMDD"),"EQY_BETA_OVERRIDE_REL_INDEX",$C$4,"EQY_BETA_OVERRIDE_PERIOD",$C$6)</f>
        <v>0.6380776251581578</v>
      </c>
      <c r="D11" s="6">
        <f>_xll.BDP($B11,"EQY_BETA_ADJ_OVERRIDABLE","EQY_BETA_OVERRIDE_START_DT",TEXT($C$2,"YYYYMMDD"),"EQY_BETA_OVERRIDE_END_DT",TEXT($C$3,"YYYYMMDD"),"EQY_BETA_OVERRIDE_REL_INDEX",$C$4,"EQY_BETA_OVERRIDE_PERIOD",$C$6)</f>
        <v>0.75871082958793745</v>
      </c>
      <c r="F11" s="1" t="s">
        <v>2296</v>
      </c>
      <c r="G11" s="6">
        <v>0.63806541473077105</v>
      </c>
      <c r="H11" s="6">
        <v>0.75870268938441587</v>
      </c>
    </row>
    <row r="12" spans="2:12">
      <c r="B12" s="1" t="s">
        <v>2297</v>
      </c>
      <c r="C12" s="6">
        <f>_xll.BDP($B12,"EQY_BETA_RAW_OVERRIDABLE","EQY_BETA_OVERRIDE_START_DT",TEXT($C$2,"YYYYMMDD"),"EQY_BETA_OVERRIDE_END_DT",TEXT($C$3,"YYYYMMDD"),"EQY_BETA_OVERRIDE_REL_INDEX",$C$4,"EQY_BETA_OVERRIDE_PERIOD",$C$6)</f>
        <v>0.5724675495599888</v>
      </c>
      <c r="D12" s="6">
        <f>_xll.BDP($B12,"EQY_BETA_ADJ_OVERRIDABLE","EQY_BETA_OVERRIDE_START_DT",TEXT($C$2,"YYYYMMDD"),"EQY_BETA_OVERRIDE_END_DT",TEXT($C$3,"YYYYMMDD"),"EQY_BETA_OVERRIDE_REL_INDEX",$C$4,"EQY_BETA_OVERRIDE_PERIOD",$C$6)</f>
        <v>0.71497121658966223</v>
      </c>
      <c r="F12" s="1" t="s">
        <v>2297</v>
      </c>
      <c r="G12" s="6">
        <v>0.5724588184535464</v>
      </c>
      <c r="H12" s="6">
        <v>0.71496539591024133</v>
      </c>
    </row>
    <row r="13" spans="2:12">
      <c r="B13" s="1" t="s">
        <v>2298</v>
      </c>
      <c r="C13" s="6" t="str">
        <f>_xll.BDP($B13,"EQY_BETA_RAW_OVERRIDABLE","EQY_BETA_OVERRIDE_START_DT",TEXT($C$2,"YYYYMMDD"),"EQY_BETA_OVERRIDE_END_DT",TEXT($C$3,"YYYYMMDD"),"EQY_BETA_OVERRIDE_REL_INDEX",$C$4,"EQY_BETA_OVERRIDE_PERIOD",$C$6)</f>
        <v>#N/A N/A</v>
      </c>
      <c r="D13" s="6" t="str">
        <f>_xll.BDP($B13,"EQY_BETA_ADJ_OVERRIDABLE","EQY_BETA_OVERRIDE_START_DT",TEXT($C$2,"YYYYMMDD"),"EQY_BETA_OVERRIDE_END_DT",TEXT($C$3,"YYYYMMDD"),"EQY_BETA_OVERRIDE_REL_INDEX",$C$4,"EQY_BETA_OVERRIDE_PERIOD",$C$6)</f>
        <v>#N/A N/A</v>
      </c>
      <c r="F13" s="1" t="s">
        <v>2298</v>
      </c>
      <c r="G13" s="6">
        <v>0.4977569702985869</v>
      </c>
      <c r="H13" s="6">
        <v>0.66516466181925593</v>
      </c>
    </row>
    <row r="14" spans="2:12">
      <c r="B14" s="1" t="s">
        <v>2299</v>
      </c>
      <c r="C14" s="6">
        <f>_xll.BDP($B14,"EQY_BETA_RAW_OVERRIDABLE","EQY_BETA_OVERRIDE_START_DT",TEXT($C$2,"YYYYMMDD"),"EQY_BETA_OVERRIDE_END_DT",TEXT($C$3,"YYYYMMDD"),"EQY_BETA_OVERRIDE_REL_INDEX",$C$4,"EQY_BETA_OVERRIDE_PERIOD",$C$6)</f>
        <v>0.6379573141293059</v>
      </c>
      <c r="D14" s="6">
        <f>_xll.BDP($B14,"EQY_BETA_ADJ_OVERRIDABLE","EQY_BETA_OVERRIDE_START_DT",TEXT($C$2,"YYYYMMDD"),"EQY_BETA_OVERRIDE_END_DT",TEXT($C$3,"YYYYMMDD"),"EQY_BETA_OVERRIDE_REL_INDEX",$C$4,"EQY_BETA_OVERRIDE_PERIOD",$C$6)</f>
        <v>0.75863062303744311</v>
      </c>
      <c r="F14" s="1" t="s">
        <v>2299</v>
      </c>
      <c r="G14" s="6">
        <v>0.63795240102224093</v>
      </c>
      <c r="H14" s="6">
        <v>0.75862734766548723</v>
      </c>
    </row>
    <row r="15" spans="2:12">
      <c r="B15" s="1" t="s">
        <v>2300</v>
      </c>
      <c r="C15" s="6">
        <f>_xll.BDP($B15,"EQY_BETA_RAW_OVERRIDABLE","EQY_BETA_OVERRIDE_START_DT",TEXT($C$2,"YYYYMMDD"),"EQY_BETA_OVERRIDE_END_DT",TEXT($C$3,"YYYYMMDD"),"EQY_BETA_OVERRIDE_REL_INDEX",$C$4,"EQY_BETA_OVERRIDE_PERIOD",$C$6)</f>
        <v>0.61258784015310319</v>
      </c>
      <c r="D15" s="6">
        <f>_xll.BDP($B15,"EQY_BETA_ADJ_OVERRIDABLE","EQY_BETA_OVERRIDE_START_DT",TEXT($C$2,"YYYYMMDD"),"EQY_BETA_OVERRIDE_END_DT",TEXT($C$3,"YYYYMMDD"),"EQY_BETA_OVERRIDE_REL_INDEX",$C$4,"EQY_BETA_OVERRIDE_PERIOD",$C$6)</f>
        <v>0.74171780951646782</v>
      </c>
      <c r="F15" s="1" t="s">
        <v>2300</v>
      </c>
      <c r="G15" s="6">
        <v>0.61257130954312011</v>
      </c>
      <c r="H15" s="6">
        <v>0.74170678922001654</v>
      </c>
    </row>
    <row r="16" spans="2:12">
      <c r="B16" s="1" t="s">
        <v>2301</v>
      </c>
      <c r="C16" s="6">
        <f>_xll.BDP($B16,"EQY_BETA_RAW_OVERRIDABLE","EQY_BETA_OVERRIDE_START_DT",TEXT($C$2,"YYYYMMDD"),"EQY_BETA_OVERRIDE_END_DT",TEXT($C$3,"YYYYMMDD"),"EQY_BETA_OVERRIDE_REL_INDEX",$C$4,"EQY_BETA_OVERRIDE_PERIOD",$C$6)</f>
        <v>0.54512121070601027</v>
      </c>
      <c r="D16" s="6">
        <f>_xll.BDP($B16,"EQY_BETA_ADJ_OVERRIDABLE","EQY_BETA_OVERRIDE_START_DT",TEXT($C$2,"YYYYMMDD"),"EQY_BETA_OVERRIDE_END_DT",TEXT($C$3,"YYYYMMDD"),"EQY_BETA_OVERRIDE_REL_INDEX",$C$4,"EQY_BETA_OVERRIDE_PERIOD",$C$6)</f>
        <v>0.69674050632926887</v>
      </c>
      <c r="F16" s="1" t="s">
        <v>2301</v>
      </c>
      <c r="G16" s="6">
        <v>0.54511878533741365</v>
      </c>
      <c r="H16" s="6">
        <v>0.69673888943304019</v>
      </c>
    </row>
    <row r="17" spans="2:8">
      <c r="B17" s="1" t="s">
        <v>2302</v>
      </c>
      <c r="C17" s="6">
        <f>_xll.BDP($B17,"EQY_BETA_RAW_OVERRIDABLE","EQY_BETA_OVERRIDE_START_DT",TEXT($C$2,"YYYYMMDD"),"EQY_BETA_OVERRIDE_END_DT",TEXT($C$3,"YYYYMMDD"),"EQY_BETA_OVERRIDE_REL_INDEX",$C$4,"EQY_BETA_OVERRIDE_PERIOD",$C$6)</f>
        <v>0.68118028656688534</v>
      </c>
      <c r="D17" s="6">
        <f>_xll.BDP($B17,"EQY_BETA_ADJ_OVERRIDABLE","EQY_BETA_OVERRIDE_START_DT",TEXT($C$2,"YYYYMMDD"),"EQY_BETA_OVERRIDE_END_DT",TEXT($C$3,"YYYYMMDD"),"EQY_BETA_OVERRIDE_REL_INDEX",$C$4,"EQY_BETA_OVERRIDE_PERIOD",$C$6)</f>
        <v>0.78744564984267984</v>
      </c>
      <c r="F17" s="1" t="s">
        <v>2302</v>
      </c>
      <c r="G17" s="6">
        <v>0.68117234112868785</v>
      </c>
      <c r="H17" s="6">
        <v>0.78744035293685111</v>
      </c>
    </row>
    <row r="18" spans="2:8">
      <c r="B18" s="1" t="s">
        <v>2303</v>
      </c>
      <c r="C18" s="6">
        <f>_xll.BDP($B18,"EQY_BETA_RAW_OVERRIDABLE","EQY_BETA_OVERRIDE_START_DT",TEXT($C$2,"YYYYMMDD"),"EQY_BETA_OVERRIDE_END_DT",TEXT($C$3,"YYYYMMDD"),"EQY_BETA_OVERRIDE_REL_INDEX",$C$4,"EQY_BETA_OVERRIDE_PERIOD",$C$6)</f>
        <v>0.67465280830242569</v>
      </c>
      <c r="D18" s="6">
        <f>_xll.BDP($B18,"EQY_BETA_ADJ_OVERRIDABLE","EQY_BETA_OVERRIDE_START_DT",TEXT($C$2,"YYYYMMDD"),"EQY_BETA_OVERRIDE_END_DT",TEXT($C$3,"YYYYMMDD"),"EQY_BETA_OVERRIDE_REL_INDEX",$C$4,"EQY_BETA_OVERRIDE_PERIOD",$C$6)</f>
        <v>0.78309404118289516</v>
      </c>
      <c r="F18" s="1" t="s">
        <v>2303</v>
      </c>
      <c r="G18" s="6">
        <v>0.67463489134346866</v>
      </c>
      <c r="H18" s="6">
        <v>0.78308209666303685</v>
      </c>
    </row>
    <row r="19" spans="2:8">
      <c r="B19" s="1" t="s">
        <v>2304</v>
      </c>
      <c r="C19" s="6">
        <f>_xll.BDP($B19,"EQY_BETA_RAW_OVERRIDABLE","EQY_BETA_OVERRIDE_START_DT",TEXT($C$2,"YYYYMMDD"),"EQY_BETA_OVERRIDE_END_DT",TEXT($C$3,"YYYYMMDD"),"EQY_BETA_OVERRIDE_REL_INDEX",$C$4,"EQY_BETA_OVERRIDE_PERIOD",$C$6)</f>
        <v>0.67654250384493642</v>
      </c>
      <c r="D19" s="6">
        <f>_xll.BDP($B19,"EQY_BETA_ADJ_OVERRIDABLE","EQY_BETA_OVERRIDE_START_DT",TEXT($C$2,"YYYYMMDD"),"EQY_BETA_OVERRIDE_END_DT",TEXT($C$3,"YYYYMMDD"),"EQY_BETA_OVERRIDE_REL_INDEX",$C$4,"EQY_BETA_OVERRIDE_PERIOD",$C$6)</f>
        <v>0.78435382561326539</v>
      </c>
      <c r="F19" s="1" t="s">
        <v>2304</v>
      </c>
      <c r="G19" s="6">
        <v>0.67652850679767806</v>
      </c>
      <c r="H19" s="6">
        <v>0.78434449434174014</v>
      </c>
    </row>
    <row r="20" spans="2:8">
      <c r="B20" s="1" t="s">
        <v>2305</v>
      </c>
      <c r="C20" s="6">
        <f>_xll.BDP($B20,"EQY_BETA_RAW_OVERRIDABLE","EQY_BETA_OVERRIDE_START_DT",TEXT($C$2,"YYYYMMDD"),"EQY_BETA_OVERRIDE_END_DT",TEXT($C$3,"YYYYMMDD"),"EQY_BETA_OVERRIDE_REL_INDEX",$C$4,"EQY_BETA_OVERRIDE_PERIOD",$C$6)</f>
        <v>0.76426240060041639</v>
      </c>
      <c r="D20" s="6">
        <f>_xll.BDP($B20,"EQY_BETA_ADJ_OVERRIDABLE","EQY_BETA_OVERRIDE_START_DT",TEXT($C$2,"YYYYMMDD"),"EQY_BETA_OVERRIDE_END_DT",TEXT($C$3,"YYYYMMDD"),"EQY_BETA_OVERRIDE_REL_INDEX",$C$4,"EQY_BETA_OVERRIDE_PERIOD",$C$6)</f>
        <v>0.84283317198427365</v>
      </c>
      <c r="F20" s="1" t="s">
        <v>2305</v>
      </c>
      <c r="G20" s="6">
        <v>0.76425351542961284</v>
      </c>
      <c r="H20" s="6">
        <v>0.84282724859630576</v>
      </c>
    </row>
    <row r="21" spans="2:8">
      <c r="B21" s="1" t="s">
        <v>2306</v>
      </c>
      <c r="C21" s="6">
        <f>_xll.BDP($B21,"EQY_BETA_RAW_OVERRIDABLE","EQY_BETA_OVERRIDE_START_DT",TEXT($C$2,"YYYYMMDD"),"EQY_BETA_OVERRIDE_END_DT",TEXT($C$3,"YYYYMMDD"),"EQY_BETA_OVERRIDE_REL_INDEX",$C$4,"EQY_BETA_OVERRIDE_PERIOD",$C$6)</f>
        <v>0.6094624803417299</v>
      </c>
      <c r="D21" s="6">
        <f>_xll.BDP($B21,"EQY_BETA_ADJ_OVERRIDABLE","EQY_BETA_OVERRIDE_START_DT",TEXT($C$2,"YYYYMMDD"),"EQY_BETA_OVERRIDE_END_DT",TEXT($C$3,"YYYYMMDD"),"EQY_BETA_OVERRIDE_REL_INDEX",$C$4,"EQY_BETA_OVERRIDE_PERIOD",$C$6)</f>
        <v>0.73963425714461772</v>
      </c>
      <c r="F21" s="1" t="s">
        <v>2306</v>
      </c>
      <c r="G21" s="6">
        <v>0.60945249534246337</v>
      </c>
      <c r="H21" s="6">
        <v>0.73962760054500665</v>
      </c>
    </row>
    <row r="22" spans="2:8">
      <c r="B22" s="1" t="s">
        <v>771</v>
      </c>
      <c r="C22" s="6">
        <f>_xll.BDP($B22,"EQY_BETA_RAW_OVERRIDABLE","EQY_BETA_OVERRIDE_START_DT",TEXT($C$2,"YYYYMMDD"),"EQY_BETA_OVERRIDE_END_DT",TEXT($C$3,"YYYYMMDD"),"EQY_BETA_OVERRIDE_REL_INDEX",$C$4,"EQY_BETA_OVERRIDE_PERIOD",$C$6)</f>
        <v>0.65760648405933497</v>
      </c>
      <c r="D22" s="6">
        <f>_xll.BDP($B22,"EQY_BETA_ADJ_OVERRIDABLE","EQY_BETA_OVERRIDE_START_DT",TEXT($C$2,"YYYYMMDD"),"EQY_BETA_OVERRIDE_END_DT",TEXT($C$3,"YYYYMMDD"),"EQY_BETA_OVERRIDE_REL_INDEX",$C$4,"EQY_BETA_OVERRIDE_PERIOD",$C$6)</f>
        <v>0.77172993866299633</v>
      </c>
      <c r="F22" s="1" t="s">
        <v>771</v>
      </c>
      <c r="G22" s="6">
        <v>0.65758731391621794</v>
      </c>
      <c r="H22" s="6">
        <v>0.77171715869538593</v>
      </c>
    </row>
    <row r="23" spans="2:8">
      <c r="B23" s="1" t="s">
        <v>2307</v>
      </c>
      <c r="C23" s="6">
        <f>_xll.BDP($B23,"EQY_BETA_RAW_OVERRIDABLE","EQY_BETA_OVERRIDE_START_DT",TEXT($C$2,"YYYYMMDD"),"EQY_BETA_OVERRIDE_END_DT",TEXT($C$3,"YYYYMMDD"),"EQY_BETA_OVERRIDE_REL_INDEX",$C$4,"EQY_BETA_OVERRIDE_PERIOD",$C$6)</f>
        <v>0.5767563861474877</v>
      </c>
      <c r="D23" s="6">
        <f>_xll.BDP($B23,"EQY_BETA_ADJ_OVERRIDABLE","EQY_BETA_OVERRIDE_START_DT",TEXT($C$2,"YYYYMMDD"),"EQY_BETA_OVERRIDE_END_DT",TEXT($C$3,"YYYYMMDD"),"EQY_BETA_OVERRIDE_REL_INDEX",$C$4,"EQY_BETA_OVERRIDE_PERIOD",$C$6)</f>
        <v>0.71783041238908418</v>
      </c>
      <c r="F23" s="1" t="s">
        <v>2307</v>
      </c>
      <c r="G23" s="6">
        <v>0.57674730257370777</v>
      </c>
      <c r="H23" s="6">
        <v>0.71782435673378808</v>
      </c>
    </row>
    <row r="24" spans="2:8">
      <c r="B24" s="1" t="s">
        <v>2308</v>
      </c>
      <c r="C24" s="6">
        <f>_xll.BDP($B24,"EQY_BETA_RAW_OVERRIDABLE","EQY_BETA_OVERRIDE_START_DT",TEXT($C$2,"YYYYMMDD"),"EQY_BETA_OVERRIDE_END_DT",TEXT($C$3,"YYYYMMDD"),"EQY_BETA_OVERRIDE_REL_INDEX",$C$4,"EQY_BETA_OVERRIDE_PERIOD",$C$6)</f>
        <v>0.52081572244461827</v>
      </c>
      <c r="D24" s="6">
        <f>_xll.BDP($B24,"EQY_BETA_ADJ_OVERRIDABLE","EQY_BETA_OVERRIDE_START_DT",TEXT($C$2,"YYYYMMDD"),"EQY_BETA_OVERRIDE_END_DT",TEXT($C$3,"YYYYMMDD"),"EQY_BETA_OVERRIDE_REL_INDEX",$C$4,"EQY_BETA_OVERRIDE_PERIOD",$C$6)</f>
        <v>0.68053700952492924</v>
      </c>
      <c r="F24" s="1" t="s">
        <v>2308</v>
      </c>
      <c r="G24" s="6">
        <v>0.52078665654957701</v>
      </c>
      <c r="H24" s="6">
        <v>0.68051763245534103</v>
      </c>
    </row>
    <row r="25" spans="2:8">
      <c r="B25" s="1" t="s">
        <v>2309</v>
      </c>
      <c r="C25" s="6">
        <f>_xll.BDP($B25,"EQY_BETA_RAW_OVERRIDABLE","EQY_BETA_OVERRIDE_START_DT",TEXT($C$2,"YYYYMMDD"),"EQY_BETA_OVERRIDE_END_DT",TEXT($C$3,"YYYYMMDD"),"EQY_BETA_OVERRIDE_REL_INDEX",$C$4,"EQY_BETA_OVERRIDE_PERIOD",$C$6)</f>
        <v>0.45633043831668824</v>
      </c>
      <c r="D25" s="6">
        <f>_xll.BDP($B25,"EQY_BETA_ADJ_OVERRIDABLE","EQY_BETA_OVERRIDE_START_DT",TEXT($C$2,"YYYYMMDD"),"EQY_BETA_OVERRIDE_END_DT",TEXT($C$3,"YYYYMMDD"),"EQY_BETA_OVERRIDE_REL_INDEX",$C$4,"EQY_BETA_OVERRIDE_PERIOD",$C$6)</f>
        <v>0.63754725000820334</v>
      </c>
      <c r="F25" s="1" t="s">
        <v>2309</v>
      </c>
      <c r="G25" s="6">
        <v>0.45631451537345391</v>
      </c>
      <c r="H25" s="6">
        <v>0.6375366348188668</v>
      </c>
    </row>
    <row r="26" spans="2:8">
      <c r="B26" s="1" t="s">
        <v>2310</v>
      </c>
      <c r="C26" s="6">
        <f>_xll.BDP($B26,"EQY_BETA_RAW_OVERRIDABLE","EQY_BETA_OVERRIDE_START_DT",TEXT($C$2,"YYYYMMDD"),"EQY_BETA_OVERRIDE_END_DT",TEXT($C$3,"YYYYMMDD"),"EQY_BETA_OVERRIDE_REL_INDEX",$C$4,"EQY_BETA_OVERRIDE_PERIOD",$C$6)</f>
        <v>0.62462562628120988</v>
      </c>
      <c r="D26" s="6">
        <f>_xll.BDP($B26,"EQY_BETA_ADJ_OVERRIDABLE","EQY_BETA_OVERRIDE_START_DT",TEXT($C$2,"YYYYMMDD"),"EQY_BETA_OVERRIDE_END_DT",TEXT($C$3,"YYYYMMDD"),"EQY_BETA_OVERRIDE_REL_INDEX",$C$4,"EQY_BETA_OVERRIDE_PERIOD",$C$6)</f>
        <v>0.74974292001663145</v>
      </c>
      <c r="F26" s="1" t="s">
        <v>2310</v>
      </c>
      <c r="G26" s="6">
        <v>0.62461726564700826</v>
      </c>
      <c r="H26" s="6">
        <v>0.74973734631623457</v>
      </c>
    </row>
    <row r="27" spans="2:8">
      <c r="B27" s="1" t="s">
        <v>2311</v>
      </c>
      <c r="C27" s="6">
        <f>_xll.BDP($B27,"EQY_BETA_RAW_OVERRIDABLE","EQY_BETA_OVERRIDE_START_DT",TEXT($C$2,"YYYYMMDD"),"EQY_BETA_OVERRIDE_END_DT",TEXT($C$3,"YYYYMMDD"),"EQY_BETA_OVERRIDE_REL_INDEX",$C$4,"EQY_BETA_OVERRIDE_PERIOD",$C$6)</f>
        <v>0.7800776888793769</v>
      </c>
      <c r="D27" s="6">
        <f>_xll.BDP($B27,"EQY_BETA_ADJ_OVERRIDABLE","EQY_BETA_OVERRIDE_START_DT",TEXT($C$2,"YYYYMMDD"),"EQY_BETA_OVERRIDE_END_DT",TEXT($C$3,"YYYYMMDD"),"EQY_BETA_OVERRIDE_REL_INDEX",$C$4,"EQY_BETA_OVERRIDE_PERIOD",$C$6)</f>
        <v>0.85337659206832539</v>
      </c>
      <c r="F27" s="1" t="s">
        <v>2311</v>
      </c>
      <c r="G27" s="6">
        <v>0.78006641043810199</v>
      </c>
      <c r="H27" s="6">
        <v>0.85336907318266508</v>
      </c>
    </row>
    <row r="28" spans="2:8">
      <c r="B28" s="1" t="s">
        <v>2312</v>
      </c>
      <c r="C28" s="6">
        <f>_xll.BDP($B28,"EQY_BETA_RAW_OVERRIDABLE","EQY_BETA_OVERRIDE_START_DT",TEXT($C$2,"YYYYMMDD"),"EQY_BETA_OVERRIDE_END_DT",TEXT($C$3,"YYYYMMDD"),"EQY_BETA_OVERRIDE_REL_INDEX",$C$4,"EQY_BETA_OVERRIDE_PERIOD",$C$6)</f>
        <v>0.61459558372425138</v>
      </c>
      <c r="D28" s="6">
        <f>_xll.BDP($B28,"EQY_BETA_ADJ_OVERRIDABLE","EQY_BETA_OVERRIDE_START_DT",TEXT($C$2,"YYYYMMDD"),"EQY_BETA_OVERRIDE_END_DT",TEXT($C$3,"YYYYMMDD"),"EQY_BETA_OVERRIDE_REL_INDEX",$C$4,"EQY_BETA_OVERRIDE_PERIOD",$C$6)</f>
        <v>0.7430562918456094</v>
      </c>
      <c r="F28" s="1" t="s">
        <v>2312</v>
      </c>
      <c r="G28" s="6">
        <v>0.61458003029919972</v>
      </c>
      <c r="H28" s="6">
        <v>0.74304592299926453</v>
      </c>
    </row>
    <row r="29" spans="2:8">
      <c r="B29" s="1" t="s">
        <v>2313</v>
      </c>
      <c r="C29" s="6">
        <f>_xll.BDP($B29,"EQY_BETA_RAW_OVERRIDABLE","EQY_BETA_OVERRIDE_START_DT",TEXT($C$2,"YYYYMMDD"),"EQY_BETA_OVERRIDE_END_DT",TEXT($C$3,"YYYYMMDD"),"EQY_BETA_OVERRIDE_REL_INDEX",$C$4,"EQY_BETA_OVERRIDE_PERIOD",$C$6)</f>
        <v>0.61004553653012572</v>
      </c>
      <c r="D29" s="6">
        <f>_xll.BDP($B29,"EQY_BETA_ADJ_OVERRIDABLE","EQY_BETA_OVERRIDE_START_DT",TEXT($C$2,"YYYYMMDD"),"EQY_BETA_OVERRIDE_END_DT",TEXT($C$3,"YYYYMMDD"),"EQY_BETA_OVERRIDE_REL_INDEX",$C$4,"EQY_BETA_OVERRIDE_PERIOD",$C$6)</f>
        <v>0.74002295738317359</v>
      </c>
      <c r="F29" s="1" t="s">
        <v>2313</v>
      </c>
      <c r="G29" s="6">
        <v>0.61004065094655358</v>
      </c>
      <c r="H29" s="6">
        <v>0.7400197003600294</v>
      </c>
    </row>
    <row r="30" spans="2:8">
      <c r="B30" s="1" t="s">
        <v>2314</v>
      </c>
      <c r="C30" s="6">
        <f>_xll.BDP($B30,"EQY_BETA_RAW_OVERRIDABLE","EQY_BETA_OVERRIDE_START_DT",TEXT($C$2,"YYYYMMDD"),"EQY_BETA_OVERRIDE_END_DT",TEXT($C$3,"YYYYMMDD"),"EQY_BETA_OVERRIDE_REL_INDEX",$C$4,"EQY_BETA_OVERRIDE_PERIOD",$C$6)</f>
        <v>0.53375339952405909</v>
      </c>
      <c r="D30" s="6">
        <f>_xll.BDP($B30,"EQY_BETA_ADJ_OVERRIDABLE","EQY_BETA_OVERRIDE_START_DT",TEXT($C$2,"YYYYMMDD"),"EQY_BETA_OVERRIDE_END_DT",TEXT($C$3,"YYYYMMDD"),"EQY_BETA_OVERRIDE_REL_INDEX",$C$4,"EQY_BETA_OVERRIDE_PERIOD",$C$6)</f>
        <v>0.68916204132670922</v>
      </c>
      <c r="F30" s="1" t="s">
        <v>2314</v>
      </c>
      <c r="G30" s="6">
        <v>0.53373807153860131</v>
      </c>
      <c r="H30" s="6">
        <v>0.68915182277192399</v>
      </c>
    </row>
    <row r="31" spans="2:8">
      <c r="B31" s="1" t="s">
        <v>2315</v>
      </c>
      <c r="C31" s="6">
        <f>_xll.BDP($B31,"EQY_BETA_RAW_OVERRIDABLE","EQY_BETA_OVERRIDE_START_DT",TEXT($C$2,"YYYYMMDD"),"EQY_BETA_OVERRIDE_END_DT",TEXT($C$3,"YYYYMMDD"),"EQY_BETA_OVERRIDE_REL_INDEX",$C$4,"EQY_BETA_OVERRIDE_PERIOD",$C$6)</f>
        <v>0.29433269875373719</v>
      </c>
      <c r="D31" s="6">
        <f>_xll.BDP($B31,"EQY_BETA_ADJ_OVERRIDABLE","EQY_BETA_OVERRIDE_START_DT",TEXT($C$2,"YYYYMMDD"),"EQY_BETA_OVERRIDE_END_DT",TEXT($C$3,"YYYYMMDD"),"EQY_BETA_OVERRIDE_REL_INDEX",$C$4,"EQY_BETA_OVERRIDE_PERIOD",$C$6)</f>
        <v>0.52954983695116642</v>
      </c>
      <c r="F31" s="1" t="s">
        <v>2315</v>
      </c>
      <c r="G31" s="6">
        <v>0.29431880635747548</v>
      </c>
      <c r="H31" s="6">
        <v>0.52954057544627464</v>
      </c>
    </row>
    <row r="32" spans="2:8">
      <c r="B32" s="1" t="s">
        <v>2316</v>
      </c>
      <c r="C32" s="6">
        <f>_xll.BDP($B32,"EQY_BETA_RAW_OVERRIDABLE","EQY_BETA_OVERRIDE_START_DT",TEXT($C$2,"YYYYMMDD"),"EQY_BETA_OVERRIDE_END_DT",TEXT($C$3,"YYYYMMDD"),"EQY_BETA_OVERRIDE_REL_INDEX",$C$4,"EQY_BETA_OVERRIDE_PERIOD",$C$6)</f>
        <v>0.42081591752016839</v>
      </c>
      <c r="D32" s="6">
        <f>_xll.BDP($B32,"EQY_BETA_ADJ_OVERRIDABLE","EQY_BETA_OVERRIDE_START_DT",TEXT($C$2,"YYYYMMDD"),"EQY_BETA_OVERRIDE_END_DT",TEXT($C$3,"YYYYMMDD"),"EQY_BETA_OVERRIDE_REL_INDEX",$C$4,"EQY_BETA_OVERRIDE_PERIOD",$C$6)</f>
        <v>0.61387113957399553</v>
      </c>
      <c r="F32" s="1" t="s">
        <v>2316</v>
      </c>
      <c r="G32" s="6">
        <v>0.42080515296645377</v>
      </c>
      <c r="H32" s="6">
        <v>0.61386396327661608</v>
      </c>
    </row>
    <row r="33" spans="2:8">
      <c r="B33" s="1" t="s">
        <v>2317</v>
      </c>
      <c r="C33" s="6">
        <f>_xll.BDP($B33,"EQY_BETA_RAW_OVERRIDABLE","EQY_BETA_OVERRIDE_START_DT",TEXT($C$2,"YYYYMMDD"),"EQY_BETA_OVERRIDE_END_DT",TEXT($C$3,"YYYYMMDD"),"EQY_BETA_OVERRIDE_REL_INDEX",$C$4,"EQY_BETA_OVERRIDE_PERIOD",$C$6)</f>
        <v>0.54731178105151912</v>
      </c>
      <c r="D33" s="6">
        <f>_xll.BDP($B33,"EQY_BETA_ADJ_OVERRIDABLE","EQY_BETA_OVERRIDE_START_DT",TEXT($C$2,"YYYYMMDD"),"EQY_BETA_OVERRIDE_END_DT",TEXT($C$3,"YYYYMMDD"),"EQY_BETA_OVERRIDE_REL_INDEX",$C$4,"EQY_BETA_OVERRIDE_PERIOD",$C$6)</f>
        <v>0.69820087195580571</v>
      </c>
      <c r="F33" s="1" t="s">
        <v>2317</v>
      </c>
      <c r="G33" s="6">
        <v>0.54730579819175462</v>
      </c>
      <c r="H33" s="6">
        <v>0.69819688342251518</v>
      </c>
    </row>
    <row r="34" spans="2:8">
      <c r="B34" s="1" t="s">
        <v>773</v>
      </c>
      <c r="C34" s="6">
        <f>_xll.BDP($B34,"EQY_BETA_RAW_OVERRIDABLE","EQY_BETA_OVERRIDE_START_DT",TEXT($C$2,"YYYYMMDD"),"EQY_BETA_OVERRIDE_END_DT",TEXT($C$3,"YYYYMMDD"),"EQY_BETA_OVERRIDE_REL_INDEX",$C$4,"EQY_BETA_OVERRIDE_PERIOD",$C$6)</f>
        <v>0.34919217152894055</v>
      </c>
      <c r="D34" s="6">
        <f>_xll.BDP($B34,"EQY_BETA_ADJ_OVERRIDABLE","EQY_BETA_OVERRIDE_START_DT",TEXT($C$2,"YYYYMMDD"),"EQY_BETA_OVERRIDE_END_DT",TEXT($C$3,"YYYYMMDD"),"EQY_BETA_OVERRIDE_REL_INDEX",$C$4,"EQY_BETA_OVERRIDE_PERIOD",$C$6)</f>
        <v>0.56612245307148357</v>
      </c>
      <c r="F34" s="1" t="s">
        <v>773</v>
      </c>
      <c r="G34" s="6">
        <v>0.34918450494796627</v>
      </c>
      <c r="H34" s="6">
        <v>0.5661173420686112</v>
      </c>
    </row>
    <row r="35" spans="2:8">
      <c r="B35" s="1" t="s">
        <v>2318</v>
      </c>
      <c r="C35" s="6">
        <f>_xll.BDP($B35,"EQY_BETA_RAW_OVERRIDABLE","EQY_BETA_OVERRIDE_START_DT",TEXT($C$2,"YYYYMMDD"),"EQY_BETA_OVERRIDE_END_DT",TEXT($C$3,"YYYYMMDD"),"EQY_BETA_OVERRIDE_REL_INDEX",$C$4,"EQY_BETA_OVERRIDE_PERIOD",$C$6)</f>
        <v>0.4988589600190016</v>
      </c>
      <c r="D35" s="6">
        <f>_xll.BDP($B35,"EQY_BETA_ADJ_OVERRIDABLE","EQY_BETA_OVERRIDE_START_DT",TEXT($C$2,"YYYYMMDD"),"EQY_BETA_OVERRIDE_END_DT",TEXT($C$3,"YYYYMMDD"),"EQY_BETA_OVERRIDE_REL_INDEX",$C$4,"EQY_BETA_OVERRIDE_PERIOD",$C$6)</f>
        <v>0.6658993142862677</v>
      </c>
      <c r="F35" s="1" t="s">
        <v>2318</v>
      </c>
      <c r="G35" s="6">
        <v>0.49884641576224226</v>
      </c>
      <c r="H35" s="6">
        <v>0.66589095153205646</v>
      </c>
    </row>
    <row r="36" spans="2:8">
      <c r="B36" s="1" t="s">
        <v>2319</v>
      </c>
      <c r="C36" s="6" t="str">
        <f>_xll.BDP($B36,"EQY_BETA_RAW_OVERRIDABLE","EQY_BETA_OVERRIDE_START_DT",TEXT($C$2,"YYYYMMDD"),"EQY_BETA_OVERRIDE_END_DT",TEXT($C$3,"YYYYMMDD"),"EQY_BETA_OVERRIDE_REL_INDEX",$C$4,"EQY_BETA_OVERRIDE_PERIOD",$C$6)</f>
        <v>#N/A N/A</v>
      </c>
      <c r="D36" s="6" t="str">
        <f>_xll.BDP($B36,"EQY_BETA_ADJ_OVERRIDABLE","EQY_BETA_OVERRIDE_START_DT",TEXT($C$2,"YYYYMMDD"),"EQY_BETA_OVERRIDE_END_DT",TEXT($C$3,"YYYYMMDD"),"EQY_BETA_OVERRIDE_REL_INDEX",$C$4,"EQY_BETA_OVERRIDE_PERIOD",$C$6)</f>
        <v>#N/A N/A</v>
      </c>
      <c r="F36" s="1" t="s">
        <v>2319</v>
      </c>
      <c r="G36" s="6">
        <v>0.51327747577835092</v>
      </c>
      <c r="H36" s="6">
        <v>0.67551156200239548</v>
      </c>
    </row>
    <row r="37" spans="2:8">
      <c r="B37" s="1" t="s">
        <v>2320</v>
      </c>
      <c r="C37" s="6">
        <f>_xll.BDP($B37,"EQY_BETA_RAW_OVERRIDABLE","EQY_BETA_OVERRIDE_START_DT",TEXT($C$2,"YYYYMMDD"),"EQY_BETA_OVERRIDE_END_DT",TEXT($C$3,"YYYYMMDD"),"EQY_BETA_OVERRIDE_REL_INDEX",$C$4,"EQY_BETA_OVERRIDE_PERIOD",$C$6)</f>
        <v>0.53858552173623664</v>
      </c>
      <c r="D37" s="6">
        <f>_xll.BDP($B37,"EQY_BETA_ADJ_OVERRIDABLE","EQY_BETA_OVERRIDE_START_DT",TEXT($C$2,"YYYYMMDD"),"EQY_BETA_OVERRIDE_END_DT",TEXT($C$3,"YYYYMMDD"),"EQY_BETA_OVERRIDE_REL_INDEX",$C$4,"EQY_BETA_OVERRIDE_PERIOD",$C$6)</f>
        <v>0.69238342392067953</v>
      </c>
      <c r="F37" s="1" t="s">
        <v>2320</v>
      </c>
      <c r="G37" s="6">
        <v>0.53857235753663557</v>
      </c>
      <c r="H37" s="6">
        <v>0.69237464787537351</v>
      </c>
    </row>
    <row r="38" spans="2:8">
      <c r="B38" s="1" t="s">
        <v>2321</v>
      </c>
      <c r="C38" s="6">
        <f>_xll.BDP($B38,"EQY_BETA_RAW_OVERRIDABLE","EQY_BETA_OVERRIDE_START_DT",TEXT($C$2,"YYYYMMDD"),"EQY_BETA_OVERRIDE_END_DT",TEXT($C$3,"YYYYMMDD"),"EQY_BETA_OVERRIDE_REL_INDEX",$C$4,"EQY_BETA_OVERRIDE_PERIOD",$C$6)</f>
        <v>0.46072362929436472</v>
      </c>
      <c r="D38" s="6">
        <f>_xll.BDP($B38,"EQY_BETA_ADJ_OVERRIDABLE","EQY_BETA_OVERRIDE_START_DT",TEXT($C$2,"YYYYMMDD"),"EQY_BETA_OVERRIDE_END_DT",TEXT($C$3,"YYYYMMDD"),"EQY_BETA_OVERRIDE_REL_INDEX",$C$4,"EQY_BETA_OVERRIDE_PERIOD",$C$6)</f>
        <v>0.64047601470538118</v>
      </c>
      <c r="F38" s="1" t="s">
        <v>2321</v>
      </c>
      <c r="G38" s="6">
        <v>0.46071711535923771</v>
      </c>
      <c r="H38" s="6">
        <v>0.64047167212538947</v>
      </c>
    </row>
    <row r="39" spans="2:8">
      <c r="B39" s="1" t="s">
        <v>775</v>
      </c>
      <c r="C39" s="6">
        <f>_xll.BDP($B39,"EQY_BETA_RAW_OVERRIDABLE","EQY_BETA_OVERRIDE_START_DT",TEXT($C$2,"YYYYMMDD"),"EQY_BETA_OVERRIDE_END_DT",TEXT($C$3,"YYYYMMDD"),"EQY_BETA_OVERRIDE_REL_INDEX",$C$4,"EQY_BETA_OVERRIDE_PERIOD",$C$6)</f>
        <v>0.52353977332302737</v>
      </c>
      <c r="D39" s="6">
        <f>_xll.BDP($B39,"EQY_BETA_ADJ_OVERRIDABLE","EQY_BETA_OVERRIDE_START_DT",TEXT($C$2,"YYYYMMDD"),"EQY_BETA_OVERRIDE_END_DT",TEXT($C$3,"YYYYMMDD"),"EQY_BETA_OVERRIDE_REL_INDEX",$C$4,"EQY_BETA_OVERRIDE_PERIOD",$C$6)</f>
        <v>0.68235302528352948</v>
      </c>
      <c r="F39" s="1" t="s">
        <v>775</v>
      </c>
      <c r="G39" s="6">
        <v>0.52352103102066583</v>
      </c>
      <c r="H39" s="6">
        <v>0.68234053054023713</v>
      </c>
    </row>
    <row r="40" spans="2:8">
      <c r="B40" s="1" t="s">
        <v>2322</v>
      </c>
      <c r="C40" s="6">
        <f>_xll.BDP($B40,"EQY_BETA_RAW_OVERRIDABLE","EQY_BETA_OVERRIDE_START_DT",TEXT($C$2,"YYYYMMDD"),"EQY_BETA_OVERRIDE_END_DT",TEXT($C$3,"YYYYMMDD"),"EQY_BETA_OVERRIDE_REL_INDEX",$C$4,"EQY_BETA_OVERRIDE_PERIOD",$C$6)</f>
        <v>0.47039223425964755</v>
      </c>
      <c r="D40" s="6">
        <f>_xll.BDP($B40,"EQY_BETA_ADJ_OVERRIDABLE","EQY_BETA_OVERRIDE_START_DT",TEXT($C$2,"YYYYMMDD"),"EQY_BETA_OVERRIDE_END_DT",TEXT($C$3,"YYYYMMDD"),"EQY_BETA_OVERRIDE_REL_INDEX",$C$4,"EQY_BETA_OVERRIDE_PERIOD",$C$6)</f>
        <v>0.64692168689153662</v>
      </c>
      <c r="F40" s="1" t="s">
        <v>2322</v>
      </c>
      <c r="G40" s="6">
        <v>0.4703750075858828</v>
      </c>
      <c r="H40" s="6">
        <v>0.64691020255720466</v>
      </c>
    </row>
    <row r="41" spans="2:8">
      <c r="B41" s="1" t="s">
        <v>2323</v>
      </c>
      <c r="C41" s="6">
        <f>_xll.BDP($B41,"EQY_BETA_RAW_OVERRIDABLE","EQY_BETA_OVERRIDE_START_DT",TEXT($C$2,"YYYYMMDD"),"EQY_BETA_OVERRIDE_END_DT",TEXT($C$3,"YYYYMMDD"),"EQY_BETA_OVERRIDE_REL_INDEX",$C$4,"EQY_BETA_OVERRIDE_PERIOD",$C$6)</f>
        <v>0.51630103640701885</v>
      </c>
      <c r="D41" s="6">
        <f>_xll.BDP($B41,"EQY_BETA_ADJ_OVERRIDABLE","EQY_BETA_OVERRIDE_START_DT",TEXT($C$2,"YYYYMMDD"),"EQY_BETA_OVERRIDE_END_DT",TEXT($C$3,"YYYYMMDD"),"EQY_BETA_OVERRIDE_REL_INDEX",$C$4,"EQY_BETA_OVERRIDE_PERIOD",$C$6)</f>
        <v>0.67752724893110328</v>
      </c>
      <c r="F41" s="1" t="s">
        <v>2323</v>
      </c>
      <c r="G41" s="6">
        <v>0.51628959969387112</v>
      </c>
      <c r="H41" s="6">
        <v>0.67751962453191616</v>
      </c>
    </row>
    <row r="42" spans="2:8">
      <c r="B42" s="1" t="s">
        <v>777</v>
      </c>
      <c r="C42" s="6">
        <f>_xll.BDP($B42,"EQY_BETA_RAW_OVERRIDABLE","EQY_BETA_OVERRIDE_START_DT",TEXT($C$2,"YYYYMMDD"),"EQY_BETA_OVERRIDE_END_DT",TEXT($C$3,"YYYYMMDD"),"EQY_BETA_OVERRIDE_REL_INDEX",$C$4,"EQY_BETA_OVERRIDE_PERIOD",$C$6)</f>
        <v>0.6396388849457566</v>
      </c>
      <c r="D42" s="6">
        <f>_xll.BDP($B42,"EQY_BETA_ADJ_OVERRIDABLE","EQY_BETA_OVERRIDE_START_DT",TEXT($C$2,"YYYYMMDD"),"EQY_BETA_OVERRIDE_END_DT",TEXT($C$3,"YYYYMMDD"),"EQY_BETA_OVERRIDE_REL_INDEX",$C$4,"EQY_BETA_OVERRIDE_PERIOD",$C$6)</f>
        <v>0.75975165903793807</v>
      </c>
      <c r="F42" s="1" t="s">
        <v>777</v>
      </c>
      <c r="G42" s="6">
        <v>0.63963191082549875</v>
      </c>
      <c r="H42" s="6">
        <v>0.75974700967092701</v>
      </c>
    </row>
    <row r="43" spans="2:8">
      <c r="B43" s="1" t="s">
        <v>2324</v>
      </c>
      <c r="C43" s="6">
        <f>_xll.BDP($B43,"EQY_BETA_RAW_OVERRIDABLE","EQY_BETA_OVERRIDE_START_DT",TEXT($C$2,"YYYYMMDD"),"EQY_BETA_OVERRIDE_END_DT",TEXT($C$3,"YYYYMMDD"),"EQY_BETA_OVERRIDE_REL_INDEX",$C$4,"EQY_BETA_OVERRIDE_PERIOD",$C$6)</f>
        <v>0.55530753034330638</v>
      </c>
      <c r="D43" s="6">
        <f>_xll.BDP($B43,"EQY_BETA_ADJ_OVERRIDABLE","EQY_BETA_OVERRIDE_START_DT",TEXT($C$2,"YYYYMMDD"),"EQY_BETA_OVERRIDE_END_DT",TEXT($C$3,"YYYYMMDD"),"EQY_BETA_OVERRIDE_REL_INDEX",$C$4,"EQY_BETA_OVERRIDE_PERIOD",$C$6)</f>
        <v>0.70353131817866865</v>
      </c>
      <c r="F43" s="1" t="s">
        <v>2324</v>
      </c>
      <c r="G43" s="6">
        <v>0.55529993198159167</v>
      </c>
      <c r="H43" s="6">
        <v>0.70352625265484792</v>
      </c>
    </row>
    <row r="44" spans="2:8">
      <c r="B44" s="1" t="s">
        <v>2325</v>
      </c>
      <c r="C44" s="6">
        <f>_xll.BDP($B44,"EQY_BETA_RAW_OVERRIDABLE","EQY_BETA_OVERRIDE_START_DT",TEXT($C$2,"YYYYMMDD"),"EQY_BETA_OVERRIDE_END_DT",TEXT($C$3,"YYYYMMDD"),"EQY_BETA_OVERRIDE_REL_INDEX",$C$4,"EQY_BETA_OVERRIDE_PERIOD",$C$6)</f>
        <v>0.68677178228464819</v>
      </c>
      <c r="D44" s="6">
        <f>_xll.BDP($B44,"EQY_BETA_ADJ_OVERRIDABLE","EQY_BETA_OVERRIDE_START_DT",TEXT($C$2,"YYYYMMDD"),"EQY_BETA_OVERRIDE_END_DT",TEXT($C$3,"YYYYMMDD"),"EQY_BETA_OVERRIDE_REL_INDEX",$C$4,"EQY_BETA_OVERRIDE_PERIOD",$C$6)</f>
        <v>0.79117327637788359</v>
      </c>
      <c r="F44" s="1" t="s">
        <v>2325</v>
      </c>
      <c r="G44" s="6">
        <v>0.68675242658886504</v>
      </c>
      <c r="H44" s="6">
        <v>0.79116037270973283</v>
      </c>
    </row>
    <row r="45" spans="2:8">
      <c r="B45" s="1" t="s">
        <v>2326</v>
      </c>
      <c r="C45" s="6">
        <f>_xll.BDP($B45,"EQY_BETA_RAW_OVERRIDABLE","EQY_BETA_OVERRIDE_START_DT",TEXT($C$2,"YYYYMMDD"),"EQY_BETA_OVERRIDE_END_DT",TEXT($C$3,"YYYYMMDD"),"EQY_BETA_OVERRIDE_REL_INDEX",$C$4,"EQY_BETA_OVERRIDE_PERIOD",$C$6)</f>
        <v>0.58675608484993391</v>
      </c>
      <c r="D45" s="6">
        <f>_xll.BDP($B45,"EQY_BETA_ADJ_OVERRIDABLE","EQY_BETA_OVERRIDE_START_DT",TEXT($C$2,"YYYYMMDD"),"EQY_BETA_OVERRIDE_END_DT",TEXT($C$3,"YYYYMMDD"),"EQY_BETA_OVERRIDE_REL_INDEX",$C$4,"EQY_BETA_OVERRIDE_PERIOD",$C$6)</f>
        <v>0.72449681152605705</v>
      </c>
      <c r="F45" s="1" t="s">
        <v>2326</v>
      </c>
      <c r="G45" s="6">
        <v>0.58674139052338725</v>
      </c>
      <c r="H45" s="6">
        <v>0.72448701540632143</v>
      </c>
    </row>
    <row r="46" spans="2:8">
      <c r="B46" s="1" t="s">
        <v>2327</v>
      </c>
      <c r="C46" s="6">
        <f>_xll.BDP($B46,"EQY_BETA_RAW_OVERRIDABLE","EQY_BETA_OVERRIDE_START_DT",TEXT($C$2,"YYYYMMDD"),"EQY_BETA_OVERRIDE_END_DT",TEXT($C$3,"YYYYMMDD"),"EQY_BETA_OVERRIDE_REL_INDEX",$C$4,"EQY_BETA_OVERRIDE_PERIOD",$C$6)</f>
        <v>0.45101099156388158</v>
      </c>
      <c r="D46" s="6">
        <f>_xll.BDP($B46,"EQY_BETA_ADJ_OVERRIDABLE","EQY_BETA_OVERRIDE_START_DT",TEXT($C$2,"YYYYMMDD"),"EQY_BETA_OVERRIDE_END_DT",TEXT($C$3,"YYYYMMDD"),"EQY_BETA_OVERRIDE_REL_INDEX",$C$4,"EQY_BETA_OVERRIDE_PERIOD",$C$6)</f>
        <v>0.63400098763597734</v>
      </c>
      <c r="F46" s="1" t="s">
        <v>2327</v>
      </c>
      <c r="G46" s="6">
        <v>0.4510100491371597</v>
      </c>
      <c r="H46" s="6">
        <v>0.63400035935777888</v>
      </c>
    </row>
    <row r="47" spans="2:8">
      <c r="B47" s="1" t="s">
        <v>2328</v>
      </c>
      <c r="C47" s="6">
        <f>_xll.BDP($B47,"EQY_BETA_RAW_OVERRIDABLE","EQY_BETA_OVERRIDE_START_DT",TEXT($C$2,"YYYYMMDD"),"EQY_BETA_OVERRIDE_END_DT",TEXT($C$3,"YYYYMMDD"),"EQY_BETA_OVERRIDE_REL_INDEX",$C$4,"EQY_BETA_OVERRIDE_PERIOD",$C$6)</f>
        <v>0.55816669233751426</v>
      </c>
      <c r="D47" s="6">
        <f>_xll.BDP($B47,"EQY_BETA_ADJ_OVERRIDABLE","EQY_BETA_OVERRIDE_START_DT",TEXT($C$2,"YYYYMMDD"),"EQY_BETA_OVERRIDE_END_DT",TEXT($C$3,"YYYYMMDD"),"EQY_BETA_OVERRIDE_REL_INDEX",$C$4,"EQY_BETA_OVERRIDE_PERIOD",$C$6)</f>
        <v>0.70543740711372727</v>
      </c>
      <c r="F47" s="1" t="s">
        <v>2328</v>
      </c>
      <c r="G47" s="6">
        <v>0.55816516640263591</v>
      </c>
      <c r="H47" s="6">
        <v>0.70543638983398127</v>
      </c>
    </row>
    <row r="48" spans="2:8">
      <c r="B48" s="1" t="s">
        <v>2329</v>
      </c>
      <c r="C48" s="6">
        <f>_xll.BDP($B48,"EQY_BETA_RAW_OVERRIDABLE","EQY_BETA_OVERRIDE_START_DT",TEXT($C$2,"YYYYMMDD"),"EQY_BETA_OVERRIDE_END_DT",TEXT($C$3,"YYYYMMDD"),"EQY_BETA_OVERRIDE_REL_INDEX",$C$4,"EQY_BETA_OVERRIDE_PERIOD",$C$6)</f>
        <v>0.55906924020082116</v>
      </c>
      <c r="D48" s="6">
        <f>_xll.BDP($B48,"EQY_BETA_ADJ_OVERRIDABLE","EQY_BETA_OVERRIDE_START_DT",TEXT($C$2,"YYYYMMDD"),"EQY_BETA_OVERRIDE_END_DT",TEXT($C$3,"YYYYMMDD"),"EQY_BETA_OVERRIDE_REL_INDEX",$C$4,"EQY_BETA_OVERRIDE_PERIOD",$C$6)</f>
        <v>0.7060390996722794</v>
      </c>
      <c r="F48" s="1" t="s">
        <v>2329</v>
      </c>
      <c r="G48" s="6">
        <v>0.55906327043213588</v>
      </c>
      <c r="H48" s="6">
        <v>0.70603511986628775</v>
      </c>
    </row>
    <row r="49" spans="2:8">
      <c r="B49" s="1" t="s">
        <v>2330</v>
      </c>
      <c r="C49" s="6">
        <f>_xll.BDP($B49,"EQY_BETA_RAW_OVERRIDABLE","EQY_BETA_OVERRIDE_START_DT",TEXT($C$2,"YYYYMMDD"),"EQY_BETA_OVERRIDE_END_DT",TEXT($C$3,"YYYYMMDD"),"EQY_BETA_OVERRIDE_REL_INDEX",$C$4,"EQY_BETA_OVERRIDE_PERIOD",$C$6)</f>
        <v>0.58786657872567527</v>
      </c>
      <c r="D49" s="6">
        <f>_xll.BDP($B49,"EQY_BETA_ADJ_OVERRIDABLE","EQY_BETA_OVERRIDE_START_DT",TEXT($C$2,"YYYYMMDD"),"EQY_BETA_OVERRIDE_END_DT",TEXT($C$3,"YYYYMMDD"),"EQY_BETA_OVERRIDE_REL_INDEX",$C$4,"EQY_BETA_OVERRIDE_PERIOD",$C$6)</f>
        <v>0.72523713337325879</v>
      </c>
      <c r="F49" s="1" t="s">
        <v>2330</v>
      </c>
      <c r="G49" s="6">
        <v>0.58785961886719384</v>
      </c>
      <c r="H49" s="6">
        <v>0.72523249351400343</v>
      </c>
    </row>
    <row r="50" spans="2:8">
      <c r="B50" s="1" t="s">
        <v>781</v>
      </c>
      <c r="C50" s="6">
        <f>_xll.BDP($B50,"EQY_BETA_RAW_OVERRIDABLE","EQY_BETA_OVERRIDE_START_DT",TEXT($C$2,"YYYYMMDD"),"EQY_BETA_OVERRIDE_END_DT",TEXT($C$3,"YYYYMMDD"),"EQY_BETA_OVERRIDE_REL_INDEX",$C$4,"EQY_BETA_OVERRIDE_PERIOD",$C$6)</f>
        <v>0.6625584505620834</v>
      </c>
      <c r="D50" s="6">
        <f>_xll.BDP($B50,"EQY_BETA_ADJ_OVERRIDABLE","EQY_BETA_OVERRIDE_START_DT",TEXT($C$2,"YYYYMMDD"),"EQY_BETA_OVERRIDE_END_DT",TEXT($C$3,"YYYYMMDD"),"EQY_BETA_OVERRIDE_REL_INDEX",$C$4,"EQY_BETA_OVERRIDE_PERIOD",$C$6)</f>
        <v>0.77503121665171859</v>
      </c>
      <c r="F50" s="1" t="s">
        <v>781</v>
      </c>
      <c r="G50" s="6">
        <v>0.66255108537599805</v>
      </c>
      <c r="H50" s="6">
        <v>0.77502630657676286</v>
      </c>
    </row>
    <row r="51" spans="2:8">
      <c r="B51" s="1" t="s">
        <v>2331</v>
      </c>
      <c r="C51" s="6">
        <f>_xll.BDP($B51,"EQY_BETA_RAW_OVERRIDABLE","EQY_BETA_OVERRIDE_START_DT",TEXT($C$2,"YYYYMMDD"),"EQY_BETA_OVERRIDE_END_DT",TEXT($C$3,"YYYYMMDD"),"EQY_BETA_OVERRIDE_REL_INDEX",$C$4,"EQY_BETA_OVERRIDE_PERIOD",$C$6)</f>
        <v>0.73320803717520022</v>
      </c>
      <c r="D51" s="6">
        <f>_xll.BDP($B51,"EQY_BETA_ADJ_OVERRIDABLE","EQY_BETA_OVERRIDE_START_DT",TEXT($C$2,"YYYYMMDD"),"EQY_BETA_OVERRIDE_END_DT",TEXT($C$3,"YYYYMMDD"),"EQY_BETA_OVERRIDE_REL_INDEX",$C$4,"EQY_BETA_OVERRIDE_PERIOD",$C$6)</f>
        <v>0.82213047006321904</v>
      </c>
      <c r="F51" s="1" t="s">
        <v>2331</v>
      </c>
      <c r="G51" s="6">
        <v>0.73320115063709457</v>
      </c>
      <c r="H51" s="6">
        <v>0.82212587908372547</v>
      </c>
    </row>
    <row r="52" spans="2:8">
      <c r="B52" s="1" t="s">
        <v>2332</v>
      </c>
      <c r="C52" s="6">
        <f>_xll.BDP($B52,"EQY_BETA_RAW_OVERRIDABLE","EQY_BETA_OVERRIDE_START_DT",TEXT($C$2,"YYYYMMDD"),"EQY_BETA_OVERRIDE_END_DT",TEXT($C$3,"YYYYMMDD"),"EQY_BETA_OVERRIDE_REL_INDEX",$C$4,"EQY_BETA_OVERRIDE_PERIOD",$C$6)</f>
        <v>0.47730976776716943</v>
      </c>
      <c r="D52" s="6">
        <f>_xll.BDP($B52,"EQY_BETA_ADJ_OVERRIDABLE","EQY_BETA_OVERRIDE_START_DT",TEXT($C$2,"YYYYMMDD"),"EQY_BETA_OVERRIDE_END_DT",TEXT($C$3,"YYYYMMDD"),"EQY_BETA_OVERRIDE_REL_INDEX",$C$4,"EQY_BETA_OVERRIDE_PERIOD",$C$6)</f>
        <v>0.65153332977966127</v>
      </c>
      <c r="F52" s="1" t="s">
        <v>2332</v>
      </c>
      <c r="G52" s="6">
        <v>0.47729175986206712</v>
      </c>
      <c r="H52" s="6">
        <v>0.65152132462964574</v>
      </c>
    </row>
    <row r="53" spans="2:8">
      <c r="B53" s="1" t="s">
        <v>2333</v>
      </c>
      <c r="C53" s="6">
        <f>_xll.BDP($B53,"EQY_BETA_RAW_OVERRIDABLE","EQY_BETA_OVERRIDE_START_DT",TEXT($C$2,"YYYYMMDD"),"EQY_BETA_OVERRIDE_END_DT",TEXT($C$3,"YYYYMMDD"),"EQY_BETA_OVERRIDE_REL_INDEX",$C$4,"EQY_BETA_OVERRIDE_PERIOD",$C$6)</f>
        <v>0.36339465778571339</v>
      </c>
      <c r="D53" s="6">
        <f>_xll.BDP($B53,"EQY_BETA_ADJ_OVERRIDABLE","EQY_BETA_OVERRIDE_START_DT",TEXT($C$2,"YYYYMMDD"),"EQY_BETA_OVERRIDE_END_DT",TEXT($C$3,"YYYYMMDD"),"EQY_BETA_OVERRIDE_REL_INDEX",$C$4,"EQY_BETA_OVERRIDE_PERIOD",$C$6)</f>
        <v>0.57559068255942369</v>
      </c>
      <c r="F53" s="1" t="s">
        <v>2333</v>
      </c>
      <c r="G53" s="6">
        <v>0.36337004172175713</v>
      </c>
      <c r="H53" s="6">
        <v>0.57557427201422662</v>
      </c>
    </row>
    <row r="54" spans="2:8">
      <c r="B54" s="1" t="s">
        <v>782</v>
      </c>
      <c r="C54" s="6">
        <f>_xll.BDP($B54,"EQY_BETA_RAW_OVERRIDABLE","EQY_BETA_OVERRIDE_START_DT",TEXT($C$2,"YYYYMMDD"),"EQY_BETA_OVERRIDE_END_DT",TEXT($C$3,"YYYYMMDD"),"EQY_BETA_OVERRIDE_REL_INDEX",$C$4,"EQY_BETA_OVERRIDE_PERIOD",$C$6)</f>
        <v>0.57487206328274176</v>
      </c>
      <c r="D54" s="6">
        <f>_xll.BDP($B54,"EQY_BETA_ADJ_OVERRIDABLE","EQY_BETA_OVERRIDE_START_DT",TEXT($C$2,"YYYYMMDD"),"EQY_BETA_OVERRIDE_END_DT",TEXT($C$3,"YYYYMMDD"),"EQY_BETA_OVERRIDE_REL_INDEX",$C$4,"EQY_BETA_OVERRIDE_PERIOD",$C$6)</f>
        <v>0.71657420970807273</v>
      </c>
      <c r="F54" s="1" t="s">
        <v>782</v>
      </c>
      <c r="G54" s="6">
        <v>0.57485643426648914</v>
      </c>
      <c r="H54" s="6">
        <v>0.71656379046809771</v>
      </c>
    </row>
    <row r="55" spans="2:8">
      <c r="B55" s="1" t="s">
        <v>2334</v>
      </c>
      <c r="C55" s="6">
        <f>_xll.BDP($B55,"EQY_BETA_RAW_OVERRIDABLE","EQY_BETA_OVERRIDE_START_DT",TEXT($C$2,"YYYYMMDD"),"EQY_BETA_OVERRIDE_END_DT",TEXT($C$3,"YYYYMMDD"),"EQY_BETA_OVERRIDE_REL_INDEX",$C$4,"EQY_BETA_OVERRIDE_PERIOD",$C$6)</f>
        <v>0.60551277454476615</v>
      </c>
      <c r="D55" s="6">
        <f>_xll.BDP($B55,"EQY_BETA_ADJ_OVERRIDABLE","EQY_BETA_OVERRIDE_START_DT",TEXT($C$2,"YYYYMMDD"),"EQY_BETA_OVERRIDE_END_DT",TEXT($C$3,"YYYYMMDD"),"EQY_BETA_OVERRIDE_REL_INDEX",$C$4,"EQY_BETA_OVERRIDE_PERIOD",$C$6)</f>
        <v>0.73700114627801383</v>
      </c>
      <c r="F55" s="1" t="s">
        <v>2334</v>
      </c>
      <c r="G55" s="6">
        <v>0.60549778520185349</v>
      </c>
      <c r="H55" s="6">
        <v>0.73699115348266764</v>
      </c>
    </row>
    <row r="56" spans="2:8">
      <c r="B56" s="1" t="s">
        <v>2335</v>
      </c>
      <c r="C56" s="6">
        <f>_xll.BDP($B56,"EQY_BETA_RAW_OVERRIDABLE","EQY_BETA_OVERRIDE_START_DT",TEXT($C$2,"YYYYMMDD"),"EQY_BETA_OVERRIDE_END_DT",TEXT($C$3,"YYYYMMDD"),"EQY_BETA_OVERRIDE_REL_INDEX",$C$4,"EQY_BETA_OVERRIDE_PERIOD",$C$6)</f>
        <v>0.59210756432288802</v>
      </c>
      <c r="D56" s="6">
        <f>_xll.BDP($B56,"EQY_BETA_ADJ_OVERRIDABLE","EQY_BETA_OVERRIDE_START_DT",TEXT($C$2,"YYYYMMDD"),"EQY_BETA_OVERRIDE_END_DT",TEXT($C$3,"YYYYMMDD"),"EQY_BETA_OVERRIDE_REL_INDEX",$C$4,"EQY_BETA_OVERRIDE_PERIOD",$C$6)</f>
        <v>0.72806442883149658</v>
      </c>
      <c r="F56" s="1" t="s">
        <v>2335</v>
      </c>
      <c r="G56" s="6">
        <v>0.5920948571529987</v>
      </c>
      <c r="H56" s="6">
        <v>0.72805595746961815</v>
      </c>
    </row>
    <row r="57" spans="2:8">
      <c r="B57" s="1" t="s">
        <v>2336</v>
      </c>
      <c r="C57" s="6">
        <f>_xll.BDP($B57,"EQY_BETA_RAW_OVERRIDABLE","EQY_BETA_OVERRIDE_START_DT",TEXT($C$2,"YYYYMMDD"),"EQY_BETA_OVERRIDE_END_DT",TEXT($C$3,"YYYYMMDD"),"EQY_BETA_OVERRIDE_REL_INDEX",$C$4,"EQY_BETA_OVERRIDE_PERIOD",$C$6)</f>
        <v>0.41205453179690166</v>
      </c>
      <c r="D57" s="6">
        <f>_xll.BDP($B57,"EQY_BETA_ADJ_OVERRIDABLE","EQY_BETA_OVERRIDE_START_DT",TEXT($C$2,"YYYYMMDD"),"EQY_BETA_OVERRIDE_END_DT",TEXT($C$3,"YYYYMMDD"),"EQY_BETA_OVERRIDE_REL_INDEX",$C$4,"EQY_BETA_OVERRIDE_PERIOD",$C$6)</f>
        <v>0.60803027416772248</v>
      </c>
      <c r="F57" s="1" t="s">
        <v>2336</v>
      </c>
      <c r="G57" s="6">
        <v>0.41203684621407444</v>
      </c>
      <c r="H57" s="6">
        <v>0.60801848389707491</v>
      </c>
    </row>
    <row r="58" spans="2:8">
      <c r="B58" s="1" t="s">
        <v>2337</v>
      </c>
      <c r="C58" s="6">
        <f>_xll.BDP($B58,"EQY_BETA_RAW_OVERRIDABLE","EQY_BETA_OVERRIDE_START_DT",TEXT($C$2,"YYYYMMDD"),"EQY_BETA_OVERRIDE_END_DT",TEXT($C$3,"YYYYMMDD"),"EQY_BETA_OVERRIDE_REL_INDEX",$C$4,"EQY_BETA_OVERRIDE_PERIOD",$C$6)</f>
        <v>0.55104747006556964</v>
      </c>
      <c r="D58" s="6">
        <f>_xll.BDP($B58,"EQY_BETA_ADJ_OVERRIDABLE","EQY_BETA_OVERRIDE_START_DT",TEXT($C$2,"YYYYMMDD"),"EQY_BETA_OVERRIDE_END_DT",TEXT($C$3,"YYYYMMDD"),"EQY_BETA_OVERRIDE_REL_INDEX",$C$4,"EQY_BETA_OVERRIDE_PERIOD",$C$6)</f>
        <v>0.70069130639391264</v>
      </c>
      <c r="F58" s="1" t="s">
        <v>2337</v>
      </c>
      <c r="G58" s="6">
        <v>0.5510231137177124</v>
      </c>
      <c r="H58" s="6">
        <v>0.70067506899105014</v>
      </c>
    </row>
    <row r="59" spans="2:8">
      <c r="B59" s="1" t="s">
        <v>2338</v>
      </c>
      <c r="C59" s="6">
        <f>_xll.BDP($B59,"EQY_BETA_RAW_OVERRIDABLE","EQY_BETA_OVERRIDE_START_DT",TEXT($C$2,"YYYYMMDD"),"EQY_BETA_OVERRIDE_END_DT",TEXT($C$3,"YYYYMMDD"),"EQY_BETA_OVERRIDE_REL_INDEX",$C$4,"EQY_BETA_OVERRIDE_PERIOD",$C$6)</f>
        <v>0.50478253898770153</v>
      </c>
      <c r="D59" s="6">
        <f>_xll.BDP($B59,"EQY_BETA_ADJ_OVERRIDABLE","EQY_BETA_OVERRIDE_START_DT",TEXT($C$2,"YYYYMMDD"),"EQY_BETA_OVERRIDE_END_DT",TEXT($C$3,"YYYYMMDD"),"EQY_BETA_OVERRIDE_REL_INDEX",$C$4,"EQY_BETA_OVERRIDE_PERIOD",$C$6)</f>
        <v>0.66984832744154121</v>
      </c>
      <c r="F59" s="1" t="s">
        <v>2338</v>
      </c>
      <c r="G59" s="6">
        <v>0.5047741616776017</v>
      </c>
      <c r="H59" s="6">
        <v>0.66984274262399002</v>
      </c>
    </row>
    <row r="60" spans="2:8">
      <c r="B60" s="1" t="s">
        <v>2339</v>
      </c>
      <c r="C60" s="6">
        <f>_xll.BDP($B60,"EQY_BETA_RAW_OVERRIDABLE","EQY_BETA_OVERRIDE_START_DT",TEXT($C$2,"YYYYMMDD"),"EQY_BETA_OVERRIDE_END_DT",TEXT($C$3,"YYYYMMDD"),"EQY_BETA_OVERRIDE_REL_INDEX",$C$4,"EQY_BETA_OVERRIDE_PERIOD",$C$6)</f>
        <v>0.58573701810464418</v>
      </c>
      <c r="D60" s="6">
        <f>_xll.BDP($B60,"EQY_BETA_ADJ_OVERRIDABLE","EQY_BETA_OVERRIDE_START_DT",TEXT($C$2,"YYYYMMDD"),"EQY_BETA_OVERRIDE_END_DT",TEXT($C$3,"YYYYMMDD"),"EQY_BETA_OVERRIDE_REL_INDEX",$C$4,"EQY_BETA_OVERRIDE_PERIOD",$C$6)</f>
        <v>0.72381744048964214</v>
      </c>
      <c r="F60" s="1" t="s">
        <v>2339</v>
      </c>
      <c r="G60" s="6">
        <v>0.58572283399626768</v>
      </c>
      <c r="H60" s="6">
        <v>0.72380798451195183</v>
      </c>
    </row>
    <row r="61" spans="2:8">
      <c r="B61" s="1" t="s">
        <v>783</v>
      </c>
      <c r="C61" s="6">
        <f>_xll.BDP($B61,"EQY_BETA_RAW_OVERRIDABLE","EQY_BETA_OVERRIDE_START_DT",TEXT($C$2,"YYYYMMDD"),"EQY_BETA_OVERRIDE_END_DT",TEXT($C$3,"YYYYMMDD"),"EQY_BETA_OVERRIDE_REL_INDEX",$C$4,"EQY_BETA_OVERRIDE_PERIOD",$C$6)</f>
        <v>0.27595659172470977</v>
      </c>
      <c r="D61" s="6">
        <f>_xll.BDP($B61,"EQY_BETA_ADJ_OVERRIDABLE","EQY_BETA_OVERRIDE_START_DT",TEXT($C$2,"YYYYMMDD"),"EQY_BETA_OVERRIDE_END_DT",TEXT($C$3,"YYYYMMDD"),"EQY_BETA_OVERRIDE_REL_INDEX",$C$4,"EQY_BETA_OVERRIDE_PERIOD",$C$6)</f>
        <v>0.51729922143919504</v>
      </c>
      <c r="F61" s="1" t="s">
        <v>783</v>
      </c>
      <c r="G61" s="6">
        <v>0.27594598654237729</v>
      </c>
      <c r="H61" s="6">
        <v>0.51729215138834128</v>
      </c>
    </row>
    <row r="62" spans="2:8">
      <c r="B62" s="1" t="s">
        <v>2340</v>
      </c>
      <c r="C62" s="6" t="str">
        <f>_xll.BDP($B62,"EQY_BETA_RAW_OVERRIDABLE","EQY_BETA_OVERRIDE_START_DT",TEXT($C$2,"YYYYMMDD"),"EQY_BETA_OVERRIDE_END_DT",TEXT($C$3,"YYYYMMDD"),"EQY_BETA_OVERRIDE_REL_INDEX",$C$4,"EQY_BETA_OVERRIDE_PERIOD",$C$6)</f>
        <v>#N/A N/A</v>
      </c>
      <c r="D62" s="6" t="str">
        <f>_xll.BDP($B62,"EQY_BETA_ADJ_OVERRIDABLE","EQY_BETA_OVERRIDE_START_DT",TEXT($C$2,"YYYYMMDD"),"EQY_BETA_OVERRIDE_END_DT",TEXT($C$3,"YYYYMMDD"),"EQY_BETA_OVERRIDE_REL_INDEX",$C$4,"EQY_BETA_OVERRIDE_PERIOD",$C$6)</f>
        <v>#N/A N/A</v>
      </c>
      <c r="F62" s="1" t="s">
        <v>2340</v>
      </c>
      <c r="G62" s="6">
        <v>0.71357981855742236</v>
      </c>
      <c r="H62" s="6">
        <v>0.80904512183949118</v>
      </c>
    </row>
    <row r="63" spans="2:8">
      <c r="B63" s="1" t="s">
        <v>2341</v>
      </c>
      <c r="C63" s="6">
        <f>_xll.BDP($B63,"EQY_BETA_RAW_OVERRIDABLE","EQY_BETA_OVERRIDE_START_DT",TEXT($C$2,"YYYYMMDD"),"EQY_BETA_OVERRIDE_END_DT",TEXT($C$3,"YYYYMMDD"),"EQY_BETA_OVERRIDE_REL_INDEX",$C$4,"EQY_BETA_OVERRIDE_PERIOD",$C$6)</f>
        <v>0.48842934441996205</v>
      </c>
      <c r="D63" s="6">
        <f>_xll.BDP($B63,"EQY_BETA_ADJ_OVERRIDABLE","EQY_BETA_OVERRIDE_START_DT",TEXT($C$2,"YYYYMMDD"),"EQY_BETA_OVERRIDE_END_DT",TEXT($C$3,"YYYYMMDD"),"EQY_BETA_OVERRIDE_REL_INDEX",$C$4,"EQY_BETA_OVERRIDE_PERIOD",$C$6)</f>
        <v>0.65894630675101196</v>
      </c>
      <c r="F63" s="1" t="s">
        <v>2341</v>
      </c>
      <c r="G63" s="6">
        <v>0.48841281029891098</v>
      </c>
      <c r="H63" s="6">
        <v>0.65893528411387203</v>
      </c>
    </row>
    <row r="64" spans="2:8">
      <c r="B64" s="1" t="s">
        <v>2342</v>
      </c>
      <c r="C64" s="6">
        <f>_xll.BDP($B64,"EQY_BETA_RAW_OVERRIDABLE","EQY_BETA_OVERRIDE_START_DT",TEXT($C$2,"YYYYMMDD"),"EQY_BETA_OVERRIDE_END_DT",TEXT($C$3,"YYYYMMDD"),"EQY_BETA_OVERRIDE_REL_INDEX",$C$4,"EQY_BETA_OVERRIDE_PERIOD",$C$6)</f>
        <v>0.5759309965778141</v>
      </c>
      <c r="D64" s="6">
        <f>_xll.BDP($B64,"EQY_BETA_ADJ_OVERRIDABLE","EQY_BETA_OVERRIDE_START_DT",TEXT($C$2,"YYYYMMDD"),"EQY_BETA_OVERRIDE_END_DT",TEXT($C$3,"YYYYMMDD"),"EQY_BETA_OVERRIDE_REL_INDEX",$C$4,"EQY_BETA_OVERRIDE_PERIOD",$C$6)</f>
        <v>0.71728015817856561</v>
      </c>
      <c r="F64" s="1" t="s">
        <v>2342</v>
      </c>
      <c r="G64" s="6">
        <v>0.57591780193741315</v>
      </c>
      <c r="H64" s="6">
        <v>0.71727136183959583</v>
      </c>
    </row>
    <row r="65" spans="2:8">
      <c r="B65" s="1" t="s">
        <v>784</v>
      </c>
      <c r="C65" s="6">
        <f>_xll.BDP($B65,"EQY_BETA_RAW_OVERRIDABLE","EQY_BETA_OVERRIDE_START_DT",TEXT($C$2,"YYYYMMDD"),"EQY_BETA_OVERRIDE_END_DT",TEXT($C$3,"YYYYMMDD"),"EQY_BETA_OVERRIDE_REL_INDEX",$C$4,"EQY_BETA_OVERRIDE_PERIOD",$C$6)</f>
        <v>0.5144456701863942</v>
      </c>
      <c r="D65" s="6">
        <f>_xll.BDP($B65,"EQY_BETA_ADJ_OVERRIDABLE","EQY_BETA_OVERRIDE_START_DT",TEXT($C$2,"YYYYMMDD"),"EQY_BETA_OVERRIDE_END_DT",TEXT($C$3,"YYYYMMDD"),"EQY_BETA_OVERRIDE_REL_INDEX",$C$4,"EQY_BETA_OVERRIDE_PERIOD",$C$6)</f>
        <v>0.67629035048646158</v>
      </c>
      <c r="F65" s="1" t="s">
        <v>784</v>
      </c>
      <c r="G65" s="6">
        <v>0.51443609898721498</v>
      </c>
      <c r="H65" s="6">
        <v>0.67628396975081673</v>
      </c>
    </row>
    <row r="66" spans="2:8">
      <c r="B66" s="1" t="s">
        <v>2343</v>
      </c>
      <c r="C66" s="6">
        <f>_xll.BDP($B66,"EQY_BETA_RAW_OVERRIDABLE","EQY_BETA_OVERRIDE_START_DT",TEXT($C$2,"YYYYMMDD"),"EQY_BETA_OVERRIDE_END_DT",TEXT($C$3,"YYYYMMDD"),"EQY_BETA_OVERRIDE_REL_INDEX",$C$4,"EQY_BETA_OVERRIDE_PERIOD",$C$6)</f>
        <v>0.41324745117338818</v>
      </c>
      <c r="D66" s="6">
        <f>_xll.BDP($B66,"EQY_BETA_ADJ_OVERRIDABLE","EQY_BETA_OVERRIDE_START_DT",TEXT($C$2,"YYYYMMDD"),"EQY_BETA_OVERRIDE_END_DT",TEXT($C$3,"YYYYMMDD"),"EQY_BETA_OVERRIDE_REL_INDEX",$C$4,"EQY_BETA_OVERRIDE_PERIOD",$C$6)</f>
        <v>0.60882554579925097</v>
      </c>
      <c r="F66" s="1" t="s">
        <v>2343</v>
      </c>
      <c r="G66" s="6">
        <v>0.41324044883304795</v>
      </c>
      <c r="H66" s="6">
        <v>0.6088208776190398</v>
      </c>
    </row>
    <row r="67" spans="2:8">
      <c r="B67" s="1" t="s">
        <v>2344</v>
      </c>
      <c r="C67" s="6">
        <f>_xll.BDP($B67,"EQY_BETA_RAW_OVERRIDABLE","EQY_BETA_OVERRIDE_START_DT",TEXT($C$2,"YYYYMMDD"),"EQY_BETA_OVERRIDE_END_DT",TEXT($C$3,"YYYYMMDD"),"EQY_BETA_OVERRIDE_REL_INDEX",$C$4,"EQY_BETA_OVERRIDE_PERIOD",$C$6)</f>
        <v>0.41120082423832771</v>
      </c>
      <c r="D67" s="6">
        <f>_xll.BDP($B67,"EQY_BETA_ADJ_OVERRIDABLE","EQY_BETA_OVERRIDE_START_DT",TEXT($C$2,"YYYYMMDD"),"EQY_BETA_OVERRIDE_END_DT",TEXT($C$3,"YYYYMMDD"),"EQY_BETA_OVERRIDE_REL_INDEX",$C$4,"EQY_BETA_OVERRIDE_PERIOD",$C$6)</f>
        <v>0.60746114148672359</v>
      </c>
      <c r="F67" s="1" t="s">
        <v>2344</v>
      </c>
      <c r="G67" s="6">
        <v>0.41118011624597961</v>
      </c>
      <c r="H67" s="6">
        <v>0.60744733629654479</v>
      </c>
    </row>
    <row r="68" spans="2:8">
      <c r="B68" s="1" t="s">
        <v>785</v>
      </c>
      <c r="C68" s="6">
        <f>_xll.BDP($B68,"EQY_BETA_RAW_OVERRIDABLE","EQY_BETA_OVERRIDE_START_DT",TEXT($C$2,"YYYYMMDD"),"EQY_BETA_OVERRIDE_END_DT",TEXT($C$3,"YYYYMMDD"),"EQY_BETA_OVERRIDE_REL_INDEX",$C$5,"EQY_BETA_OVERRIDE_PERIOD",$C$6)</f>
        <v>0.38219310000000001</v>
      </c>
      <c r="D68" s="6">
        <f>_xll.BDP($B68,"EQY_BETA_ADJ_OVERRIDABLE","EQY_BETA_OVERRIDE_START_DT",TEXT($C$2,"YYYYMMDD"),"EQY_BETA_OVERRIDE_END_DT",TEXT($C$3,"YYYYMMDD"),"EQY_BETA_OVERRIDE_REL_INDEX",$C$5,"EQY_BETA_OVERRIDE_PERIOD",$C$6)</f>
        <v>0.58812279999999995</v>
      </c>
      <c r="F68" s="1" t="s">
        <v>785</v>
      </c>
      <c r="G68" s="6">
        <v>0.38219340000000002</v>
      </c>
      <c r="H68" s="6">
        <v>0.58812299999999995</v>
      </c>
    </row>
    <row r="69" spans="2:8">
      <c r="B69" s="1" t="s">
        <v>786</v>
      </c>
      <c r="C69" s="6">
        <f>_xll.BDP($B69,"EQY_BETA_RAW_OVERRIDABLE","EQY_BETA_OVERRIDE_START_DT",TEXT($C$2,"YYYYMMDD"),"EQY_BETA_OVERRIDE_END_DT",TEXT($C$3,"YYYYMMDD"),"EQY_BETA_OVERRIDE_REL_INDEX",$C$5,"EQY_BETA_OVERRIDE_PERIOD",$C$6)</f>
        <v>0.53518849999999996</v>
      </c>
      <c r="D69" s="6">
        <f>_xll.BDP($B69,"EQY_BETA_ADJ_OVERRIDABLE","EQY_BETA_OVERRIDE_START_DT",TEXT($C$2,"YYYYMMDD"),"EQY_BETA_OVERRIDE_END_DT",TEXT($C$3,"YYYYMMDD"),"EQY_BETA_OVERRIDE_REL_INDEX",$C$5,"EQY_BETA_OVERRIDE_PERIOD",$C$6)</f>
        <v>0.69011880000000003</v>
      </c>
      <c r="F69" s="1" t="s">
        <v>786</v>
      </c>
      <c r="G69" s="6">
        <v>0.53518860000000001</v>
      </c>
      <c r="H69" s="6">
        <v>0.69011880000000003</v>
      </c>
    </row>
    <row r="70" spans="2:8">
      <c r="B70" s="1" t="s">
        <v>787</v>
      </c>
      <c r="C70" s="6">
        <f>_xll.BDP($B70,"EQY_BETA_RAW_OVERRIDABLE","EQY_BETA_OVERRIDE_START_DT",TEXT($C$2,"YYYYMMDD"),"EQY_BETA_OVERRIDE_END_DT",TEXT($C$3,"YYYYMMDD"),"EQY_BETA_OVERRIDE_REL_INDEX",$C$5,"EQY_BETA_OVERRIDE_PERIOD",$C$6)</f>
        <v>0.66507139999999998</v>
      </c>
      <c r="D70" s="6">
        <f>_xll.BDP($B70,"EQY_BETA_ADJ_OVERRIDABLE","EQY_BETA_OVERRIDE_START_DT",TEXT($C$2,"YYYYMMDD"),"EQY_BETA_OVERRIDE_END_DT",TEXT($C$3,"YYYYMMDD"),"EQY_BETA_OVERRIDE_REL_INDEX",$C$5,"EQY_BETA_OVERRIDE_PERIOD",$C$6)</f>
        <v>0.77670649999999997</v>
      </c>
      <c r="F70" s="1" t="s">
        <v>787</v>
      </c>
      <c r="G70" s="6">
        <v>0.66507170000000004</v>
      </c>
      <c r="H70" s="6">
        <v>0.77670669999999997</v>
      </c>
    </row>
    <row r="71" spans="2:8">
      <c r="B71" s="1" t="s">
        <v>2345</v>
      </c>
      <c r="C71" s="6">
        <f>_xll.BDP($B71,"EQY_BETA_RAW_OVERRIDABLE","EQY_BETA_OVERRIDE_START_DT",TEXT($C$2,"YYYYMMDD"),"EQY_BETA_OVERRIDE_END_DT",TEXT($C$3,"YYYYMMDD"),"EQY_BETA_OVERRIDE_REL_INDEX",$C$5,"EQY_BETA_OVERRIDE_PERIOD",$C$6)</f>
        <v>0.49479070000000003</v>
      </c>
      <c r="D71" s="6">
        <f>_xll.BDP($B71,"EQY_BETA_ADJ_OVERRIDABLE","EQY_BETA_OVERRIDE_START_DT",TEXT($C$2,"YYYYMMDD"),"EQY_BETA_OVERRIDE_END_DT",TEXT($C$3,"YYYYMMDD"),"EQY_BETA_OVERRIDE_REL_INDEX",$C$5,"EQY_BETA_OVERRIDE_PERIOD",$C$6)</f>
        <v>0.66318719999999998</v>
      </c>
      <c r="F71" s="1" t="s">
        <v>2345</v>
      </c>
      <c r="G71" s="6">
        <v>0.49479079999999998</v>
      </c>
      <c r="H71" s="6">
        <v>0.66318719999999998</v>
      </c>
    </row>
    <row r="72" spans="2:8">
      <c r="B72" s="1" t="s">
        <v>2346</v>
      </c>
      <c r="C72" s="6">
        <f>_xll.BDP($B72,"EQY_BETA_RAW_OVERRIDABLE","EQY_BETA_OVERRIDE_START_DT",TEXT($C$2,"YYYYMMDD"),"EQY_BETA_OVERRIDE_END_DT",TEXT($C$3,"YYYYMMDD"),"EQY_BETA_OVERRIDE_REL_INDEX",$C$5,"EQY_BETA_OVERRIDE_PERIOD",$C$6)</f>
        <v>0.59476790000000002</v>
      </c>
      <c r="D72" s="6">
        <f>_xll.BDP($B72,"EQY_BETA_ADJ_OVERRIDABLE","EQY_BETA_OVERRIDE_START_DT",TEXT($C$2,"YYYYMMDD"),"EQY_BETA_OVERRIDE_END_DT",TEXT($C$3,"YYYYMMDD"),"EQY_BETA_OVERRIDE_REL_INDEX",$C$5,"EQY_BETA_OVERRIDE_PERIOD",$C$6)</f>
        <v>0.72983799999999999</v>
      </c>
      <c r="F72" s="1" t="s">
        <v>2346</v>
      </c>
      <c r="G72" s="6">
        <v>0.59476799999999996</v>
      </c>
      <c r="H72" s="6">
        <v>0.72983810000000005</v>
      </c>
    </row>
    <row r="73" spans="2:8">
      <c r="B73" s="1" t="s">
        <v>788</v>
      </c>
      <c r="C73" s="6">
        <f>_xll.BDP($B73,"EQY_BETA_RAW_OVERRIDABLE","EQY_BETA_OVERRIDE_START_DT",TEXT($C$2,"YYYYMMDD"),"EQY_BETA_OVERRIDE_END_DT",TEXT($C$3,"YYYYMMDD"),"EQY_BETA_OVERRIDE_REL_INDEX",$C$5,"EQY_BETA_OVERRIDE_PERIOD",$C$6)</f>
        <v>0.1431221</v>
      </c>
      <c r="D73" s="6">
        <f>_xll.BDP($B73,"EQY_BETA_ADJ_OVERRIDABLE","EQY_BETA_OVERRIDE_START_DT",TEXT($C$2,"YYYYMMDD"),"EQY_BETA_OVERRIDE_END_DT",TEXT($C$3,"YYYYMMDD"),"EQY_BETA_OVERRIDE_REL_INDEX",$C$5,"EQY_BETA_OVERRIDE_PERIOD",$C$6)</f>
        <v>0.42874380000000001</v>
      </c>
      <c r="F73" s="1" t="s">
        <v>788</v>
      </c>
      <c r="G73" s="6">
        <v>0.1431221</v>
      </c>
      <c r="H73" s="6">
        <v>0.42874380000000001</v>
      </c>
    </row>
    <row r="74" spans="2:8">
      <c r="B74" s="1" t="s">
        <v>2347</v>
      </c>
      <c r="C74" s="6">
        <f>_xll.BDP($B74,"EQY_BETA_RAW_OVERRIDABLE","EQY_BETA_OVERRIDE_START_DT",TEXT($C$2,"YYYYMMDD"),"EQY_BETA_OVERRIDE_END_DT",TEXT($C$3,"YYYYMMDD"),"EQY_BETA_OVERRIDE_REL_INDEX",$C$4,"EQY_BETA_OVERRIDE_PERIOD",$C$6)</f>
        <v>0.47808010000000001</v>
      </c>
      <c r="D74" s="6">
        <f>_xll.BDP($B74,"EQY_BETA_ADJ_OVERRIDABLE","EQY_BETA_OVERRIDE_START_DT",TEXT($C$2,"YYYYMMDD"),"EQY_BETA_OVERRIDE_END_DT",TEXT($C$3,"YYYYMMDD"),"EQY_BETA_OVERRIDE_REL_INDEX",$C$4,"EQY_BETA_OVERRIDE_PERIOD",$C$6)</f>
        <v>0.65204689999999998</v>
      </c>
      <c r="F74" s="1" t="s">
        <v>2347</v>
      </c>
      <c r="G74" s="6">
        <v>0.47797440000000002</v>
      </c>
      <c r="H74" s="6">
        <v>0.65197640000000001</v>
      </c>
    </row>
    <row r="75" spans="2:8">
      <c r="B75" s="1" t="s">
        <v>2348</v>
      </c>
      <c r="C75" s="6">
        <f>_xll.BDP($B75,"EQY_BETA_RAW_OVERRIDABLE","EQY_BETA_OVERRIDE_START_DT",TEXT($C$2,"YYYYMMDD"),"EQY_BETA_OVERRIDE_END_DT",TEXT($C$3,"YYYYMMDD"),"EQY_BETA_OVERRIDE_REL_INDEX",$C$5,"EQY_BETA_OVERRIDE_PERIOD",$C$6)</f>
        <v>0.51426179999999999</v>
      </c>
      <c r="D75" s="6">
        <f>_xll.BDP($B75,"EQY_BETA_ADJ_OVERRIDABLE","EQY_BETA_OVERRIDE_START_DT",TEXT($C$2,"YYYYMMDD"),"EQY_BETA_OVERRIDE_END_DT",TEXT($C$3,"YYYYMMDD"),"EQY_BETA_OVERRIDE_REL_INDEX",$C$5,"EQY_BETA_OVERRIDE_PERIOD",$C$6)</f>
        <v>0.67616779999999999</v>
      </c>
      <c r="F75" s="1" t="s">
        <v>2348</v>
      </c>
      <c r="G75" s="6">
        <v>0.51426190000000005</v>
      </c>
      <c r="H75" s="6">
        <v>0.67616779999999999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1"/>
  </sheetPr>
  <dimension ref="A1:AD67"/>
  <sheetViews>
    <sheetView zoomScale="70" zoomScaleNormal="70" workbookViewId="0">
      <selection activeCell="F10" sqref="F10"/>
    </sheetView>
  </sheetViews>
  <sheetFormatPr defaultRowHeight="15.75"/>
  <cols>
    <col min="1" max="1" width="37.875" customWidth="1"/>
    <col min="3" max="3" width="10.25" customWidth="1"/>
    <col min="9" max="9" width="10.25" customWidth="1"/>
  </cols>
  <sheetData>
    <row r="1" spans="1:30"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30" s="81" customFormat="1" ht="12.75">
      <c r="A2" s="81" t="s">
        <v>2349</v>
      </c>
      <c r="D2" s="82">
        <v>42216</v>
      </c>
      <c r="E2" s="82">
        <v>42216</v>
      </c>
      <c r="F2" s="82">
        <v>42216</v>
      </c>
      <c r="G2" s="82">
        <v>42216</v>
      </c>
      <c r="H2" s="82">
        <v>42216</v>
      </c>
      <c r="I2" s="82">
        <v>42216</v>
      </c>
      <c r="J2" s="82">
        <v>42216</v>
      </c>
      <c r="K2" s="82">
        <v>42216</v>
      </c>
      <c r="L2" s="82"/>
      <c r="M2" s="82">
        <v>42216</v>
      </c>
      <c r="N2" s="82">
        <v>42216</v>
      </c>
      <c r="O2" s="82">
        <v>42216</v>
      </c>
      <c r="P2" s="82"/>
      <c r="Q2" s="82"/>
      <c r="R2" s="82">
        <v>42216</v>
      </c>
      <c r="S2" s="82">
        <v>42216</v>
      </c>
      <c r="T2" s="82"/>
      <c r="U2" s="82">
        <v>42216</v>
      </c>
      <c r="V2" s="82">
        <v>42216</v>
      </c>
      <c r="W2" s="82"/>
      <c r="X2" s="82">
        <v>42216</v>
      </c>
      <c r="Y2" s="82"/>
      <c r="Z2" s="82"/>
      <c r="AA2" s="82"/>
      <c r="AB2" s="82"/>
      <c r="AC2" s="82"/>
    </row>
    <row r="3" spans="1:30" s="79" customFormat="1" ht="78.75">
      <c r="A3" s="79" t="s">
        <v>2350</v>
      </c>
      <c r="B3" s="79" t="s">
        <v>1</v>
      </c>
      <c r="C3" s="79" t="s">
        <v>2351</v>
      </c>
      <c r="D3" s="79" t="s">
        <v>2352</v>
      </c>
      <c r="E3" s="79" t="s">
        <v>2353</v>
      </c>
      <c r="F3" s="79" t="s">
        <v>2354</v>
      </c>
      <c r="G3" s="79" t="s">
        <v>2355</v>
      </c>
      <c r="H3" s="79" t="s">
        <v>2356</v>
      </c>
      <c r="I3" s="79" t="s">
        <v>2357</v>
      </c>
      <c r="J3" s="79" t="s">
        <v>2358</v>
      </c>
      <c r="K3" s="79" t="s">
        <v>2359</v>
      </c>
      <c r="L3" s="79" t="s">
        <v>2360</v>
      </c>
      <c r="M3" s="79" t="s">
        <v>2361</v>
      </c>
      <c r="N3" s="79" t="s">
        <v>2362</v>
      </c>
      <c r="O3" s="79" t="s">
        <v>2363</v>
      </c>
      <c r="P3" s="79" t="s">
        <v>2364</v>
      </c>
      <c r="Q3" s="79" t="s">
        <v>2365</v>
      </c>
      <c r="R3" s="79" t="s">
        <v>2366</v>
      </c>
      <c r="S3" s="79" t="s">
        <v>2367</v>
      </c>
      <c r="T3" s="79" t="s">
        <v>2368</v>
      </c>
      <c r="U3" s="79" t="s">
        <v>2369</v>
      </c>
      <c r="V3" s="79" t="s">
        <v>2370</v>
      </c>
      <c r="W3" s="79" t="s">
        <v>2371</v>
      </c>
      <c r="X3" s="79" t="s">
        <v>2372</v>
      </c>
      <c r="Y3" s="79" t="s">
        <v>2373</v>
      </c>
      <c r="Z3" s="79" t="s">
        <v>172</v>
      </c>
      <c r="AA3" s="79" t="s">
        <v>2162</v>
      </c>
      <c r="AB3" s="79" t="s">
        <v>2374</v>
      </c>
      <c r="AC3" s="79" t="s">
        <v>2375</v>
      </c>
      <c r="AD3" s="79" t="s">
        <v>2376</v>
      </c>
    </row>
    <row r="5" spans="1:30">
      <c r="A5" t="s">
        <v>2377</v>
      </c>
      <c r="B5" t="s">
        <v>964</v>
      </c>
      <c r="D5" t="s">
        <v>2378</v>
      </c>
      <c r="E5">
        <v>4.0000000000000001E-3</v>
      </c>
      <c r="F5">
        <v>6.5000000000000002E-2</v>
      </c>
      <c r="G5">
        <v>4.4999999999999998E-2</v>
      </c>
      <c r="H5">
        <v>0.03</v>
      </c>
      <c r="I5">
        <v>0.66</v>
      </c>
      <c r="J5">
        <v>0.62</v>
      </c>
      <c r="K5">
        <v>0.52</v>
      </c>
      <c r="L5">
        <v>0.4</v>
      </c>
      <c r="M5">
        <v>0.09</v>
      </c>
      <c r="N5">
        <v>0.1</v>
      </c>
      <c r="O5">
        <v>0.125</v>
      </c>
      <c r="P5">
        <v>0.105</v>
      </c>
      <c r="Q5">
        <v>4.2000000000000003E-2</v>
      </c>
      <c r="R5">
        <v>119.65</v>
      </c>
      <c r="S5">
        <v>125</v>
      </c>
      <c r="T5">
        <v>8.786965299727223E-3</v>
      </c>
      <c r="U5">
        <v>75</v>
      </c>
      <c r="V5">
        <v>65</v>
      </c>
      <c r="W5">
        <v>70</v>
      </c>
      <c r="X5">
        <v>36.65</v>
      </c>
      <c r="Y5">
        <v>1.9099590723055935</v>
      </c>
      <c r="Z5">
        <v>1.6782744092248447E-2</v>
      </c>
      <c r="AA5">
        <v>0.47642857142857142</v>
      </c>
      <c r="AB5">
        <v>7.9957787925212243E-3</v>
      </c>
      <c r="AC5">
        <v>4.9995778792521227E-2</v>
      </c>
      <c r="AD5">
        <v>42160</v>
      </c>
    </row>
    <row r="6" spans="1:30">
      <c r="A6" t="s">
        <v>2379</v>
      </c>
      <c r="B6" t="s">
        <v>2380</v>
      </c>
      <c r="D6">
        <v>7.0000000000000007E-2</v>
      </c>
      <c r="E6">
        <v>7.0000000000000007E-2</v>
      </c>
      <c r="F6">
        <v>7.0000000000000007E-2</v>
      </c>
      <c r="G6">
        <v>0.05</v>
      </c>
      <c r="H6">
        <v>4.4999999999999998E-2</v>
      </c>
      <c r="I6">
        <v>0.52</v>
      </c>
      <c r="J6">
        <v>0.52</v>
      </c>
      <c r="K6">
        <v>0.5</v>
      </c>
      <c r="L6">
        <v>0.48666666666666669</v>
      </c>
      <c r="M6">
        <v>9.5000000000000001E-2</v>
      </c>
      <c r="N6">
        <v>9.5000000000000001E-2</v>
      </c>
      <c r="O6">
        <v>0.105</v>
      </c>
      <c r="P6">
        <v>9.8333333333333328E-2</v>
      </c>
      <c r="Q6">
        <v>4.7855555555555554E-2</v>
      </c>
      <c r="R6">
        <v>100.39</v>
      </c>
      <c r="S6">
        <v>120</v>
      </c>
      <c r="T6">
        <v>3.633020983685098E-2</v>
      </c>
      <c r="U6">
        <v>70</v>
      </c>
      <c r="V6">
        <v>55</v>
      </c>
      <c r="W6">
        <v>62.5</v>
      </c>
      <c r="X6">
        <v>36.65</v>
      </c>
      <c r="Y6">
        <v>1.7053206002728514</v>
      </c>
      <c r="Z6">
        <v>6.1954655247017362E-2</v>
      </c>
      <c r="AA6">
        <v>0.41360000000000008</v>
      </c>
      <c r="AB6">
        <v>2.5624445410166386E-2</v>
      </c>
      <c r="AC6">
        <v>7.3480000965721937E-2</v>
      </c>
      <c r="AD6">
        <v>42160</v>
      </c>
    </row>
    <row r="7" spans="1:30">
      <c r="A7" t="s">
        <v>2381</v>
      </c>
      <c r="B7" t="s">
        <v>2382</v>
      </c>
      <c r="D7">
        <v>4.3999999999999997E-2</v>
      </c>
      <c r="E7">
        <v>4.9000000000000002E-2</v>
      </c>
      <c r="F7">
        <v>0.1</v>
      </c>
      <c r="G7">
        <v>4.4999999999999998E-2</v>
      </c>
      <c r="H7">
        <v>7.4999999999999997E-2</v>
      </c>
      <c r="I7">
        <v>0.57999999999999996</v>
      </c>
      <c r="J7">
        <v>0.57999999999999996</v>
      </c>
      <c r="K7">
        <v>0.52</v>
      </c>
      <c r="L7">
        <v>0.44000000000000006</v>
      </c>
      <c r="M7">
        <v>8.5000000000000006E-2</v>
      </c>
      <c r="N7">
        <v>8.5000000000000006E-2</v>
      </c>
      <c r="O7">
        <v>8.5000000000000006E-2</v>
      </c>
      <c r="P7">
        <v>8.5000000000000006E-2</v>
      </c>
      <c r="Q7">
        <v>3.740000000000001E-2</v>
      </c>
      <c r="R7">
        <v>43.18</v>
      </c>
      <c r="S7">
        <v>45</v>
      </c>
      <c r="T7">
        <v>8.2911960868481405E-3</v>
      </c>
      <c r="U7">
        <v>75</v>
      </c>
      <c r="V7">
        <v>55</v>
      </c>
      <c r="W7">
        <v>65</v>
      </c>
      <c r="X7">
        <v>48.1</v>
      </c>
      <c r="Y7">
        <v>1.3513513513513513</v>
      </c>
      <c r="Z7">
        <v>1.120431903628127E-2</v>
      </c>
      <c r="AA7">
        <v>0.26</v>
      </c>
      <c r="AB7">
        <v>2.9131229494331304E-3</v>
      </c>
      <c r="AC7">
        <v>4.0313122949433143E-2</v>
      </c>
      <c r="AD7">
        <v>42160</v>
      </c>
    </row>
    <row r="8" spans="1:30">
      <c r="A8" t="s">
        <v>2383</v>
      </c>
      <c r="B8" t="s">
        <v>2384</v>
      </c>
      <c r="D8">
        <v>0.06</v>
      </c>
      <c r="E8">
        <v>0.06</v>
      </c>
      <c r="F8">
        <v>2.5000000000000001E-2</v>
      </c>
      <c r="G8">
        <v>0.03</v>
      </c>
      <c r="H8">
        <v>6.5000000000000002E-2</v>
      </c>
      <c r="I8">
        <v>0.59</v>
      </c>
      <c r="J8">
        <v>0.52</v>
      </c>
      <c r="K8">
        <v>0.54</v>
      </c>
      <c r="L8">
        <v>0.45000000000000007</v>
      </c>
      <c r="M8">
        <v>0.125</v>
      </c>
      <c r="N8">
        <v>0.13500000000000001</v>
      </c>
      <c r="O8">
        <v>0.12</v>
      </c>
      <c r="P8">
        <v>0.12666666666666668</v>
      </c>
      <c r="Q8">
        <v>5.7000000000000016E-2</v>
      </c>
      <c r="R8">
        <v>84.2</v>
      </c>
      <c r="S8">
        <v>85</v>
      </c>
      <c r="T8">
        <v>1.8930566219406142E-3</v>
      </c>
      <c r="U8">
        <v>30</v>
      </c>
      <c r="V8">
        <v>25</v>
      </c>
      <c r="W8">
        <v>27.5</v>
      </c>
      <c r="X8">
        <v>15.65</v>
      </c>
      <c r="Y8">
        <v>1.7571884984025559</v>
      </c>
      <c r="Z8">
        <v>3.3264573228988428E-3</v>
      </c>
      <c r="AA8">
        <v>0.43090909090909091</v>
      </c>
      <c r="AB8">
        <v>1.4334007009582286E-3</v>
      </c>
      <c r="AC8">
        <v>5.8433400700958246E-2</v>
      </c>
      <c r="AD8">
        <v>42160</v>
      </c>
    </row>
    <row r="9" spans="1:30">
      <c r="A9" t="s">
        <v>2385</v>
      </c>
      <c r="B9" t="s">
        <v>1320</v>
      </c>
      <c r="D9" t="s">
        <v>2386</v>
      </c>
      <c r="E9">
        <v>5.2999999999999999E-2</v>
      </c>
      <c r="F9">
        <v>0.09</v>
      </c>
      <c r="G9">
        <v>3.5000000000000003E-2</v>
      </c>
      <c r="H9">
        <v>5.5E-2</v>
      </c>
      <c r="I9">
        <v>0.56999999999999995</v>
      </c>
      <c r="J9">
        <v>0.54</v>
      </c>
      <c r="K9">
        <v>0.46</v>
      </c>
      <c r="L9">
        <v>0.47666666666666668</v>
      </c>
      <c r="M9">
        <v>8.5000000000000006E-2</v>
      </c>
      <c r="N9">
        <v>0.09</v>
      </c>
      <c r="O9">
        <v>0.1</v>
      </c>
      <c r="P9">
        <v>9.1666666666666674E-2</v>
      </c>
      <c r="Q9">
        <v>4.3694444444444452E-2</v>
      </c>
      <c r="R9">
        <v>316.04000000000002</v>
      </c>
      <c r="S9">
        <v>325</v>
      </c>
      <c r="T9">
        <v>5.6069392684492403E-3</v>
      </c>
      <c r="U9">
        <v>50</v>
      </c>
      <c r="V9">
        <v>35</v>
      </c>
      <c r="W9">
        <v>42.5</v>
      </c>
      <c r="X9">
        <v>25.55</v>
      </c>
      <c r="Y9">
        <v>1.6634050880626223</v>
      </c>
      <c r="Z9">
        <v>9.3266113075965839E-3</v>
      </c>
      <c r="AA9">
        <v>0.39882352941176469</v>
      </c>
      <c r="AB9">
        <v>3.7196720391473432E-3</v>
      </c>
      <c r="AC9">
        <v>4.7414116483591798E-2</v>
      </c>
      <c r="AD9">
        <v>42160</v>
      </c>
    </row>
    <row r="10" spans="1:30">
      <c r="A10" t="s">
        <v>2387</v>
      </c>
      <c r="B10" t="s">
        <v>2388</v>
      </c>
      <c r="D10">
        <v>0.04</v>
      </c>
      <c r="E10">
        <v>0.04</v>
      </c>
      <c r="F10">
        <v>7.0000000000000007E-2</v>
      </c>
      <c r="G10">
        <v>2.5000000000000001E-2</v>
      </c>
      <c r="H10">
        <v>3.5000000000000003E-2</v>
      </c>
      <c r="I10">
        <v>0.98</v>
      </c>
      <c r="J10">
        <v>0.83</v>
      </c>
      <c r="K10">
        <v>0.64</v>
      </c>
      <c r="L10">
        <v>0.18333333333333324</v>
      </c>
      <c r="M10">
        <v>6.5000000000000002E-2</v>
      </c>
      <c r="N10">
        <v>7.4999999999999997E-2</v>
      </c>
      <c r="O10">
        <v>0.1</v>
      </c>
      <c r="P10">
        <v>0.08</v>
      </c>
      <c r="Q10">
        <v>1.4666666666666659E-2</v>
      </c>
      <c r="R10">
        <v>27.28</v>
      </c>
      <c r="S10">
        <v>28</v>
      </c>
      <c r="T10">
        <v>5.2237317983403475E-3</v>
      </c>
      <c r="U10">
        <v>60</v>
      </c>
      <c r="V10">
        <v>50</v>
      </c>
      <c r="W10">
        <v>55</v>
      </c>
      <c r="X10">
        <v>33.85</v>
      </c>
      <c r="Y10">
        <v>1.6248153618906942</v>
      </c>
      <c r="Z10">
        <v>8.4875996723402982E-3</v>
      </c>
      <c r="AA10">
        <v>0.38454545454545452</v>
      </c>
      <c r="AB10">
        <v>3.2638678739999507E-3</v>
      </c>
      <c r="AC10">
        <v>1.793053454066661E-2</v>
      </c>
      <c r="AD10">
        <v>42160</v>
      </c>
    </row>
    <row r="11" spans="1:30">
      <c r="A11" t="s">
        <v>2389</v>
      </c>
      <c r="B11" t="s">
        <v>2390</v>
      </c>
      <c r="D11">
        <v>0.05</v>
      </c>
      <c r="E11">
        <v>0.05</v>
      </c>
      <c r="F11">
        <v>0.03</v>
      </c>
      <c r="G11">
        <v>0.03</v>
      </c>
      <c r="H11">
        <v>4.4999999999999998E-2</v>
      </c>
      <c r="I11">
        <v>0.69</v>
      </c>
      <c r="J11">
        <v>0.68</v>
      </c>
      <c r="K11">
        <v>0.69</v>
      </c>
      <c r="L11">
        <v>0.31333333333333335</v>
      </c>
      <c r="M11">
        <v>0.11</v>
      </c>
      <c r="N11">
        <v>0.11</v>
      </c>
      <c r="O11">
        <v>0.105</v>
      </c>
      <c r="P11">
        <v>0.10833333333333334</v>
      </c>
      <c r="Q11">
        <v>3.3944444444444451E-2</v>
      </c>
      <c r="R11">
        <v>77.88</v>
      </c>
      <c r="S11">
        <v>80</v>
      </c>
      <c r="T11">
        <v>5.385943156117623E-3</v>
      </c>
      <c r="U11">
        <v>45</v>
      </c>
      <c r="V11">
        <v>30</v>
      </c>
      <c r="W11">
        <v>37.5</v>
      </c>
      <c r="X11">
        <v>20.399999999999999</v>
      </c>
      <c r="Y11">
        <v>1.8382352941176472</v>
      </c>
      <c r="Z11">
        <v>9.9006308016868078E-3</v>
      </c>
      <c r="AA11">
        <v>0.45600000000000007</v>
      </c>
      <c r="AB11">
        <v>4.5146876455691848E-3</v>
      </c>
      <c r="AC11">
        <v>3.8459132090013635E-2</v>
      </c>
      <c r="AD11">
        <v>42160</v>
      </c>
    </row>
    <row r="12" spans="1:30">
      <c r="A12" t="s">
        <v>2391</v>
      </c>
      <c r="B12" t="s">
        <v>2392</v>
      </c>
      <c r="D12">
        <v>0.06</v>
      </c>
      <c r="E12" t="s">
        <v>2378</v>
      </c>
      <c r="F12">
        <v>8.5000000000000006E-2</v>
      </c>
      <c r="G12">
        <v>7.0000000000000007E-2</v>
      </c>
      <c r="H12">
        <v>6.5000000000000002E-2</v>
      </c>
      <c r="I12">
        <v>0.6</v>
      </c>
      <c r="J12">
        <v>0.59</v>
      </c>
      <c r="K12">
        <v>0.53</v>
      </c>
      <c r="L12">
        <v>0.42666666666666664</v>
      </c>
      <c r="M12">
        <v>0.115</v>
      </c>
      <c r="N12">
        <v>0.115</v>
      </c>
      <c r="O12">
        <v>0.14000000000000001</v>
      </c>
      <c r="P12">
        <v>0.12333333333333334</v>
      </c>
      <c r="Q12">
        <v>5.2622222222222223E-2</v>
      </c>
      <c r="R12">
        <v>68.33</v>
      </c>
      <c r="S12">
        <v>76</v>
      </c>
      <c r="T12">
        <v>2.1504853181716577E-2</v>
      </c>
      <c r="U12">
        <v>40</v>
      </c>
      <c r="V12">
        <v>30</v>
      </c>
      <c r="W12">
        <v>35</v>
      </c>
      <c r="X12">
        <v>18.399999999999999</v>
      </c>
      <c r="Y12">
        <v>1.9021739130434785</v>
      </c>
      <c r="Z12">
        <v>4.0905970726091319E-2</v>
      </c>
      <c r="AA12">
        <v>0.47428571428571431</v>
      </c>
      <c r="AB12">
        <v>1.9401117544374742E-2</v>
      </c>
      <c r="AC12">
        <v>7.2023339766596972E-2</v>
      </c>
      <c r="AD12">
        <v>42160</v>
      </c>
    </row>
    <row r="13" spans="1:30">
      <c r="A13" t="s">
        <v>2393</v>
      </c>
      <c r="B13" t="s">
        <v>2394</v>
      </c>
      <c r="D13">
        <v>0.04</v>
      </c>
      <c r="E13">
        <v>0.05</v>
      </c>
      <c r="F13">
        <v>0.06</v>
      </c>
      <c r="G13">
        <v>0.08</v>
      </c>
      <c r="H13">
        <v>4.4999999999999998E-2</v>
      </c>
      <c r="I13">
        <v>0.5</v>
      </c>
      <c r="J13">
        <v>0.5</v>
      </c>
      <c r="K13">
        <v>0.49</v>
      </c>
      <c r="L13">
        <v>0.50333333333333341</v>
      </c>
      <c r="M13">
        <v>9.5000000000000001E-2</v>
      </c>
      <c r="N13">
        <v>9.5000000000000001E-2</v>
      </c>
      <c r="O13">
        <v>0.11</v>
      </c>
      <c r="P13">
        <v>9.9999999999999992E-2</v>
      </c>
      <c r="Q13">
        <v>5.0333333333333334E-2</v>
      </c>
      <c r="R13">
        <v>46.52</v>
      </c>
      <c r="S13">
        <v>52</v>
      </c>
      <c r="T13">
        <v>2.2522157049591263E-2</v>
      </c>
      <c r="U13">
        <v>75</v>
      </c>
      <c r="V13">
        <v>50</v>
      </c>
      <c r="W13">
        <v>62.5</v>
      </c>
      <c r="X13">
        <v>39.4</v>
      </c>
      <c r="Y13">
        <v>1.586294416243655</v>
      </c>
      <c r="Z13">
        <v>3.5726771969529288E-2</v>
      </c>
      <c r="AA13">
        <v>0.36960000000000004</v>
      </c>
      <c r="AB13">
        <v>1.3204614919938027E-2</v>
      </c>
      <c r="AC13">
        <v>6.3537948253271359E-2</v>
      </c>
      <c r="AD13">
        <v>42160</v>
      </c>
    </row>
    <row r="14" spans="1:30">
      <c r="A14" t="s">
        <v>2395</v>
      </c>
      <c r="B14" t="s">
        <v>2396</v>
      </c>
      <c r="D14">
        <v>6.4000000000000001E-2</v>
      </c>
      <c r="E14">
        <v>6.6000000000000003E-2</v>
      </c>
      <c r="F14">
        <v>0.09</v>
      </c>
      <c r="G14">
        <v>0.05</v>
      </c>
      <c r="H14">
        <v>8.5000000000000006E-2</v>
      </c>
      <c r="I14">
        <v>0.45</v>
      </c>
      <c r="J14">
        <v>0.42</v>
      </c>
      <c r="K14">
        <v>0.34</v>
      </c>
      <c r="L14">
        <v>0.59666666666666668</v>
      </c>
      <c r="M14">
        <v>0.115</v>
      </c>
      <c r="N14">
        <v>0.115</v>
      </c>
      <c r="O14">
        <v>0.115</v>
      </c>
      <c r="P14">
        <v>0.115</v>
      </c>
      <c r="Q14">
        <v>6.8616666666666673E-2</v>
      </c>
      <c r="R14">
        <v>172.73</v>
      </c>
      <c r="S14">
        <v>180</v>
      </c>
      <c r="T14">
        <v>8.27952105012697E-3</v>
      </c>
      <c r="U14">
        <v>35</v>
      </c>
      <c r="V14">
        <v>25</v>
      </c>
      <c r="W14">
        <v>30</v>
      </c>
      <c r="X14">
        <v>23.25</v>
      </c>
      <c r="Y14">
        <v>1.2903225806451613</v>
      </c>
      <c r="Z14">
        <v>1.0683252967905767E-2</v>
      </c>
      <c r="AA14">
        <v>0.22499999999999998</v>
      </c>
      <c r="AB14">
        <v>2.4037319177787971E-3</v>
      </c>
      <c r="AC14">
        <v>7.1020398584445477E-2</v>
      </c>
      <c r="AD14">
        <v>42160</v>
      </c>
    </row>
    <row r="15" spans="1:30">
      <c r="A15" t="s">
        <v>2397</v>
      </c>
      <c r="B15" t="s">
        <v>2398</v>
      </c>
      <c r="D15">
        <v>6.5000000000000002E-2</v>
      </c>
      <c r="E15">
        <v>0.06</v>
      </c>
      <c r="F15">
        <v>4.4999999999999998E-2</v>
      </c>
      <c r="G15">
        <v>0.03</v>
      </c>
      <c r="H15">
        <v>0.03</v>
      </c>
      <c r="I15">
        <v>0.64</v>
      </c>
      <c r="J15">
        <v>0.62</v>
      </c>
      <c r="K15">
        <v>0.59</v>
      </c>
      <c r="L15">
        <v>0.3833333333333333</v>
      </c>
      <c r="M15">
        <v>0.12</v>
      </c>
      <c r="N15">
        <v>0.12</v>
      </c>
      <c r="O15">
        <v>0.115</v>
      </c>
      <c r="P15">
        <v>0.11833333333333333</v>
      </c>
      <c r="Q15">
        <v>4.5361111111111109E-2</v>
      </c>
      <c r="R15">
        <v>51.76</v>
      </c>
      <c r="S15">
        <v>50</v>
      </c>
      <c r="T15">
        <v>-6.8950482719581929E-3</v>
      </c>
      <c r="U15">
        <v>55</v>
      </c>
      <c r="V15">
        <v>45</v>
      </c>
      <c r="W15">
        <v>50</v>
      </c>
      <c r="X15">
        <v>29.2</v>
      </c>
      <c r="Y15">
        <v>1.7123287671232876</v>
      </c>
      <c r="Z15">
        <v>-1.1806589506777727E-2</v>
      </c>
      <c r="AA15">
        <v>0.41600000000000004</v>
      </c>
      <c r="AB15">
        <v>-4.9115412348195346E-3</v>
      </c>
      <c r="AC15">
        <v>4.0449569876291572E-2</v>
      </c>
      <c r="AD15">
        <v>42160</v>
      </c>
    </row>
    <row r="16" spans="1:30">
      <c r="A16" t="s">
        <v>2399</v>
      </c>
      <c r="B16" t="s">
        <v>762</v>
      </c>
      <c r="D16">
        <v>0.06</v>
      </c>
      <c r="E16" t="s">
        <v>2378</v>
      </c>
      <c r="F16">
        <v>6.5000000000000002E-2</v>
      </c>
      <c r="G16">
        <v>0.04</v>
      </c>
      <c r="H16">
        <v>4.4999999999999998E-2</v>
      </c>
      <c r="I16">
        <v>0.66</v>
      </c>
      <c r="J16">
        <v>0.65</v>
      </c>
      <c r="K16">
        <v>0.61</v>
      </c>
      <c r="L16">
        <v>0.36</v>
      </c>
      <c r="M16">
        <v>0.08</v>
      </c>
      <c r="N16">
        <v>8.5000000000000006E-2</v>
      </c>
      <c r="O16">
        <v>0.09</v>
      </c>
      <c r="P16">
        <v>8.5000000000000006E-2</v>
      </c>
      <c r="Q16">
        <v>3.0600000000000002E-2</v>
      </c>
      <c r="R16">
        <v>45.9</v>
      </c>
      <c r="S16">
        <v>50</v>
      </c>
      <c r="T16">
        <v>1.7258819364476485E-2</v>
      </c>
      <c r="U16">
        <v>60</v>
      </c>
      <c r="V16">
        <v>45</v>
      </c>
      <c r="W16">
        <v>52.5</v>
      </c>
      <c r="X16">
        <v>42.75</v>
      </c>
      <c r="Y16">
        <v>1.2280701754385965</v>
      </c>
      <c r="Z16">
        <v>2.1195041324795685E-2</v>
      </c>
      <c r="AA16">
        <v>0.18571428571428572</v>
      </c>
      <c r="AB16">
        <v>3.9362219603191985E-3</v>
      </c>
      <c r="AC16">
        <v>3.4536221960319198E-2</v>
      </c>
      <c r="AD16">
        <v>42174</v>
      </c>
    </row>
    <row r="17" spans="1:30">
      <c r="A17" t="s">
        <v>2400</v>
      </c>
      <c r="B17" t="s">
        <v>2401</v>
      </c>
      <c r="D17">
        <v>5.45E-2</v>
      </c>
      <c r="E17">
        <v>5.2999999999999999E-2</v>
      </c>
      <c r="F17">
        <v>0.06</v>
      </c>
      <c r="G17">
        <v>4.4999999999999998E-2</v>
      </c>
      <c r="H17">
        <v>0.04</v>
      </c>
      <c r="I17">
        <v>0.61</v>
      </c>
      <c r="J17">
        <v>0.61</v>
      </c>
      <c r="K17">
        <v>0.63</v>
      </c>
      <c r="L17">
        <v>0.3833333333333333</v>
      </c>
      <c r="M17">
        <v>0.115</v>
      </c>
      <c r="N17">
        <v>0.115</v>
      </c>
      <c r="O17">
        <v>0.115</v>
      </c>
      <c r="P17">
        <v>0.115</v>
      </c>
      <c r="Q17">
        <v>4.4083333333333329E-2</v>
      </c>
      <c r="R17">
        <v>110.94</v>
      </c>
      <c r="S17">
        <v>115</v>
      </c>
      <c r="T17">
        <v>7.2144221992818114E-3</v>
      </c>
      <c r="U17">
        <v>75</v>
      </c>
      <c r="V17">
        <v>55</v>
      </c>
      <c r="W17">
        <v>65</v>
      </c>
      <c r="X17">
        <v>34.65</v>
      </c>
      <c r="Y17">
        <v>1.875901875901876</v>
      </c>
      <c r="Z17">
        <v>1.3533548137180888E-2</v>
      </c>
      <c r="AA17">
        <v>0.46692307692307689</v>
      </c>
      <c r="AB17">
        <v>6.3191259378990753E-3</v>
      </c>
      <c r="AC17">
        <v>5.0402459271232401E-2</v>
      </c>
      <c r="AD17">
        <v>42174</v>
      </c>
    </row>
    <row r="18" spans="1:30">
      <c r="A18" t="s">
        <v>2402</v>
      </c>
      <c r="B18" t="s">
        <v>1930</v>
      </c>
      <c r="D18">
        <v>5.8500000000000003E-2</v>
      </c>
      <c r="E18">
        <v>6.8000000000000005E-2</v>
      </c>
      <c r="F18">
        <v>0.06</v>
      </c>
      <c r="G18">
        <v>2.5000000000000001E-2</v>
      </c>
      <c r="H18">
        <v>0.04</v>
      </c>
      <c r="I18">
        <v>0.65</v>
      </c>
      <c r="J18">
        <v>0.61</v>
      </c>
      <c r="K18">
        <v>0.55000000000000004</v>
      </c>
      <c r="L18">
        <v>0.39666666666666661</v>
      </c>
      <c r="M18">
        <v>0.09</v>
      </c>
      <c r="N18">
        <v>9.5000000000000001E-2</v>
      </c>
      <c r="O18">
        <v>0.1</v>
      </c>
      <c r="P18">
        <v>9.5000000000000015E-2</v>
      </c>
      <c r="Q18">
        <v>3.7683333333333333E-2</v>
      </c>
      <c r="R18">
        <v>242.63</v>
      </c>
      <c r="S18">
        <v>250</v>
      </c>
      <c r="T18">
        <v>6.0025975483939398E-3</v>
      </c>
      <c r="U18">
        <v>45</v>
      </c>
      <c r="V18">
        <v>35</v>
      </c>
      <c r="W18">
        <v>40</v>
      </c>
      <c r="X18">
        <v>34.25</v>
      </c>
      <c r="Y18">
        <v>1.167883211678832</v>
      </c>
      <c r="Z18">
        <v>7.0103329032337978E-3</v>
      </c>
      <c r="AA18">
        <v>0.14374999999999993</v>
      </c>
      <c r="AB18">
        <v>1.0077353548398581E-3</v>
      </c>
      <c r="AC18">
        <v>3.8691068688173194E-2</v>
      </c>
      <c r="AD18">
        <v>42174</v>
      </c>
    </row>
    <row r="19" spans="1:30">
      <c r="A19" t="s">
        <v>2403</v>
      </c>
      <c r="B19" t="s">
        <v>946</v>
      </c>
      <c r="D19">
        <v>5.0200000000000002E-2</v>
      </c>
      <c r="E19">
        <v>4.9000000000000002E-2</v>
      </c>
      <c r="F19">
        <v>0.05</v>
      </c>
      <c r="G19">
        <v>0.05</v>
      </c>
      <c r="H19">
        <v>0.04</v>
      </c>
      <c r="I19">
        <v>0.65</v>
      </c>
      <c r="J19">
        <v>0.65</v>
      </c>
      <c r="K19">
        <v>0.64</v>
      </c>
      <c r="L19">
        <v>0.35333333333333339</v>
      </c>
      <c r="M19">
        <v>0.1</v>
      </c>
      <c r="N19">
        <v>0.1</v>
      </c>
      <c r="O19">
        <v>0.105</v>
      </c>
      <c r="P19">
        <v>0.10166666666666667</v>
      </c>
      <c r="Q19">
        <v>3.592222222222223E-2</v>
      </c>
      <c r="R19">
        <v>489.4</v>
      </c>
      <c r="S19">
        <v>500</v>
      </c>
      <c r="T19">
        <v>4.2947857537858347E-3</v>
      </c>
      <c r="U19">
        <v>70</v>
      </c>
      <c r="V19">
        <v>50</v>
      </c>
      <c r="W19">
        <v>60</v>
      </c>
      <c r="X19">
        <v>42</v>
      </c>
      <c r="Y19">
        <v>1.4285714285714286</v>
      </c>
      <c r="Z19">
        <v>6.1354082196940496E-3</v>
      </c>
      <c r="AA19">
        <v>0.30000000000000004</v>
      </c>
      <c r="AB19">
        <v>1.8406224659082151E-3</v>
      </c>
      <c r="AC19">
        <v>3.7762844688130445E-2</v>
      </c>
      <c r="AD19">
        <v>42174</v>
      </c>
    </row>
    <row r="20" spans="1:30">
      <c r="A20" t="s">
        <v>2404</v>
      </c>
      <c r="B20" t="s">
        <v>2405</v>
      </c>
      <c r="D20">
        <v>0.05</v>
      </c>
      <c r="E20" t="s">
        <v>2378</v>
      </c>
      <c r="F20">
        <v>0.05</v>
      </c>
      <c r="G20">
        <v>0.04</v>
      </c>
      <c r="H20">
        <v>3.5000000000000003E-2</v>
      </c>
      <c r="I20">
        <v>0.69</v>
      </c>
      <c r="J20">
        <v>0.69</v>
      </c>
      <c r="K20">
        <v>0.65</v>
      </c>
      <c r="L20">
        <v>0.32333333333333336</v>
      </c>
      <c r="M20">
        <v>0.08</v>
      </c>
      <c r="N20">
        <v>0.08</v>
      </c>
      <c r="O20">
        <v>8.5000000000000006E-2</v>
      </c>
      <c r="P20">
        <v>8.1666666666666665E-2</v>
      </c>
      <c r="Q20">
        <v>2.6405555555555557E-2</v>
      </c>
      <c r="R20">
        <v>62.24</v>
      </c>
      <c r="S20">
        <v>64</v>
      </c>
      <c r="T20">
        <v>5.5926213405397274E-3</v>
      </c>
      <c r="U20">
        <v>40</v>
      </c>
      <c r="V20">
        <v>30</v>
      </c>
      <c r="W20">
        <v>35</v>
      </c>
      <c r="X20">
        <v>27.25</v>
      </c>
      <c r="Y20">
        <v>1.2844036697247707</v>
      </c>
      <c r="Z20">
        <v>7.1831833731702925E-3</v>
      </c>
      <c r="AA20">
        <v>0.22142857142857142</v>
      </c>
      <c r="AB20">
        <v>1.5905620326305647E-3</v>
      </c>
      <c r="AC20">
        <v>2.7996117588186122E-2</v>
      </c>
      <c r="AD20">
        <v>42216</v>
      </c>
    </row>
    <row r="21" spans="1:30">
      <c r="A21" t="s">
        <v>2406</v>
      </c>
      <c r="B21" t="s">
        <v>2407</v>
      </c>
      <c r="D21">
        <v>6.1899999999999997E-2</v>
      </c>
      <c r="E21" t="s">
        <v>2378</v>
      </c>
      <c r="F21">
        <v>4.4999999999999998E-2</v>
      </c>
      <c r="G21">
        <v>0.04</v>
      </c>
      <c r="H21">
        <v>3.5000000000000003E-2</v>
      </c>
      <c r="I21">
        <v>0.57999999999999996</v>
      </c>
      <c r="J21">
        <v>0.59</v>
      </c>
      <c r="K21">
        <v>0.6</v>
      </c>
      <c r="L21">
        <v>0.41000000000000003</v>
      </c>
      <c r="M21">
        <v>0.09</v>
      </c>
      <c r="N21">
        <v>8.5000000000000006E-2</v>
      </c>
      <c r="O21">
        <v>8.5000000000000006E-2</v>
      </c>
      <c r="P21">
        <v>8.666666666666667E-2</v>
      </c>
      <c r="Q21">
        <v>3.553333333333334E-2</v>
      </c>
      <c r="R21">
        <v>44.67</v>
      </c>
      <c r="S21">
        <v>46</v>
      </c>
      <c r="T21">
        <v>5.8851017926808691E-3</v>
      </c>
      <c r="U21">
        <v>60</v>
      </c>
      <c r="V21">
        <v>45</v>
      </c>
      <c r="W21">
        <v>52.5</v>
      </c>
      <c r="X21">
        <v>36.5</v>
      </c>
      <c r="Y21">
        <v>1.4383561643835616</v>
      </c>
      <c r="Z21">
        <v>8.4648724415272766E-3</v>
      </c>
      <c r="AA21">
        <v>0.30476190476190479</v>
      </c>
      <c r="AB21">
        <v>2.5797706488464084E-3</v>
      </c>
      <c r="AC21">
        <v>3.811310398217975E-2</v>
      </c>
      <c r="AD21">
        <v>42216</v>
      </c>
    </row>
    <row r="22" spans="1:30">
      <c r="A22" t="s">
        <v>2408</v>
      </c>
      <c r="B22" t="s">
        <v>1198</v>
      </c>
      <c r="D22">
        <v>1.9099999999999999E-2</v>
      </c>
      <c r="E22">
        <v>5.7000000000000002E-2</v>
      </c>
      <c r="F22">
        <v>0.01</v>
      </c>
      <c r="G22">
        <v>0.05</v>
      </c>
      <c r="H22">
        <v>2.5000000000000001E-2</v>
      </c>
      <c r="I22">
        <v>0.93</v>
      </c>
      <c r="J22">
        <v>0.93</v>
      </c>
      <c r="K22">
        <v>0.8</v>
      </c>
      <c r="L22">
        <v>0.11333333333333329</v>
      </c>
      <c r="M22">
        <v>0.1</v>
      </c>
      <c r="N22">
        <v>0.1</v>
      </c>
      <c r="O22">
        <v>0.12</v>
      </c>
      <c r="P22">
        <v>0.10666666666666667</v>
      </c>
      <c r="Q22">
        <v>1.2088888888888885E-2</v>
      </c>
      <c r="R22">
        <v>429</v>
      </c>
      <c r="S22">
        <v>450</v>
      </c>
      <c r="T22">
        <v>9.603957601854507E-3</v>
      </c>
      <c r="U22">
        <v>25</v>
      </c>
      <c r="V22">
        <v>20</v>
      </c>
      <c r="W22">
        <v>22.5</v>
      </c>
      <c r="X22">
        <v>11.75</v>
      </c>
      <c r="Y22">
        <v>1.9148936170212767</v>
      </c>
      <c r="Z22">
        <v>1.8390557109934164E-2</v>
      </c>
      <c r="AA22">
        <v>0.47777777777777786</v>
      </c>
      <c r="AB22">
        <v>8.7865995080796573E-3</v>
      </c>
      <c r="AC22">
        <v>2.0875488396968542E-2</v>
      </c>
      <c r="AD22">
        <v>42174</v>
      </c>
    </row>
    <row r="23" spans="1:30">
      <c r="A23" t="s">
        <v>2409</v>
      </c>
      <c r="B23" t="s">
        <v>2410</v>
      </c>
      <c r="D23">
        <v>0.03</v>
      </c>
      <c r="E23">
        <v>0.03</v>
      </c>
      <c r="F23">
        <v>5.0000000000000001E-3</v>
      </c>
      <c r="G23">
        <v>0.05</v>
      </c>
      <c r="H23">
        <v>0.03</v>
      </c>
      <c r="I23">
        <v>0.71</v>
      </c>
      <c r="J23">
        <v>0.71</v>
      </c>
      <c r="K23">
        <v>0.68</v>
      </c>
      <c r="L23">
        <v>0.29999999999999993</v>
      </c>
      <c r="M23">
        <v>0.08</v>
      </c>
      <c r="N23">
        <v>8.5000000000000006E-2</v>
      </c>
      <c r="O23">
        <v>0.09</v>
      </c>
      <c r="P23">
        <v>8.5000000000000006E-2</v>
      </c>
      <c r="Q23">
        <v>2.5499999999999995E-2</v>
      </c>
      <c r="R23">
        <v>60.42</v>
      </c>
      <c r="S23">
        <v>60.5</v>
      </c>
      <c r="T23">
        <v>2.6467283532971564E-4</v>
      </c>
      <c r="U23">
        <v>50</v>
      </c>
      <c r="V23">
        <v>40</v>
      </c>
      <c r="W23">
        <v>45</v>
      </c>
      <c r="X23">
        <v>30.75</v>
      </c>
      <c r="Y23">
        <v>1.4634146341463414</v>
      </c>
      <c r="Z23">
        <v>3.8732610048251067E-4</v>
      </c>
      <c r="AA23">
        <v>0.31666666666666665</v>
      </c>
      <c r="AB23">
        <v>1.2265326515279503E-4</v>
      </c>
      <c r="AC23">
        <v>2.5622653265152791E-2</v>
      </c>
      <c r="AD23">
        <v>42174</v>
      </c>
    </row>
    <row r="24" spans="1:30">
      <c r="A24" t="s">
        <v>2411</v>
      </c>
      <c r="B24" t="s">
        <v>1042</v>
      </c>
      <c r="D24">
        <v>6.7599999999999993E-2</v>
      </c>
      <c r="E24">
        <v>6.2E-2</v>
      </c>
      <c r="F24">
        <v>5.5E-2</v>
      </c>
      <c r="G24">
        <v>6.5000000000000002E-2</v>
      </c>
      <c r="H24">
        <v>5.5E-2</v>
      </c>
      <c r="I24">
        <v>0.61</v>
      </c>
      <c r="J24">
        <v>0.6</v>
      </c>
      <c r="K24">
        <v>0.62</v>
      </c>
      <c r="L24">
        <v>0.39</v>
      </c>
      <c r="M24">
        <v>0.13500000000000001</v>
      </c>
      <c r="N24">
        <v>0.13500000000000001</v>
      </c>
      <c r="O24">
        <v>0.13500000000000001</v>
      </c>
      <c r="P24">
        <v>0.13500000000000001</v>
      </c>
      <c r="Q24">
        <v>5.2650000000000002E-2</v>
      </c>
      <c r="R24">
        <v>275.2</v>
      </c>
      <c r="S24">
        <v>285</v>
      </c>
      <c r="T24">
        <v>7.0227595704002166E-3</v>
      </c>
      <c r="U24">
        <v>40</v>
      </c>
      <c r="V24">
        <v>30</v>
      </c>
      <c r="W24">
        <v>35</v>
      </c>
      <c r="X24">
        <v>17.75</v>
      </c>
      <c r="Y24">
        <v>1.971830985915493</v>
      </c>
      <c r="Z24">
        <v>1.3847694927549723E-2</v>
      </c>
      <c r="AA24">
        <v>0.49285714285714288</v>
      </c>
      <c r="AB24">
        <v>6.8249353571495069E-3</v>
      </c>
      <c r="AC24">
        <v>5.9474935357149511E-2</v>
      </c>
      <c r="AD24">
        <v>42174</v>
      </c>
    </row>
    <row r="25" spans="1:30">
      <c r="A25" t="s">
        <v>2412</v>
      </c>
      <c r="B25" t="s">
        <v>1063</v>
      </c>
      <c r="D25">
        <v>2.3800000000000002E-2</v>
      </c>
      <c r="E25">
        <v>2.7E-2</v>
      </c>
      <c r="F25">
        <v>0.03</v>
      </c>
      <c r="G25">
        <v>2.5000000000000001E-2</v>
      </c>
      <c r="H25">
        <v>3.5000000000000003E-2</v>
      </c>
      <c r="I25">
        <v>0.65</v>
      </c>
      <c r="J25">
        <v>0.65</v>
      </c>
      <c r="K25">
        <v>0.63</v>
      </c>
      <c r="L25">
        <v>0.35666666666666658</v>
      </c>
      <c r="M25">
        <v>0.09</v>
      </c>
      <c r="N25">
        <v>0.09</v>
      </c>
      <c r="O25">
        <v>0.09</v>
      </c>
      <c r="P25">
        <v>9.0000000000000011E-2</v>
      </c>
      <c r="Q25">
        <v>3.2099999999999997E-2</v>
      </c>
      <c r="R25">
        <v>292.88</v>
      </c>
      <c r="S25">
        <v>293</v>
      </c>
      <c r="T25">
        <v>8.1931397210910362E-5</v>
      </c>
      <c r="U25">
        <v>70</v>
      </c>
      <c r="V25">
        <v>55</v>
      </c>
      <c r="W25">
        <v>62.5</v>
      </c>
      <c r="X25">
        <v>50.75</v>
      </c>
      <c r="Y25">
        <v>1.2315270935960592</v>
      </c>
      <c r="Z25">
        <v>1.0090073548141671E-4</v>
      </c>
      <c r="AA25">
        <v>0.18800000000000006</v>
      </c>
      <c r="AB25">
        <v>1.8969338270506347E-5</v>
      </c>
      <c r="AC25">
        <v>3.2118969338270506E-2</v>
      </c>
      <c r="AD25">
        <v>42146</v>
      </c>
    </row>
    <row r="26" spans="1:30">
      <c r="A26" t="s">
        <v>2413</v>
      </c>
      <c r="B26" t="s">
        <v>1087</v>
      </c>
      <c r="D26">
        <v>6.0699999999999997E-2</v>
      </c>
      <c r="E26">
        <v>6.3E-2</v>
      </c>
      <c r="F26">
        <v>0.08</v>
      </c>
      <c r="G26">
        <v>7.4999999999999997E-2</v>
      </c>
      <c r="H26">
        <v>6.5000000000000002E-2</v>
      </c>
      <c r="I26">
        <v>0.72</v>
      </c>
      <c r="J26">
        <v>0.74</v>
      </c>
      <c r="K26">
        <v>0.72</v>
      </c>
      <c r="L26">
        <v>0.27333333333333343</v>
      </c>
      <c r="M26">
        <v>0.16500000000000001</v>
      </c>
      <c r="N26">
        <v>0.155</v>
      </c>
      <c r="O26">
        <v>0.17499999999999999</v>
      </c>
      <c r="P26">
        <v>0.16500000000000001</v>
      </c>
      <c r="Q26">
        <v>4.5100000000000015E-2</v>
      </c>
      <c r="R26">
        <v>585.29999999999995</v>
      </c>
      <c r="S26">
        <v>630</v>
      </c>
      <c r="T26">
        <v>1.4827915375180911E-2</v>
      </c>
      <c r="U26">
        <v>95</v>
      </c>
      <c r="V26">
        <v>70</v>
      </c>
      <c r="W26">
        <v>82.5</v>
      </c>
      <c r="X26">
        <v>28</v>
      </c>
      <c r="Y26">
        <v>2.9464285714285716</v>
      </c>
      <c r="Z26">
        <v>4.3689393516158047E-2</v>
      </c>
      <c r="AA26">
        <v>0.66060606060606064</v>
      </c>
      <c r="AB26">
        <v>2.8861478140977136E-2</v>
      </c>
      <c r="AC26">
        <v>7.3961478140977144E-2</v>
      </c>
      <c r="AD26">
        <v>42146</v>
      </c>
    </row>
    <row r="27" spans="1:30">
      <c r="A27" t="s">
        <v>2414</v>
      </c>
      <c r="B27" t="s">
        <v>2017</v>
      </c>
      <c r="D27">
        <v>5.0799999999999998E-2</v>
      </c>
      <c r="E27">
        <v>5.2999999999999999E-2</v>
      </c>
      <c r="F27">
        <v>0.05</v>
      </c>
      <c r="G27">
        <v>5.5E-2</v>
      </c>
      <c r="H27">
        <v>4.4999999999999998E-2</v>
      </c>
      <c r="I27">
        <v>0.62</v>
      </c>
      <c r="J27">
        <v>0.62</v>
      </c>
      <c r="K27">
        <v>0.6</v>
      </c>
      <c r="L27">
        <v>0.38666666666666671</v>
      </c>
      <c r="M27">
        <v>0.09</v>
      </c>
      <c r="N27">
        <v>0.09</v>
      </c>
      <c r="O27">
        <v>0.1</v>
      </c>
      <c r="P27">
        <v>9.3333333333333338E-2</v>
      </c>
      <c r="Q27">
        <v>3.6088888888888893E-2</v>
      </c>
      <c r="R27">
        <v>176.99</v>
      </c>
      <c r="S27">
        <v>192</v>
      </c>
      <c r="T27">
        <v>1.6413675938128591E-2</v>
      </c>
      <c r="U27">
        <v>90</v>
      </c>
      <c r="V27">
        <v>65</v>
      </c>
      <c r="W27">
        <v>77.5</v>
      </c>
      <c r="X27">
        <v>58.75</v>
      </c>
      <c r="Y27">
        <v>1.3191489361702127</v>
      </c>
      <c r="Z27">
        <v>2.165208315242495E-2</v>
      </c>
      <c r="AA27">
        <v>0.24193548387096764</v>
      </c>
      <c r="AB27">
        <v>5.2384072142963563E-3</v>
      </c>
      <c r="AC27">
        <v>4.1327296103185251E-2</v>
      </c>
      <c r="AD27">
        <v>42174</v>
      </c>
    </row>
    <row r="28" spans="1:30">
      <c r="A28" t="s">
        <v>2415</v>
      </c>
      <c r="B28" t="s">
        <v>763</v>
      </c>
      <c r="D28">
        <v>4.65E-2</v>
      </c>
      <c r="E28">
        <v>4.7E-2</v>
      </c>
      <c r="F28">
        <v>0.05</v>
      </c>
      <c r="G28">
        <v>2.5000000000000001E-2</v>
      </c>
      <c r="H28">
        <v>0.02</v>
      </c>
      <c r="I28">
        <v>0.72</v>
      </c>
      <c r="J28">
        <v>0.69</v>
      </c>
      <c r="K28">
        <v>0.66</v>
      </c>
      <c r="L28">
        <v>0.31000000000000005</v>
      </c>
      <c r="M28">
        <v>0.08</v>
      </c>
      <c r="N28">
        <v>0.08</v>
      </c>
      <c r="O28">
        <v>0.08</v>
      </c>
      <c r="P28">
        <v>0.08</v>
      </c>
      <c r="Q28">
        <v>2.4800000000000006E-2</v>
      </c>
      <c r="R28">
        <v>707</v>
      </c>
      <c r="S28">
        <v>692</v>
      </c>
      <c r="T28">
        <v>-4.2797576789134206E-3</v>
      </c>
      <c r="U28">
        <v>90</v>
      </c>
      <c r="V28">
        <v>65</v>
      </c>
      <c r="W28">
        <v>77.5</v>
      </c>
      <c r="X28">
        <v>65</v>
      </c>
      <c r="Y28">
        <v>1.1923076923076923</v>
      </c>
      <c r="Z28">
        <v>-5.1027880017813863E-3</v>
      </c>
      <c r="AA28">
        <v>0.16129032258064513</v>
      </c>
      <c r="AB28">
        <v>-8.2303032286796531E-4</v>
      </c>
      <c r="AC28">
        <v>2.3976969677132042E-2</v>
      </c>
      <c r="AD28">
        <v>42146</v>
      </c>
    </row>
    <row r="29" spans="1:30">
      <c r="A29" t="s">
        <v>1412</v>
      </c>
      <c r="B29" t="s">
        <v>1413</v>
      </c>
      <c r="D29" t="s">
        <v>2386</v>
      </c>
      <c r="E29">
        <v>4.7E-2</v>
      </c>
      <c r="F29">
        <v>0.03</v>
      </c>
      <c r="G29">
        <v>0.1</v>
      </c>
      <c r="H29">
        <v>6.5000000000000002E-2</v>
      </c>
      <c r="I29">
        <v>0.48</v>
      </c>
      <c r="J29">
        <v>0.49</v>
      </c>
      <c r="K29">
        <v>0.52</v>
      </c>
      <c r="L29">
        <v>0.50333333333333341</v>
      </c>
      <c r="M29">
        <v>0.11</v>
      </c>
      <c r="N29">
        <v>0.11</v>
      </c>
      <c r="O29">
        <v>0.115</v>
      </c>
      <c r="P29">
        <v>0.11166666666666668</v>
      </c>
      <c r="Q29">
        <v>5.6205555555555571E-2</v>
      </c>
      <c r="R29">
        <v>325.81</v>
      </c>
      <c r="S29">
        <v>325.81</v>
      </c>
      <c r="T29">
        <v>0</v>
      </c>
      <c r="U29">
        <v>80</v>
      </c>
      <c r="V29">
        <v>60</v>
      </c>
      <c r="W29">
        <v>70</v>
      </c>
      <c r="X29">
        <v>44.75</v>
      </c>
      <c r="Y29">
        <v>1.5642458100558658</v>
      </c>
      <c r="Z29">
        <v>0</v>
      </c>
      <c r="AA29">
        <v>0.36071428571428565</v>
      </c>
      <c r="AB29">
        <v>0</v>
      </c>
      <c r="AC29">
        <v>5.6205555555555571E-2</v>
      </c>
      <c r="AD29">
        <v>42216</v>
      </c>
    </row>
    <row r="30" spans="1:30">
      <c r="A30" t="s">
        <v>2416</v>
      </c>
      <c r="B30" t="s">
        <v>2417</v>
      </c>
      <c r="D30">
        <v>7.0000000000000007E-2</v>
      </c>
      <c r="E30">
        <v>6.7000000000000004E-2</v>
      </c>
      <c r="F30">
        <v>3.5000000000000003E-2</v>
      </c>
      <c r="G30">
        <v>0.05</v>
      </c>
      <c r="H30">
        <v>4.4999999999999998E-2</v>
      </c>
      <c r="I30">
        <v>0.59</v>
      </c>
      <c r="J30">
        <v>0.55000000000000004</v>
      </c>
      <c r="K30">
        <v>0.5</v>
      </c>
      <c r="L30">
        <v>0.45333333333333325</v>
      </c>
      <c r="M30">
        <v>0.08</v>
      </c>
      <c r="N30">
        <v>8.5000000000000006E-2</v>
      </c>
      <c r="O30">
        <v>0.09</v>
      </c>
      <c r="P30">
        <v>8.5000000000000006E-2</v>
      </c>
      <c r="Q30">
        <v>3.8533333333333329E-2</v>
      </c>
      <c r="R30">
        <v>40.36</v>
      </c>
      <c r="S30">
        <v>41.1</v>
      </c>
      <c r="T30">
        <v>3.6403954050674425E-3</v>
      </c>
      <c r="U30">
        <v>45</v>
      </c>
      <c r="V30">
        <v>35</v>
      </c>
      <c r="W30">
        <v>40</v>
      </c>
      <c r="X30">
        <v>29.5</v>
      </c>
      <c r="Y30">
        <v>1.3559322033898304</v>
      </c>
      <c r="Z30">
        <v>4.9361293628033117E-3</v>
      </c>
      <c r="AA30">
        <v>0.26249999999999996</v>
      </c>
      <c r="AB30">
        <v>1.2957339577358692E-3</v>
      </c>
      <c r="AC30">
        <v>3.9829067291069199E-2</v>
      </c>
      <c r="AD30">
        <v>42216</v>
      </c>
    </row>
    <row r="31" spans="1:30">
      <c r="A31" t="s">
        <v>2418</v>
      </c>
      <c r="B31" t="s">
        <v>2419</v>
      </c>
      <c r="D31">
        <v>0.05</v>
      </c>
      <c r="E31">
        <v>0.05</v>
      </c>
      <c r="F31">
        <v>0.03</v>
      </c>
      <c r="G31">
        <v>0.03</v>
      </c>
      <c r="H31">
        <v>2.5000000000000001E-2</v>
      </c>
      <c r="I31">
        <v>0.76</v>
      </c>
      <c r="J31">
        <v>0.75</v>
      </c>
      <c r="K31">
        <v>0.69</v>
      </c>
      <c r="L31">
        <v>0.26666666666666661</v>
      </c>
      <c r="M31">
        <v>7.4999999999999997E-2</v>
      </c>
      <c r="N31">
        <v>7.4999999999999997E-2</v>
      </c>
      <c r="O31">
        <v>8.5000000000000006E-2</v>
      </c>
      <c r="P31">
        <v>7.8333333333333324E-2</v>
      </c>
      <c r="Q31">
        <v>2.088888888888888E-2</v>
      </c>
      <c r="R31">
        <v>43.48</v>
      </c>
      <c r="S31">
        <v>47.5</v>
      </c>
      <c r="T31">
        <v>1.7843048338883172E-2</v>
      </c>
      <c r="U31">
        <v>30</v>
      </c>
      <c r="V31">
        <v>20</v>
      </c>
      <c r="W31">
        <v>25</v>
      </c>
      <c r="X31">
        <v>20</v>
      </c>
      <c r="Y31">
        <v>1.25</v>
      </c>
      <c r="Z31">
        <v>2.2303810423603965E-2</v>
      </c>
      <c r="AA31">
        <v>0.19999999999999996</v>
      </c>
      <c r="AB31">
        <v>4.4607620847207921E-3</v>
      </c>
      <c r="AC31">
        <v>2.5349650973609673E-2</v>
      </c>
      <c r="AD31">
        <v>42174</v>
      </c>
    </row>
    <row r="32" spans="1:30">
      <c r="A32" t="s">
        <v>2420</v>
      </c>
      <c r="B32" t="s">
        <v>1115</v>
      </c>
      <c r="D32" t="s">
        <v>2386</v>
      </c>
      <c r="E32">
        <v>6.0000000000000001E-3</v>
      </c>
      <c r="F32">
        <v>5.0000000000000001E-3</v>
      </c>
      <c r="G32">
        <v>2.5000000000000001E-2</v>
      </c>
      <c r="H32">
        <v>0.03</v>
      </c>
      <c r="I32">
        <v>0.61</v>
      </c>
      <c r="J32">
        <v>0.7</v>
      </c>
      <c r="K32">
        <v>0.66</v>
      </c>
      <c r="L32">
        <v>0.34333333333333327</v>
      </c>
      <c r="M32">
        <v>9.5000000000000001E-2</v>
      </c>
      <c r="N32">
        <v>0.08</v>
      </c>
      <c r="O32">
        <v>0.09</v>
      </c>
      <c r="P32">
        <v>8.8333333333333333E-2</v>
      </c>
      <c r="Q32">
        <v>3.0327777777777773E-2</v>
      </c>
      <c r="R32">
        <v>179.24</v>
      </c>
      <c r="S32">
        <v>179.5</v>
      </c>
      <c r="T32">
        <v>2.899456281886259E-4</v>
      </c>
      <c r="U32">
        <v>100</v>
      </c>
      <c r="V32">
        <v>70</v>
      </c>
      <c r="W32">
        <v>85</v>
      </c>
      <c r="X32">
        <v>65</v>
      </c>
      <c r="Y32">
        <v>1.3076923076923077</v>
      </c>
      <c r="Z32">
        <v>3.7915966763128002E-4</v>
      </c>
      <c r="AA32">
        <v>0.23529411764705888</v>
      </c>
      <c r="AB32">
        <v>8.9214039442654143E-5</v>
      </c>
      <c r="AC32">
        <v>3.0416991817220428E-2</v>
      </c>
      <c r="AD32">
        <v>42174</v>
      </c>
    </row>
    <row r="33" spans="1:30">
      <c r="A33" t="s">
        <v>1328</v>
      </c>
      <c r="B33" t="s">
        <v>764</v>
      </c>
      <c r="D33">
        <v>6.3500000000000001E-2</v>
      </c>
      <c r="E33">
        <v>6.8000000000000005E-2</v>
      </c>
      <c r="F33">
        <v>8.5000000000000006E-2</v>
      </c>
      <c r="G33">
        <v>6.5000000000000002E-2</v>
      </c>
      <c r="H33">
        <v>0.04</v>
      </c>
      <c r="I33">
        <v>0.59</v>
      </c>
      <c r="J33">
        <v>0.59</v>
      </c>
      <c r="K33">
        <v>0.56000000000000005</v>
      </c>
      <c r="L33">
        <v>0.42000000000000004</v>
      </c>
      <c r="M33">
        <v>0.09</v>
      </c>
      <c r="N33">
        <v>0.09</v>
      </c>
      <c r="O33">
        <v>0.1</v>
      </c>
      <c r="P33">
        <v>9.3333333333333338E-2</v>
      </c>
      <c r="Q33">
        <v>3.9200000000000006E-2</v>
      </c>
      <c r="R33">
        <v>316.98</v>
      </c>
      <c r="S33">
        <v>322</v>
      </c>
      <c r="T33">
        <v>3.1475160872624919E-3</v>
      </c>
      <c r="U33">
        <v>60</v>
      </c>
      <c r="V33">
        <v>45</v>
      </c>
      <c r="W33">
        <v>52.5</v>
      </c>
      <c r="X33">
        <v>38.25</v>
      </c>
      <c r="Y33">
        <v>1.3725490196078431</v>
      </c>
      <c r="Z33">
        <v>4.3201201197720475E-3</v>
      </c>
      <c r="AA33">
        <v>0.27142857142857146</v>
      </c>
      <c r="AB33">
        <v>1.1726040325095559E-3</v>
      </c>
      <c r="AC33">
        <v>4.0372604032509564E-2</v>
      </c>
      <c r="AD33">
        <v>42146</v>
      </c>
    </row>
    <row r="34" spans="1:30">
      <c r="A34" t="s">
        <v>2421</v>
      </c>
      <c r="B34" t="s">
        <v>1366</v>
      </c>
      <c r="D34">
        <v>5.45E-2</v>
      </c>
      <c r="E34">
        <v>5.2999999999999999E-2</v>
      </c>
      <c r="F34">
        <v>0.06</v>
      </c>
      <c r="G34">
        <v>-0.02</v>
      </c>
      <c r="H34">
        <v>4.4999999999999998E-2</v>
      </c>
      <c r="I34">
        <v>0.49</v>
      </c>
      <c r="J34">
        <v>0.47</v>
      </c>
      <c r="K34">
        <v>0.47</v>
      </c>
      <c r="L34">
        <v>0.52333333333333343</v>
      </c>
      <c r="M34">
        <v>9.5000000000000001E-2</v>
      </c>
      <c r="N34">
        <v>0.09</v>
      </c>
      <c r="O34">
        <v>0.09</v>
      </c>
      <c r="P34">
        <v>9.1666666666666674E-2</v>
      </c>
      <c r="Q34">
        <v>4.7972222222222236E-2</v>
      </c>
      <c r="R34">
        <v>859.83</v>
      </c>
      <c r="S34">
        <v>903</v>
      </c>
      <c r="T34">
        <v>9.8457249639642974E-3</v>
      </c>
      <c r="U34">
        <v>40</v>
      </c>
      <c r="V34">
        <v>25</v>
      </c>
      <c r="W34">
        <v>32.5</v>
      </c>
      <c r="X34">
        <v>33.5</v>
      </c>
      <c r="Y34">
        <v>0.97014925373134331</v>
      </c>
      <c r="Z34">
        <v>9.5518227262340206E-3</v>
      </c>
      <c r="AA34">
        <v>-3.076923076923066E-2</v>
      </c>
      <c r="AB34">
        <v>-2.9390223773027651E-4</v>
      </c>
      <c r="AC34">
        <v>4.7678319984491957E-2</v>
      </c>
      <c r="AD34">
        <v>42146</v>
      </c>
    </row>
    <row r="35" spans="1:30">
      <c r="A35" t="s">
        <v>2422</v>
      </c>
      <c r="B35" t="s">
        <v>1918</v>
      </c>
      <c r="D35">
        <v>6.7999999999999996E-3</v>
      </c>
      <c r="E35" t="s">
        <v>2378</v>
      </c>
      <c r="F35">
        <v>7.0000000000000007E-2</v>
      </c>
      <c r="G35">
        <v>-1.4999999999999999E-2</v>
      </c>
      <c r="H35">
        <v>2.5000000000000001E-2</v>
      </c>
      <c r="I35">
        <v>0.57999999999999996</v>
      </c>
      <c r="J35">
        <v>0.56999999999999995</v>
      </c>
      <c r="K35">
        <v>0.54</v>
      </c>
      <c r="L35">
        <v>0.43666666666666665</v>
      </c>
      <c r="M35">
        <v>0.08</v>
      </c>
      <c r="N35">
        <v>0.08</v>
      </c>
      <c r="O35">
        <v>8.5000000000000006E-2</v>
      </c>
      <c r="P35">
        <v>8.1666666666666665E-2</v>
      </c>
      <c r="Q35">
        <v>3.5661111111111109E-2</v>
      </c>
      <c r="R35">
        <v>421.1</v>
      </c>
      <c r="S35">
        <v>435</v>
      </c>
      <c r="T35">
        <v>6.516278343148274E-3</v>
      </c>
      <c r="U35">
        <v>45</v>
      </c>
      <c r="V35">
        <v>30</v>
      </c>
      <c r="W35">
        <v>37.5</v>
      </c>
      <c r="X35">
        <v>35.5</v>
      </c>
      <c r="Y35">
        <v>1.056338028169014</v>
      </c>
      <c r="Z35">
        <v>6.883392616001697E-3</v>
      </c>
      <c r="AA35">
        <v>5.3333333333333233E-2</v>
      </c>
      <c r="AB35">
        <v>3.6711427285342316E-4</v>
      </c>
      <c r="AC35">
        <v>3.6028225383964531E-2</v>
      </c>
      <c r="AD35">
        <v>42146</v>
      </c>
    </row>
    <row r="36" spans="1:30">
      <c r="A36" t="s">
        <v>2423</v>
      </c>
      <c r="B36" t="s">
        <v>765</v>
      </c>
      <c r="D36">
        <v>6.3700000000000007E-2</v>
      </c>
      <c r="E36">
        <v>0.06</v>
      </c>
      <c r="F36">
        <v>0.05</v>
      </c>
      <c r="G36">
        <v>0.06</v>
      </c>
      <c r="H36">
        <v>0.03</v>
      </c>
      <c r="I36">
        <v>0.7</v>
      </c>
      <c r="J36">
        <v>0.61</v>
      </c>
      <c r="K36">
        <v>0.61</v>
      </c>
      <c r="L36">
        <v>0.36</v>
      </c>
      <c r="M36">
        <v>0.06</v>
      </c>
      <c r="N36">
        <v>7.0000000000000007E-2</v>
      </c>
      <c r="O36">
        <v>7.4999999999999997E-2</v>
      </c>
      <c r="P36">
        <v>6.8333333333333343E-2</v>
      </c>
      <c r="Q36">
        <v>2.4600000000000004E-2</v>
      </c>
      <c r="R36">
        <v>154.16</v>
      </c>
      <c r="S36">
        <v>155.5</v>
      </c>
      <c r="T36">
        <v>1.7324404466150245E-3</v>
      </c>
      <c r="U36">
        <v>35</v>
      </c>
      <c r="V36">
        <v>20</v>
      </c>
      <c r="W36">
        <v>27.5</v>
      </c>
      <c r="X36">
        <v>26.75</v>
      </c>
      <c r="Y36">
        <v>1.02803738317757</v>
      </c>
      <c r="Z36">
        <v>1.7810135432490904E-3</v>
      </c>
      <c r="AA36">
        <v>2.7272727272727115E-2</v>
      </c>
      <c r="AB36">
        <v>4.8573096634065818E-5</v>
      </c>
      <c r="AC36">
        <v>2.4648573096634069E-2</v>
      </c>
      <c r="AD36">
        <v>42174</v>
      </c>
    </row>
    <row r="37" spans="1:30">
      <c r="A37" t="s">
        <v>2424</v>
      </c>
      <c r="B37" t="s">
        <v>2425</v>
      </c>
      <c r="D37">
        <v>3.7999999999999999E-2</v>
      </c>
      <c r="E37">
        <v>3.7999999999999999E-2</v>
      </c>
      <c r="F37">
        <v>3.5000000000000003E-2</v>
      </c>
      <c r="G37">
        <v>0.01</v>
      </c>
      <c r="H37">
        <v>0.03</v>
      </c>
      <c r="I37">
        <v>0.82</v>
      </c>
      <c r="J37">
        <v>0.75</v>
      </c>
      <c r="K37">
        <v>0.65</v>
      </c>
      <c r="L37">
        <v>0.26000000000000012</v>
      </c>
      <c r="M37">
        <v>8.5000000000000006E-2</v>
      </c>
      <c r="N37">
        <v>0.09</v>
      </c>
      <c r="O37">
        <v>0.1</v>
      </c>
      <c r="P37">
        <v>9.1666666666666674E-2</v>
      </c>
      <c r="Q37">
        <v>2.3833333333333345E-2</v>
      </c>
      <c r="R37">
        <v>102.57</v>
      </c>
      <c r="S37">
        <v>115</v>
      </c>
      <c r="T37">
        <v>2.3141020283712121E-2</v>
      </c>
      <c r="U37">
        <v>30</v>
      </c>
      <c r="V37">
        <v>20</v>
      </c>
      <c r="W37">
        <v>25</v>
      </c>
      <c r="X37">
        <v>20.5</v>
      </c>
      <c r="Y37">
        <v>1.2195121951219512</v>
      </c>
      <c r="Z37">
        <v>2.8220756443551365E-2</v>
      </c>
      <c r="AA37">
        <v>0.17999999999999994</v>
      </c>
      <c r="AB37">
        <v>5.0797361598392439E-3</v>
      </c>
      <c r="AC37">
        <v>2.8913069493172589E-2</v>
      </c>
      <c r="AD37">
        <v>42216</v>
      </c>
    </row>
    <row r="38" spans="1:30">
      <c r="A38" t="s">
        <v>2426</v>
      </c>
      <c r="B38" t="s">
        <v>2427</v>
      </c>
      <c r="D38">
        <v>0.04</v>
      </c>
      <c r="E38">
        <v>0.04</v>
      </c>
      <c r="F38">
        <v>0.01</v>
      </c>
      <c r="G38">
        <v>0.06</v>
      </c>
      <c r="H38">
        <v>0.04</v>
      </c>
      <c r="I38">
        <v>0.52</v>
      </c>
      <c r="J38">
        <v>0.53</v>
      </c>
      <c r="K38">
        <v>0.57999999999999996</v>
      </c>
      <c r="L38">
        <v>0.45666666666666667</v>
      </c>
      <c r="M38">
        <v>0.09</v>
      </c>
      <c r="N38">
        <v>0.09</v>
      </c>
      <c r="O38">
        <v>8.5000000000000006E-2</v>
      </c>
      <c r="P38">
        <v>8.8333333333333333E-2</v>
      </c>
      <c r="Q38">
        <v>4.0338888888888889E-2</v>
      </c>
      <c r="R38">
        <v>50.27</v>
      </c>
      <c r="S38">
        <v>50.3</v>
      </c>
      <c r="T38">
        <v>1.1932699914196654E-4</v>
      </c>
      <c r="U38">
        <v>70</v>
      </c>
      <c r="V38">
        <v>55</v>
      </c>
      <c r="W38">
        <v>62.5</v>
      </c>
      <c r="X38">
        <v>47.05</v>
      </c>
      <c r="Y38">
        <v>1.328374070138151</v>
      </c>
      <c r="Z38">
        <v>1.5851089152758575E-4</v>
      </c>
      <c r="AA38">
        <v>0.24720000000000009</v>
      </c>
      <c r="AB38">
        <v>3.9183892385619211E-5</v>
      </c>
      <c r="AC38">
        <v>4.0378072781274511E-2</v>
      </c>
      <c r="AD38">
        <v>42216</v>
      </c>
    </row>
    <row r="39" spans="1:30">
      <c r="A39" t="s">
        <v>2428</v>
      </c>
      <c r="B39" t="s">
        <v>2429</v>
      </c>
      <c r="D39">
        <v>8.0199999999999994E-2</v>
      </c>
      <c r="E39">
        <v>0.104</v>
      </c>
      <c r="F39">
        <v>0.12</v>
      </c>
      <c r="G39">
        <v>0.125</v>
      </c>
      <c r="H39">
        <v>0.1</v>
      </c>
      <c r="I39">
        <v>0.34</v>
      </c>
      <c r="J39">
        <v>0.37</v>
      </c>
      <c r="K39">
        <v>0.39</v>
      </c>
      <c r="L39">
        <v>0.6333333333333333</v>
      </c>
      <c r="M39">
        <v>0.17499999999999999</v>
      </c>
      <c r="N39">
        <v>0.16</v>
      </c>
      <c r="O39">
        <v>0.16</v>
      </c>
      <c r="P39">
        <v>0.16500000000000001</v>
      </c>
      <c r="Q39">
        <v>0.1045</v>
      </c>
      <c r="R39">
        <v>155.13999999999999</v>
      </c>
      <c r="S39">
        <v>156</v>
      </c>
      <c r="T39">
        <v>1.1062258543141912E-3</v>
      </c>
      <c r="U39">
        <v>65</v>
      </c>
      <c r="V39">
        <v>45</v>
      </c>
      <c r="W39">
        <v>55</v>
      </c>
      <c r="X39">
        <v>17.75</v>
      </c>
      <c r="Y39">
        <v>3.0985915492957745</v>
      </c>
      <c r="Z39">
        <v>3.4277420837904513E-3</v>
      </c>
      <c r="AA39">
        <v>0.67727272727272725</v>
      </c>
      <c r="AB39">
        <v>2.3215162294762601E-3</v>
      </c>
      <c r="AC39">
        <v>0.10682151622947625</v>
      </c>
      <c r="AD39">
        <v>42174</v>
      </c>
    </row>
    <row r="40" spans="1:30">
      <c r="A40" t="s">
        <v>2430</v>
      </c>
      <c r="B40" t="s">
        <v>2431</v>
      </c>
      <c r="D40">
        <v>0.04</v>
      </c>
      <c r="E40" t="s">
        <v>2378</v>
      </c>
      <c r="F40">
        <v>7.0000000000000007E-2</v>
      </c>
      <c r="G40">
        <v>0.04</v>
      </c>
      <c r="H40">
        <v>0.06</v>
      </c>
      <c r="I40">
        <v>0.54</v>
      </c>
      <c r="J40">
        <v>0.49</v>
      </c>
      <c r="K40">
        <v>0.42</v>
      </c>
      <c r="L40">
        <v>0.51666666666666661</v>
      </c>
      <c r="M40">
        <v>0.105</v>
      </c>
      <c r="N40">
        <v>0.115</v>
      </c>
      <c r="O40">
        <v>0.13</v>
      </c>
      <c r="P40">
        <v>0.11666666666666665</v>
      </c>
      <c r="Q40">
        <v>6.0277777777777763E-2</v>
      </c>
      <c r="R40">
        <v>34.67</v>
      </c>
      <c r="S40">
        <v>36</v>
      </c>
      <c r="T40">
        <v>7.557248696429264E-3</v>
      </c>
      <c r="U40">
        <v>50</v>
      </c>
      <c r="V40">
        <v>45</v>
      </c>
      <c r="W40">
        <v>47.5</v>
      </c>
      <c r="X40">
        <v>25</v>
      </c>
      <c r="Y40">
        <v>1.9</v>
      </c>
      <c r="Z40">
        <v>1.4358772523215602E-2</v>
      </c>
      <c r="AA40">
        <v>0.47368421052631582</v>
      </c>
      <c r="AB40">
        <v>6.8015238267863376E-3</v>
      </c>
      <c r="AC40">
        <v>6.7079301604564101E-2</v>
      </c>
      <c r="AD40">
        <v>42174</v>
      </c>
    </row>
    <row r="41" spans="1:30">
      <c r="A41" t="s">
        <v>2432</v>
      </c>
      <c r="B41" t="s">
        <v>1138</v>
      </c>
      <c r="D41">
        <v>6.3899999999999998E-2</v>
      </c>
      <c r="E41">
        <v>6.4000000000000001E-2</v>
      </c>
      <c r="F41">
        <v>6.5000000000000002E-2</v>
      </c>
      <c r="G41">
        <v>7.0000000000000007E-2</v>
      </c>
      <c r="H41">
        <v>6.5000000000000002E-2</v>
      </c>
      <c r="I41">
        <v>0.55000000000000004</v>
      </c>
      <c r="J41">
        <v>0.55000000000000004</v>
      </c>
      <c r="K41">
        <v>0.54</v>
      </c>
      <c r="L41">
        <v>0.45333333333333325</v>
      </c>
      <c r="M41">
        <v>0.115</v>
      </c>
      <c r="N41">
        <v>0.115</v>
      </c>
      <c r="O41">
        <v>0.12</v>
      </c>
      <c r="P41">
        <v>0.11666666666666665</v>
      </c>
      <c r="Q41">
        <v>5.2888888888888874E-2</v>
      </c>
      <c r="R41">
        <v>443</v>
      </c>
      <c r="S41">
        <v>470</v>
      </c>
      <c r="T41">
        <v>1.1902866897098408E-2</v>
      </c>
      <c r="U41">
        <v>115</v>
      </c>
      <c r="V41">
        <v>85</v>
      </c>
      <c r="W41">
        <v>100</v>
      </c>
      <c r="X41">
        <v>61.25</v>
      </c>
      <c r="Y41">
        <v>1.6326530612244898</v>
      </c>
      <c r="Z41">
        <v>1.943325207689536E-2</v>
      </c>
      <c r="AA41">
        <v>0.38750000000000007</v>
      </c>
      <c r="AB41">
        <v>7.5303851797969531E-3</v>
      </c>
      <c r="AC41">
        <v>6.041927406868583E-2</v>
      </c>
      <c r="AD41">
        <v>42146</v>
      </c>
    </row>
    <row r="42" spans="1:30">
      <c r="A42" t="s">
        <v>2433</v>
      </c>
      <c r="B42" t="s">
        <v>2434</v>
      </c>
      <c r="D42">
        <v>5.28E-2</v>
      </c>
      <c r="E42">
        <v>0.05</v>
      </c>
      <c r="F42">
        <v>6.5000000000000002E-2</v>
      </c>
      <c r="G42">
        <v>6.5000000000000002E-2</v>
      </c>
      <c r="H42">
        <v>5.5E-2</v>
      </c>
      <c r="I42">
        <v>0.62</v>
      </c>
      <c r="J42">
        <v>0.6</v>
      </c>
      <c r="K42">
        <v>0.57999999999999996</v>
      </c>
      <c r="L42">
        <v>0.4</v>
      </c>
      <c r="M42">
        <v>9.5000000000000001E-2</v>
      </c>
      <c r="N42">
        <v>0.1</v>
      </c>
      <c r="O42">
        <v>0.1</v>
      </c>
      <c r="P42">
        <v>9.8333333333333342E-2</v>
      </c>
      <c r="Q42">
        <v>3.9333333333333338E-2</v>
      </c>
      <c r="R42">
        <v>46.91</v>
      </c>
      <c r="S42">
        <v>48</v>
      </c>
      <c r="T42">
        <v>4.6045964369594294E-3</v>
      </c>
      <c r="U42">
        <v>65</v>
      </c>
      <c r="V42">
        <v>40</v>
      </c>
      <c r="W42">
        <v>52.5</v>
      </c>
      <c r="X42">
        <v>38</v>
      </c>
      <c r="Y42">
        <v>1.381578947368421</v>
      </c>
      <c r="Z42">
        <v>6.3616134984307909E-3</v>
      </c>
      <c r="AA42">
        <v>0.27619047619047621</v>
      </c>
      <c r="AB42">
        <v>1.7570170614713615E-3</v>
      </c>
      <c r="AC42">
        <v>4.1090350394804701E-2</v>
      </c>
      <c r="AD42">
        <v>42216</v>
      </c>
    </row>
    <row r="43" spans="1:30">
      <c r="A43" t="s">
        <v>2435</v>
      </c>
      <c r="B43" t="s">
        <v>766</v>
      </c>
      <c r="D43">
        <v>0.04</v>
      </c>
      <c r="E43">
        <v>0.05</v>
      </c>
      <c r="F43">
        <v>0.03</v>
      </c>
      <c r="G43">
        <v>0.1</v>
      </c>
      <c r="H43">
        <v>0.05</v>
      </c>
      <c r="I43">
        <v>0.56000000000000005</v>
      </c>
      <c r="J43">
        <v>0.6</v>
      </c>
      <c r="K43">
        <v>0.69</v>
      </c>
      <c r="L43">
        <v>0.3833333333333333</v>
      </c>
      <c r="M43">
        <v>0.11</v>
      </c>
      <c r="N43">
        <v>0.11</v>
      </c>
      <c r="O43">
        <v>0.11</v>
      </c>
      <c r="P43">
        <v>0.11</v>
      </c>
      <c r="Q43">
        <v>4.2166666666666665E-2</v>
      </c>
      <c r="R43">
        <v>199.4</v>
      </c>
      <c r="S43">
        <v>202</v>
      </c>
      <c r="T43">
        <v>2.5943274330060273E-3</v>
      </c>
      <c r="U43">
        <v>40</v>
      </c>
      <c r="V43">
        <v>30</v>
      </c>
      <c r="W43">
        <v>35</v>
      </c>
      <c r="X43">
        <v>20.25</v>
      </c>
      <c r="Y43">
        <v>1.728395061728395</v>
      </c>
      <c r="Z43">
        <v>4.4840227237141215E-3</v>
      </c>
      <c r="AA43">
        <v>0.42142857142857137</v>
      </c>
      <c r="AB43">
        <v>1.8896952907080937E-3</v>
      </c>
      <c r="AC43">
        <v>4.4056361957374758E-2</v>
      </c>
      <c r="AD43">
        <v>42174</v>
      </c>
    </row>
    <row r="44" spans="1:30">
      <c r="A44" t="s">
        <v>2436</v>
      </c>
      <c r="B44" t="s">
        <v>2437</v>
      </c>
      <c r="D44">
        <v>0.06</v>
      </c>
      <c r="E44" t="s">
        <v>2378</v>
      </c>
      <c r="F44">
        <v>0.09</v>
      </c>
      <c r="G44">
        <v>1.4999999999999999E-2</v>
      </c>
      <c r="H44">
        <v>3.5000000000000003E-2</v>
      </c>
      <c r="I44">
        <v>0.86</v>
      </c>
      <c r="J44">
        <v>0.71</v>
      </c>
      <c r="K44">
        <v>0.59</v>
      </c>
      <c r="L44">
        <v>0.28000000000000014</v>
      </c>
      <c r="M44">
        <v>0.09</v>
      </c>
      <c r="N44">
        <v>0.11</v>
      </c>
      <c r="O44">
        <v>0.125</v>
      </c>
      <c r="P44">
        <v>0.10833333333333334</v>
      </c>
      <c r="Q44">
        <v>3.0333333333333348E-2</v>
      </c>
      <c r="R44">
        <v>37.22</v>
      </c>
      <c r="S44">
        <v>42</v>
      </c>
      <c r="T44">
        <v>2.4459005162818181E-2</v>
      </c>
      <c r="U44">
        <v>50</v>
      </c>
      <c r="V44">
        <v>30</v>
      </c>
      <c r="W44">
        <v>40</v>
      </c>
      <c r="X44">
        <v>18.100000000000001</v>
      </c>
      <c r="Y44">
        <v>2.2099447513812152</v>
      </c>
      <c r="Z44">
        <v>5.4053050083576082E-2</v>
      </c>
      <c r="AA44">
        <v>0.54749999999999988</v>
      </c>
      <c r="AB44">
        <v>2.9594044920757897E-2</v>
      </c>
      <c r="AC44">
        <v>5.9927378254091244E-2</v>
      </c>
      <c r="AD44">
        <v>42174</v>
      </c>
    </row>
    <row r="45" spans="1:30">
      <c r="A45" t="s">
        <v>2438</v>
      </c>
      <c r="B45" t="s">
        <v>2089</v>
      </c>
      <c r="D45">
        <v>7.8E-2</v>
      </c>
      <c r="E45">
        <v>6.4000000000000001E-2</v>
      </c>
      <c r="F45">
        <v>0.08</v>
      </c>
      <c r="G45" t="s">
        <v>2439</v>
      </c>
      <c r="H45" t="s">
        <v>2440</v>
      </c>
      <c r="I45">
        <v>0.74</v>
      </c>
      <c r="J45">
        <v>0.72</v>
      </c>
      <c r="K45">
        <v>0.53</v>
      </c>
      <c r="L45">
        <v>0.33666666666666667</v>
      </c>
      <c r="M45">
        <v>0.08</v>
      </c>
      <c r="N45">
        <v>0.08</v>
      </c>
      <c r="O45">
        <v>0.1</v>
      </c>
      <c r="P45">
        <v>8.666666666666667E-2</v>
      </c>
      <c r="Q45">
        <v>2.9177777777777778E-2</v>
      </c>
      <c r="R45">
        <v>252.73</v>
      </c>
      <c r="S45">
        <v>260</v>
      </c>
      <c r="T45">
        <v>5.6880973050117412E-3</v>
      </c>
      <c r="U45">
        <v>35</v>
      </c>
      <c r="V45">
        <v>20</v>
      </c>
      <c r="W45">
        <v>27.5</v>
      </c>
      <c r="X45">
        <v>20.3</v>
      </c>
      <c r="Y45">
        <v>1.354679802955665</v>
      </c>
      <c r="Z45">
        <v>7.7055505363459549E-3</v>
      </c>
      <c r="AA45">
        <v>0.26181818181818184</v>
      </c>
      <c r="AB45">
        <v>2.0174532313342137E-3</v>
      </c>
      <c r="AC45">
        <v>3.1195231009111993E-2</v>
      </c>
      <c r="AD45">
        <v>42146</v>
      </c>
    </row>
    <row r="46" spans="1:30">
      <c r="A46" t="s">
        <v>2441</v>
      </c>
      <c r="B46" t="s">
        <v>1355</v>
      </c>
      <c r="D46">
        <v>4.6300000000000001E-2</v>
      </c>
      <c r="E46">
        <v>3.9E-2</v>
      </c>
      <c r="F46">
        <v>0.105</v>
      </c>
      <c r="G46">
        <v>0.03</v>
      </c>
      <c r="H46">
        <v>0.05</v>
      </c>
      <c r="I46">
        <v>0.79</v>
      </c>
      <c r="J46">
        <v>0.55000000000000004</v>
      </c>
      <c r="K46">
        <v>0.51</v>
      </c>
      <c r="L46">
        <v>0.3833333333333333</v>
      </c>
      <c r="M46">
        <v>6.5000000000000002E-2</v>
      </c>
      <c r="N46">
        <v>0.09</v>
      </c>
      <c r="O46">
        <v>0.1</v>
      </c>
      <c r="P46">
        <v>8.5000000000000006E-2</v>
      </c>
      <c r="Q46">
        <v>3.2583333333333332E-2</v>
      </c>
      <c r="R46">
        <v>475.91</v>
      </c>
      <c r="S46">
        <v>520</v>
      </c>
      <c r="T46">
        <v>1.7877941016762877E-2</v>
      </c>
      <c r="U46">
        <v>60</v>
      </c>
      <c r="V46">
        <v>40</v>
      </c>
      <c r="W46">
        <v>50</v>
      </c>
      <c r="X46">
        <v>42.5</v>
      </c>
      <c r="Y46">
        <v>1.1764705882352942</v>
      </c>
      <c r="Z46">
        <v>2.1032871784426914E-2</v>
      </c>
      <c r="AA46">
        <v>0.15000000000000002</v>
      </c>
      <c r="AB46">
        <v>3.1549307676640376E-3</v>
      </c>
      <c r="AC46">
        <v>3.5738264100997369E-2</v>
      </c>
      <c r="AD46">
        <v>42216</v>
      </c>
    </row>
    <row r="47" spans="1:30">
      <c r="A47" t="s">
        <v>2442</v>
      </c>
      <c r="B47" t="s">
        <v>767</v>
      </c>
      <c r="D47">
        <v>5.2900000000000003E-2</v>
      </c>
      <c r="E47">
        <v>4.5999999999999999E-2</v>
      </c>
      <c r="F47">
        <v>0.04</v>
      </c>
      <c r="G47">
        <v>3.5000000000000003E-2</v>
      </c>
      <c r="H47">
        <v>3.5000000000000003E-2</v>
      </c>
      <c r="I47">
        <v>0.63</v>
      </c>
      <c r="J47">
        <v>0.64</v>
      </c>
      <c r="K47">
        <v>0.64</v>
      </c>
      <c r="L47">
        <v>0.36333333333333329</v>
      </c>
      <c r="M47">
        <v>9.5000000000000001E-2</v>
      </c>
      <c r="N47">
        <v>9.5000000000000001E-2</v>
      </c>
      <c r="O47">
        <v>9.5000000000000001E-2</v>
      </c>
      <c r="P47">
        <v>9.5000000000000015E-2</v>
      </c>
      <c r="Q47">
        <v>3.4516666666666668E-2</v>
      </c>
      <c r="R47">
        <v>110.57</v>
      </c>
      <c r="S47">
        <v>118</v>
      </c>
      <c r="T47">
        <v>1.3092125107834862E-2</v>
      </c>
      <c r="U47">
        <v>70</v>
      </c>
      <c r="V47">
        <v>55</v>
      </c>
      <c r="W47">
        <v>62.5</v>
      </c>
      <c r="X47">
        <v>47</v>
      </c>
      <c r="Y47">
        <v>1.3297872340425532</v>
      </c>
      <c r="Z47">
        <v>1.7409740834886785E-2</v>
      </c>
      <c r="AA47">
        <v>0.248</v>
      </c>
      <c r="AB47">
        <v>4.3176157270519225E-3</v>
      </c>
      <c r="AC47">
        <v>3.883428239371859E-2</v>
      </c>
      <c r="AD47">
        <v>42216</v>
      </c>
    </row>
    <row r="48" spans="1:30">
      <c r="A48" t="s">
        <v>2443</v>
      </c>
      <c r="B48" t="s">
        <v>2444</v>
      </c>
      <c r="D48">
        <v>8.5599999999999996E-2</v>
      </c>
      <c r="E48">
        <v>0.08</v>
      </c>
      <c r="F48">
        <v>0.09</v>
      </c>
      <c r="G48">
        <v>0.1</v>
      </c>
      <c r="H48">
        <v>3.5000000000000003E-2</v>
      </c>
      <c r="I48">
        <v>0.51</v>
      </c>
      <c r="J48">
        <v>0.51</v>
      </c>
      <c r="K48">
        <v>0.49</v>
      </c>
      <c r="L48">
        <v>0.4966666666666667</v>
      </c>
      <c r="M48">
        <v>7.0000000000000007E-2</v>
      </c>
      <c r="N48">
        <v>7.4999999999999997E-2</v>
      </c>
      <c r="O48">
        <v>9.5000000000000001E-2</v>
      </c>
      <c r="P48">
        <v>0.08</v>
      </c>
      <c r="Q48">
        <v>3.9733333333333336E-2</v>
      </c>
      <c r="R48">
        <v>79.650000000000006</v>
      </c>
      <c r="S48">
        <v>80</v>
      </c>
      <c r="T48">
        <v>8.7730427002763456E-4</v>
      </c>
      <c r="U48">
        <v>45</v>
      </c>
      <c r="V48">
        <v>30</v>
      </c>
      <c r="W48">
        <v>37.5</v>
      </c>
      <c r="X48">
        <v>25.5</v>
      </c>
      <c r="Y48">
        <v>1.4705882352941178</v>
      </c>
      <c r="Z48">
        <v>1.2901533382759334E-3</v>
      </c>
      <c r="AA48">
        <v>0.32000000000000006</v>
      </c>
      <c r="AB48">
        <v>4.1284906824829874E-4</v>
      </c>
      <c r="AC48">
        <v>4.0146182401581632E-2</v>
      </c>
      <c r="AD48">
        <v>42216</v>
      </c>
    </row>
    <row r="49" spans="1:30">
      <c r="A49" t="s">
        <v>2445</v>
      </c>
      <c r="B49" t="s">
        <v>2446</v>
      </c>
      <c r="D49">
        <v>4.7500000000000001E-2</v>
      </c>
      <c r="E49">
        <v>5.1999999999999998E-2</v>
      </c>
      <c r="F49">
        <v>0.06</v>
      </c>
      <c r="G49">
        <v>5.5E-2</v>
      </c>
      <c r="H49">
        <v>4.4999999999999998E-2</v>
      </c>
      <c r="I49">
        <v>0.54</v>
      </c>
      <c r="J49">
        <v>0.52</v>
      </c>
      <c r="K49">
        <v>0.53</v>
      </c>
      <c r="L49">
        <v>0.47</v>
      </c>
      <c r="M49">
        <v>0.08</v>
      </c>
      <c r="N49">
        <v>0.09</v>
      </c>
      <c r="O49">
        <v>9.5000000000000001E-2</v>
      </c>
      <c r="P49">
        <v>8.8333333333333333E-2</v>
      </c>
      <c r="Q49">
        <v>4.1516666666666667E-2</v>
      </c>
      <c r="R49">
        <v>78.23</v>
      </c>
      <c r="S49">
        <v>89.5</v>
      </c>
      <c r="T49">
        <v>2.7282620980760175E-2</v>
      </c>
      <c r="U49">
        <v>40</v>
      </c>
      <c r="V49">
        <v>30</v>
      </c>
      <c r="W49">
        <v>35</v>
      </c>
      <c r="X49">
        <v>30.5</v>
      </c>
      <c r="Y49">
        <v>1.1475409836065573</v>
      </c>
      <c r="Z49">
        <v>3.1307925715626427E-2</v>
      </c>
      <c r="AA49">
        <v>0.12857142857142856</v>
      </c>
      <c r="AB49">
        <v>4.0253047348662542E-3</v>
      </c>
      <c r="AC49">
        <v>4.5541971401532919E-2</v>
      </c>
      <c r="AD49">
        <v>42216</v>
      </c>
    </row>
    <row r="50" spans="1:30">
      <c r="A50" t="s">
        <v>2447</v>
      </c>
      <c r="B50" t="s">
        <v>31</v>
      </c>
      <c r="D50">
        <v>2.23E-2</v>
      </c>
      <c r="E50">
        <v>2.1999999999999999E-2</v>
      </c>
      <c r="F50">
        <v>5.0000000000000001E-3</v>
      </c>
      <c r="G50">
        <v>1.4999999999999999E-2</v>
      </c>
      <c r="H50">
        <v>4.4999999999999998E-2</v>
      </c>
      <c r="I50">
        <v>0.62</v>
      </c>
      <c r="J50">
        <v>0.64</v>
      </c>
      <c r="K50">
        <v>0.65</v>
      </c>
      <c r="L50">
        <v>0.36333333333333329</v>
      </c>
      <c r="M50">
        <v>0.11</v>
      </c>
      <c r="N50">
        <v>0.105</v>
      </c>
      <c r="O50">
        <v>0.1</v>
      </c>
      <c r="P50">
        <v>0.105</v>
      </c>
      <c r="Q50">
        <v>3.8149999999999996E-2</v>
      </c>
      <c r="R50">
        <v>665.85</v>
      </c>
      <c r="S50">
        <v>696</v>
      </c>
      <c r="T50">
        <v>8.8963877863641461E-3</v>
      </c>
      <c r="U50">
        <v>40</v>
      </c>
      <c r="V50">
        <v>25</v>
      </c>
      <c r="W50">
        <v>32.5</v>
      </c>
      <c r="X50">
        <v>25.25</v>
      </c>
      <c r="Y50">
        <v>1.2871287128712872</v>
      </c>
      <c r="Z50">
        <v>1.1450796160666722E-2</v>
      </c>
      <c r="AA50">
        <v>0.22307692307692306</v>
      </c>
      <c r="AB50">
        <v>2.5544083743025761E-3</v>
      </c>
      <c r="AC50">
        <v>4.0704408374302573E-2</v>
      </c>
      <c r="AD50">
        <v>42146</v>
      </c>
    </row>
    <row r="51" spans="1:30">
      <c r="A51" t="s">
        <v>2448</v>
      </c>
      <c r="B51" t="s">
        <v>1398</v>
      </c>
      <c r="D51">
        <v>2.9499999999999998E-2</v>
      </c>
      <c r="E51">
        <v>3.7999999999999999E-2</v>
      </c>
      <c r="F51">
        <v>3.5000000000000003E-2</v>
      </c>
      <c r="G51">
        <v>4.4999999999999998E-2</v>
      </c>
      <c r="H51">
        <v>0.05</v>
      </c>
      <c r="I51">
        <v>0.55000000000000004</v>
      </c>
      <c r="J51">
        <v>0.56999999999999995</v>
      </c>
      <c r="K51">
        <v>0.59</v>
      </c>
      <c r="L51">
        <v>0.43000000000000005</v>
      </c>
      <c r="M51">
        <v>0.11</v>
      </c>
      <c r="N51">
        <v>0.11</v>
      </c>
      <c r="O51">
        <v>0.105</v>
      </c>
      <c r="P51">
        <v>0.10833333333333334</v>
      </c>
      <c r="Q51">
        <v>4.6583333333333338E-2</v>
      </c>
      <c r="R51">
        <v>505.84</v>
      </c>
      <c r="S51">
        <v>506</v>
      </c>
      <c r="T51">
        <v>6.3253107815075538E-5</v>
      </c>
      <c r="U51">
        <v>50</v>
      </c>
      <c r="V51">
        <v>40</v>
      </c>
      <c r="W51">
        <v>45</v>
      </c>
      <c r="X51">
        <v>30.5</v>
      </c>
      <c r="Y51">
        <v>1.4754098360655739</v>
      </c>
      <c r="Z51">
        <v>9.3324257432078668E-5</v>
      </c>
      <c r="AA51">
        <v>0.3222222222222223</v>
      </c>
      <c r="AB51">
        <v>3.0071149617003134E-5</v>
      </c>
      <c r="AC51">
        <v>4.6613404482950344E-2</v>
      </c>
      <c r="AD51">
        <v>42146</v>
      </c>
    </row>
    <row r="52" spans="1:30">
      <c r="A52" t="s">
        <v>2449</v>
      </c>
      <c r="B52" t="s">
        <v>1410</v>
      </c>
      <c r="D52">
        <v>4.2999999999999997E-2</v>
      </c>
      <c r="E52">
        <v>4.2000000000000003E-2</v>
      </c>
      <c r="F52">
        <v>4.4999999999999998E-2</v>
      </c>
      <c r="G52">
        <v>3.5000000000000003E-2</v>
      </c>
      <c r="H52">
        <v>5.5E-2</v>
      </c>
      <c r="I52">
        <v>0.56999999999999995</v>
      </c>
      <c r="J52">
        <v>0.56999999999999995</v>
      </c>
      <c r="K52">
        <v>0.56000000000000005</v>
      </c>
      <c r="L52">
        <v>0.43333333333333335</v>
      </c>
      <c r="M52">
        <v>0.1</v>
      </c>
      <c r="N52">
        <v>0.1</v>
      </c>
      <c r="O52">
        <v>9.5000000000000001E-2</v>
      </c>
      <c r="P52">
        <v>9.8333333333333342E-2</v>
      </c>
      <c r="Q52">
        <v>4.2611111111111113E-2</v>
      </c>
      <c r="R52">
        <v>142.69999999999999</v>
      </c>
      <c r="S52">
        <v>149</v>
      </c>
      <c r="T52">
        <v>8.6777919123179892E-3</v>
      </c>
      <c r="U52">
        <v>65</v>
      </c>
      <c r="V52">
        <v>50</v>
      </c>
      <c r="W52">
        <v>57.5</v>
      </c>
      <c r="X52">
        <v>45.5</v>
      </c>
      <c r="Y52">
        <v>1.2637362637362637</v>
      </c>
      <c r="Z52">
        <v>1.0966440328753503E-2</v>
      </c>
      <c r="AA52">
        <v>0.20869565217391306</v>
      </c>
      <c r="AB52">
        <v>2.288648416435514E-3</v>
      </c>
      <c r="AC52">
        <v>4.4899759527546629E-2</v>
      </c>
      <c r="AD52">
        <v>42146</v>
      </c>
    </row>
    <row r="53" spans="1:30">
      <c r="A53" t="s">
        <v>1965</v>
      </c>
      <c r="B53" t="s">
        <v>1966</v>
      </c>
      <c r="D53">
        <v>7.9299999999999995E-2</v>
      </c>
      <c r="E53">
        <v>8.5000000000000006E-2</v>
      </c>
      <c r="F53">
        <v>8.5000000000000006E-2</v>
      </c>
      <c r="G53">
        <v>0.06</v>
      </c>
      <c r="H53">
        <v>0.05</v>
      </c>
      <c r="I53">
        <v>0.57999999999999996</v>
      </c>
      <c r="J53">
        <v>0.59</v>
      </c>
      <c r="K53">
        <v>0.49</v>
      </c>
      <c r="L53">
        <v>0.44666666666666666</v>
      </c>
      <c r="M53">
        <v>0.1</v>
      </c>
      <c r="N53">
        <v>0.1</v>
      </c>
      <c r="O53">
        <v>0.125</v>
      </c>
      <c r="P53">
        <v>0.10833333333333334</v>
      </c>
      <c r="Q53">
        <v>4.8388888888888891E-2</v>
      </c>
      <c r="R53">
        <v>246.33</v>
      </c>
      <c r="S53">
        <v>251.5</v>
      </c>
      <c r="T53">
        <v>4.1628183875805913E-3</v>
      </c>
      <c r="U53">
        <v>140</v>
      </c>
      <c r="V53">
        <v>100</v>
      </c>
      <c r="W53">
        <v>120</v>
      </c>
      <c r="X53">
        <v>59</v>
      </c>
      <c r="Y53">
        <v>2.0338983050847457</v>
      </c>
      <c r="Z53">
        <v>8.4667492628757793E-3</v>
      </c>
      <c r="AA53">
        <v>0.5083333333333333</v>
      </c>
      <c r="AB53">
        <v>4.303930875295188E-3</v>
      </c>
      <c r="AC53">
        <v>5.2692819764184079E-2</v>
      </c>
      <c r="AD53">
        <v>42216</v>
      </c>
    </row>
    <row r="54" spans="1:30">
      <c r="A54" t="s">
        <v>2450</v>
      </c>
      <c r="B54" t="s">
        <v>768</v>
      </c>
      <c r="D54">
        <v>3.32E-2</v>
      </c>
      <c r="E54">
        <v>3.5000000000000003E-2</v>
      </c>
      <c r="F54">
        <v>4.4999999999999998E-2</v>
      </c>
      <c r="G54">
        <v>0.03</v>
      </c>
      <c r="H54">
        <v>0.03</v>
      </c>
      <c r="I54">
        <v>0.76</v>
      </c>
      <c r="J54">
        <v>0.76</v>
      </c>
      <c r="K54">
        <v>0.71</v>
      </c>
      <c r="L54">
        <v>0.25666666666666671</v>
      </c>
      <c r="M54">
        <v>0.125</v>
      </c>
      <c r="N54">
        <v>0.125</v>
      </c>
      <c r="O54">
        <v>0.13500000000000001</v>
      </c>
      <c r="P54">
        <v>0.12833333333333333</v>
      </c>
      <c r="Q54">
        <v>3.2938888888888893E-2</v>
      </c>
      <c r="R54">
        <v>907.78</v>
      </c>
      <c r="S54">
        <v>919</v>
      </c>
      <c r="T54">
        <v>2.4598332096295028E-3</v>
      </c>
      <c r="U54">
        <v>55</v>
      </c>
      <c r="V54">
        <v>40</v>
      </c>
      <c r="W54">
        <v>47.5</v>
      </c>
      <c r="X54">
        <v>25.75</v>
      </c>
      <c r="Y54">
        <v>1.8446601941747574</v>
      </c>
      <c r="Z54">
        <v>4.5375564061126755E-3</v>
      </c>
      <c r="AA54">
        <v>0.45789473684210524</v>
      </c>
      <c r="AB54">
        <v>2.0777231964831723E-3</v>
      </c>
      <c r="AC54">
        <v>3.5016612085372066E-2</v>
      </c>
      <c r="AD54">
        <v>42146</v>
      </c>
    </row>
    <row r="55" spans="1:30">
      <c r="A55" t="s">
        <v>2451</v>
      </c>
      <c r="B55" t="s">
        <v>1457</v>
      </c>
      <c r="D55">
        <v>7.6799999999999993E-2</v>
      </c>
      <c r="E55">
        <v>7.0999999999999994E-2</v>
      </c>
      <c r="F55">
        <v>0.06</v>
      </c>
      <c r="G55">
        <v>0.02</v>
      </c>
      <c r="H55">
        <v>0.02</v>
      </c>
      <c r="I55">
        <v>0.83</v>
      </c>
      <c r="J55">
        <v>0.8</v>
      </c>
      <c r="K55">
        <v>0.72</v>
      </c>
      <c r="L55">
        <v>0.21666666666666679</v>
      </c>
      <c r="M55">
        <v>9.5000000000000001E-2</v>
      </c>
      <c r="N55">
        <v>0.1</v>
      </c>
      <c r="O55">
        <v>0.11</v>
      </c>
      <c r="P55">
        <v>0.10166666666666667</v>
      </c>
      <c r="Q55">
        <v>2.2027777777777792E-2</v>
      </c>
      <c r="R55">
        <v>234.9</v>
      </c>
      <c r="S55">
        <v>240</v>
      </c>
      <c r="T55">
        <v>4.3050465380962688E-3</v>
      </c>
      <c r="U55">
        <v>25</v>
      </c>
      <c r="V55">
        <v>18</v>
      </c>
      <c r="W55">
        <v>21.5</v>
      </c>
      <c r="X55">
        <v>12.25</v>
      </c>
      <c r="Y55">
        <v>1.7551020408163265</v>
      </c>
      <c r="Z55">
        <v>7.5557959648220223E-3</v>
      </c>
      <c r="AA55">
        <v>0.43023255813953487</v>
      </c>
      <c r="AB55">
        <v>3.2507494267257535E-3</v>
      </c>
      <c r="AC55">
        <v>2.5278527204503545E-2</v>
      </c>
      <c r="AD55">
        <v>42146</v>
      </c>
    </row>
    <row r="56" spans="1:30">
      <c r="A56" t="s">
        <v>2452</v>
      </c>
      <c r="B56" t="s">
        <v>2453</v>
      </c>
      <c r="D56">
        <v>7.7899999999999997E-2</v>
      </c>
      <c r="E56">
        <v>7.8E-2</v>
      </c>
      <c r="F56">
        <v>0.05</v>
      </c>
      <c r="G56" t="s">
        <v>2439</v>
      </c>
      <c r="H56">
        <v>4.4999999999999998E-2</v>
      </c>
      <c r="I56">
        <v>0.65</v>
      </c>
      <c r="J56">
        <v>0.6</v>
      </c>
      <c r="K56">
        <v>0.5</v>
      </c>
      <c r="L56">
        <v>0.41666666666666663</v>
      </c>
      <c r="M56">
        <v>0.1</v>
      </c>
      <c r="N56">
        <v>0.1</v>
      </c>
      <c r="O56">
        <v>0.1</v>
      </c>
      <c r="P56">
        <v>0.10000000000000002</v>
      </c>
      <c r="Q56">
        <v>4.1666666666666671E-2</v>
      </c>
      <c r="R56">
        <v>56.85</v>
      </c>
      <c r="S56">
        <v>56.75</v>
      </c>
      <c r="T56">
        <v>-3.5205078258160327E-4</v>
      </c>
      <c r="U56">
        <v>50</v>
      </c>
      <c r="V56">
        <v>35</v>
      </c>
      <c r="W56">
        <v>42.5</v>
      </c>
      <c r="X56">
        <v>30.45</v>
      </c>
      <c r="Y56">
        <v>1.3957307060755337</v>
      </c>
      <c r="Z56">
        <v>-4.913680873470654E-4</v>
      </c>
      <c r="AA56">
        <v>0.28352941176470592</v>
      </c>
      <c r="AB56">
        <v>-1.393173047654621E-4</v>
      </c>
      <c r="AC56">
        <v>4.1527349361901209E-2</v>
      </c>
      <c r="AD56">
        <v>42146</v>
      </c>
    </row>
    <row r="57" spans="1:30">
      <c r="A57" t="s">
        <v>2454</v>
      </c>
      <c r="B57" t="s">
        <v>2455</v>
      </c>
      <c r="D57">
        <v>5.5E-2</v>
      </c>
      <c r="E57">
        <v>5.7000000000000002E-2</v>
      </c>
      <c r="F57">
        <v>9.5000000000000001E-2</v>
      </c>
      <c r="G57">
        <v>0.04</v>
      </c>
      <c r="H57">
        <v>0.02</v>
      </c>
      <c r="I57">
        <v>0.62</v>
      </c>
      <c r="J57">
        <v>0.6</v>
      </c>
      <c r="K57">
        <v>0.56000000000000005</v>
      </c>
      <c r="L57">
        <v>0.40666666666666662</v>
      </c>
      <c r="M57">
        <v>0.12</v>
      </c>
      <c r="N57">
        <v>0.125</v>
      </c>
      <c r="O57">
        <v>0.14499999999999999</v>
      </c>
      <c r="P57">
        <v>0.13</v>
      </c>
      <c r="Q57">
        <v>5.2866666666666666E-2</v>
      </c>
      <c r="R57">
        <v>82.6</v>
      </c>
      <c r="S57">
        <v>87</v>
      </c>
      <c r="T57">
        <v>1.0433743448766242E-2</v>
      </c>
      <c r="U57">
        <v>55</v>
      </c>
      <c r="V57">
        <v>40</v>
      </c>
      <c r="W57">
        <v>47.5</v>
      </c>
      <c r="X57">
        <v>21.85</v>
      </c>
      <c r="Y57">
        <v>2.1739130434782608</v>
      </c>
      <c r="Z57">
        <v>2.2682050975578787E-2</v>
      </c>
      <c r="AA57">
        <v>0.54</v>
      </c>
      <c r="AB57">
        <v>1.2248307526812545E-2</v>
      </c>
      <c r="AC57">
        <v>6.5114974193479211E-2</v>
      </c>
      <c r="AD57">
        <v>42174</v>
      </c>
    </row>
    <row r="58" spans="1:30">
      <c r="A58" t="s">
        <v>2456</v>
      </c>
      <c r="B58" t="s">
        <v>769</v>
      </c>
      <c r="D58">
        <v>3.4000000000000002E-2</v>
      </c>
      <c r="E58">
        <v>3.5000000000000003E-2</v>
      </c>
      <c r="F58">
        <v>0.06</v>
      </c>
      <c r="G58">
        <v>0.03</v>
      </c>
      <c r="H58">
        <v>0.05</v>
      </c>
      <c r="I58">
        <v>0.61</v>
      </c>
      <c r="J58">
        <v>0.59</v>
      </c>
      <c r="K58">
        <v>0.55000000000000004</v>
      </c>
      <c r="L58">
        <v>0.41666666666666663</v>
      </c>
      <c r="M58">
        <v>9.5000000000000001E-2</v>
      </c>
      <c r="N58">
        <v>9.5000000000000001E-2</v>
      </c>
      <c r="O58">
        <v>9.5000000000000001E-2</v>
      </c>
      <c r="P58">
        <v>9.5000000000000015E-2</v>
      </c>
      <c r="Q58">
        <v>3.9583333333333338E-2</v>
      </c>
      <c r="R58">
        <v>131.69</v>
      </c>
      <c r="S58">
        <v>140</v>
      </c>
      <c r="T58">
        <v>1.2313544416461264E-2</v>
      </c>
      <c r="U58">
        <v>50</v>
      </c>
      <c r="V58">
        <v>40</v>
      </c>
      <c r="W58">
        <v>45</v>
      </c>
      <c r="X58">
        <v>29.25</v>
      </c>
      <c r="Y58">
        <v>1.5384615384615385</v>
      </c>
      <c r="Z58">
        <v>1.8943914486863483E-2</v>
      </c>
      <c r="AA58">
        <v>0.35000000000000009</v>
      </c>
      <c r="AB58">
        <v>6.6303700704022205E-3</v>
      </c>
      <c r="AC58">
        <v>4.6213703403735561E-2</v>
      </c>
      <c r="AD58">
        <v>42174</v>
      </c>
    </row>
    <row r="59" spans="1:30">
      <c r="A59" t="s">
        <v>2457</v>
      </c>
      <c r="B59" t="s">
        <v>1526</v>
      </c>
      <c r="D59">
        <v>7.5499999999999998E-2</v>
      </c>
      <c r="E59">
        <v>6.2E-2</v>
      </c>
      <c r="F59">
        <v>0.06</v>
      </c>
      <c r="G59">
        <v>0.08</v>
      </c>
      <c r="H59">
        <v>2.5000000000000001E-2</v>
      </c>
      <c r="I59">
        <v>0.62</v>
      </c>
      <c r="J59">
        <v>0.64</v>
      </c>
      <c r="K59">
        <v>0.64</v>
      </c>
      <c r="L59">
        <v>0.3666666666666667</v>
      </c>
      <c r="M59">
        <v>0.13500000000000001</v>
      </c>
      <c r="N59">
        <v>0.13500000000000001</v>
      </c>
      <c r="O59">
        <v>0.16</v>
      </c>
      <c r="P59">
        <v>0.14333333333333334</v>
      </c>
      <c r="Q59">
        <v>5.2555555555555564E-2</v>
      </c>
      <c r="R59">
        <v>225.52</v>
      </c>
      <c r="S59">
        <v>218</v>
      </c>
      <c r="T59">
        <v>-6.7598058280382567E-3</v>
      </c>
      <c r="U59">
        <v>55</v>
      </c>
      <c r="V59">
        <v>45</v>
      </c>
      <c r="W59">
        <v>50</v>
      </c>
      <c r="X59">
        <v>22</v>
      </c>
      <c r="Y59">
        <v>2.2727272727272729</v>
      </c>
      <c r="Z59">
        <v>-1.5363195063723313E-2</v>
      </c>
      <c r="AA59">
        <v>0.56000000000000005</v>
      </c>
      <c r="AB59">
        <v>-8.603389235685056E-3</v>
      </c>
      <c r="AC59">
        <v>4.3952166319870506E-2</v>
      </c>
      <c r="AD59">
        <v>42174</v>
      </c>
    </row>
    <row r="60" spans="1:30">
      <c r="A60" t="s">
        <v>2458</v>
      </c>
      <c r="B60" t="s">
        <v>2053</v>
      </c>
      <c r="D60">
        <v>4.6800000000000001E-2</v>
      </c>
      <c r="E60">
        <v>5.0999999999999997E-2</v>
      </c>
      <c r="F60">
        <v>4.4999999999999998E-2</v>
      </c>
      <c r="G60">
        <v>0.06</v>
      </c>
      <c r="H60">
        <v>4.4999999999999998E-2</v>
      </c>
      <c r="I60">
        <v>0.62</v>
      </c>
      <c r="J60">
        <v>0.63</v>
      </c>
      <c r="K60">
        <v>0.62</v>
      </c>
      <c r="L60">
        <v>0.37666666666666659</v>
      </c>
      <c r="M60">
        <v>0.1</v>
      </c>
      <c r="N60">
        <v>0.1</v>
      </c>
      <c r="O60">
        <v>0.105</v>
      </c>
      <c r="P60">
        <v>0.10166666666666667</v>
      </c>
      <c r="Q60">
        <v>3.8294444444444437E-2</v>
      </c>
      <c r="R60">
        <v>505.73</v>
      </c>
      <c r="S60">
        <v>516</v>
      </c>
      <c r="T60">
        <v>4.0288612176579974E-3</v>
      </c>
      <c r="U60">
        <v>40</v>
      </c>
      <c r="V60">
        <v>30</v>
      </c>
      <c r="W60">
        <v>35</v>
      </c>
      <c r="X60">
        <v>24.75</v>
      </c>
      <c r="Y60">
        <v>1.4141414141414141</v>
      </c>
      <c r="Z60">
        <v>5.6973794997183802E-3</v>
      </c>
      <c r="AA60">
        <v>0.29285714285714282</v>
      </c>
      <c r="AB60">
        <v>1.6685182820603826E-3</v>
      </c>
      <c r="AC60">
        <v>3.9962962726504819E-2</v>
      </c>
      <c r="AD60">
        <v>42216</v>
      </c>
    </row>
    <row r="61" spans="1:30">
      <c r="A61" t="s">
        <v>2459</v>
      </c>
      <c r="B61" t="s">
        <v>610</v>
      </c>
      <c r="D61">
        <v>4.7800000000000002E-2</v>
      </c>
      <c r="E61" t="s">
        <v>2378</v>
      </c>
      <c r="F61" t="s">
        <v>16</v>
      </c>
      <c r="G61" t="s">
        <v>16</v>
      </c>
      <c r="H61" t="s">
        <v>16</v>
      </c>
      <c r="I61" t="s">
        <v>16</v>
      </c>
      <c r="J61" t="s">
        <v>16</v>
      </c>
      <c r="K61" t="s">
        <v>16</v>
      </c>
      <c r="M61" t="s">
        <v>16</v>
      </c>
      <c r="N61" t="s">
        <v>16</v>
      </c>
      <c r="O61" t="s">
        <v>16</v>
      </c>
      <c r="R61" t="s">
        <v>16</v>
      </c>
      <c r="S61" t="s">
        <v>16</v>
      </c>
      <c r="U61" t="s">
        <v>16</v>
      </c>
      <c r="V61" t="s">
        <v>16</v>
      </c>
      <c r="X61" t="s">
        <v>16</v>
      </c>
      <c r="AD61" t="s">
        <v>16</v>
      </c>
    </row>
    <row r="62" spans="1:30">
      <c r="A62" t="s">
        <v>2460</v>
      </c>
      <c r="B62" t="s">
        <v>445</v>
      </c>
      <c r="D62">
        <v>4.8500000000000001E-2</v>
      </c>
      <c r="E62" t="s">
        <v>2378</v>
      </c>
      <c r="F62" t="s">
        <v>16</v>
      </c>
      <c r="G62" t="s">
        <v>16</v>
      </c>
      <c r="H62" t="s">
        <v>16</v>
      </c>
      <c r="I62" t="s">
        <v>16</v>
      </c>
      <c r="J62" t="s">
        <v>16</v>
      </c>
      <c r="K62" t="s">
        <v>16</v>
      </c>
      <c r="M62" t="s">
        <v>16</v>
      </c>
      <c r="N62" t="s">
        <v>16</v>
      </c>
      <c r="O62" t="s">
        <v>16</v>
      </c>
      <c r="R62" t="s">
        <v>16</v>
      </c>
      <c r="S62" t="s">
        <v>16</v>
      </c>
      <c r="U62" t="s">
        <v>16</v>
      </c>
      <c r="V62" t="s">
        <v>16</v>
      </c>
      <c r="X62" t="s">
        <v>16</v>
      </c>
      <c r="AD62" t="s">
        <v>16</v>
      </c>
    </row>
    <row r="63" spans="1:30">
      <c r="A63" t="s">
        <v>2461</v>
      </c>
      <c r="B63" t="s">
        <v>652</v>
      </c>
      <c r="D63">
        <v>0.14799999999999999</v>
      </c>
      <c r="E63">
        <v>0.12</v>
      </c>
      <c r="F63">
        <v>0.105</v>
      </c>
      <c r="G63">
        <v>0.08</v>
      </c>
      <c r="H63">
        <v>0.19</v>
      </c>
      <c r="I63">
        <v>0.85</v>
      </c>
      <c r="J63">
        <v>0.75</v>
      </c>
      <c r="K63">
        <v>0.64</v>
      </c>
      <c r="L63">
        <v>0.2533333333333333</v>
      </c>
      <c r="M63">
        <v>8.5000000000000006E-2</v>
      </c>
      <c r="N63">
        <v>9.5000000000000001E-2</v>
      </c>
      <c r="O63">
        <v>0.11</v>
      </c>
      <c r="P63">
        <v>9.6666666666666665E-2</v>
      </c>
      <c r="Q63">
        <v>2.4488888888888886E-2</v>
      </c>
      <c r="R63">
        <v>829</v>
      </c>
      <c r="S63">
        <v>1000</v>
      </c>
      <c r="T63">
        <v>3.8219290307276665E-2</v>
      </c>
      <c r="U63">
        <v>70</v>
      </c>
      <c r="V63">
        <v>50</v>
      </c>
      <c r="W63">
        <v>60</v>
      </c>
      <c r="X63">
        <v>29.7</v>
      </c>
      <c r="Y63">
        <v>2.0202020202020203</v>
      </c>
      <c r="Z63">
        <v>7.7210687489447816E-2</v>
      </c>
      <c r="AA63">
        <v>0.505</v>
      </c>
      <c r="AB63">
        <v>3.899139718217115E-2</v>
      </c>
      <c r="AC63">
        <v>6.3480286071060044E-2</v>
      </c>
      <c r="AD63">
        <v>42160</v>
      </c>
    </row>
    <row r="64" spans="1:30">
      <c r="A64" t="s">
        <v>2462</v>
      </c>
      <c r="B64" t="s">
        <v>637</v>
      </c>
      <c r="D64">
        <v>7.5999999999999998E-2</v>
      </c>
      <c r="E64" t="s">
        <v>2378</v>
      </c>
      <c r="F64">
        <v>7.0000000000000007E-2</v>
      </c>
      <c r="G64">
        <v>4.4999999999999998E-2</v>
      </c>
      <c r="H64">
        <v>5.5E-2</v>
      </c>
      <c r="I64">
        <v>0.64</v>
      </c>
      <c r="J64">
        <v>0.64</v>
      </c>
      <c r="K64">
        <v>0.65</v>
      </c>
      <c r="L64">
        <v>0.35666666666666658</v>
      </c>
      <c r="M64">
        <v>0.06</v>
      </c>
      <c r="N64">
        <v>0.06</v>
      </c>
      <c r="O64">
        <v>0.06</v>
      </c>
      <c r="P64">
        <v>0.06</v>
      </c>
      <c r="Q64">
        <v>2.1399999999999995E-2</v>
      </c>
      <c r="R64">
        <v>276</v>
      </c>
      <c r="S64">
        <v>300</v>
      </c>
      <c r="T64">
        <v>1.6816147821954619E-2</v>
      </c>
      <c r="U64">
        <v>55</v>
      </c>
      <c r="V64">
        <v>40</v>
      </c>
      <c r="W64">
        <v>47.5</v>
      </c>
      <c r="X64">
        <v>31.5</v>
      </c>
      <c r="Y64">
        <v>1.5079365079365079</v>
      </c>
      <c r="Z64">
        <v>2.535768322358236E-2</v>
      </c>
      <c r="AA64">
        <v>0.33684210526315783</v>
      </c>
      <c r="AB64">
        <v>8.5415354016277409E-3</v>
      </c>
      <c r="AC64">
        <v>2.9941535401627736E-2</v>
      </c>
      <c r="AD64">
        <v>42202</v>
      </c>
    </row>
    <row r="65" spans="1:30">
      <c r="A65" t="s">
        <v>2463</v>
      </c>
      <c r="B65" t="s">
        <v>529</v>
      </c>
      <c r="D65">
        <v>3.73E-2</v>
      </c>
      <c r="E65">
        <v>0.09</v>
      </c>
      <c r="F65">
        <v>0.11</v>
      </c>
      <c r="G65">
        <v>4.4999999999999998E-2</v>
      </c>
      <c r="H65">
        <v>3.5000000000000003E-2</v>
      </c>
      <c r="I65">
        <v>0.93</v>
      </c>
      <c r="J65">
        <v>0.9</v>
      </c>
      <c r="K65">
        <v>0.59</v>
      </c>
      <c r="L65">
        <v>0.19333333333333336</v>
      </c>
      <c r="M65">
        <v>0.11</v>
      </c>
      <c r="N65">
        <v>0.105</v>
      </c>
      <c r="O65">
        <v>0.14499999999999999</v>
      </c>
      <c r="P65">
        <v>0.12</v>
      </c>
      <c r="Q65">
        <v>2.3200000000000002E-2</v>
      </c>
      <c r="R65">
        <v>709</v>
      </c>
      <c r="S65">
        <v>715</v>
      </c>
      <c r="T65">
        <v>1.6868243226617619E-3</v>
      </c>
      <c r="U65">
        <v>70</v>
      </c>
      <c r="V65">
        <v>60</v>
      </c>
      <c r="W65">
        <v>65</v>
      </c>
      <c r="X65">
        <v>26.95</v>
      </c>
      <c r="Y65">
        <v>2.4118738404452689</v>
      </c>
      <c r="Z65">
        <v>4.0684074572547128E-3</v>
      </c>
      <c r="AA65">
        <v>0.58538461538461539</v>
      </c>
      <c r="AB65">
        <v>2.381583134592951E-3</v>
      </c>
      <c r="AC65">
        <v>2.5581583134592953E-2</v>
      </c>
      <c r="AD65">
        <v>42160</v>
      </c>
    </row>
    <row r="66" spans="1:30">
      <c r="A66" t="s">
        <v>2463</v>
      </c>
      <c r="B66" t="s">
        <v>529</v>
      </c>
      <c r="D66">
        <v>0.10100000000000001</v>
      </c>
      <c r="E66">
        <v>0.09</v>
      </c>
      <c r="F66">
        <v>0.125</v>
      </c>
      <c r="G66">
        <v>4.4999999999999998E-2</v>
      </c>
      <c r="H66">
        <v>4.4999999999999998E-2</v>
      </c>
      <c r="I66">
        <v>0.83</v>
      </c>
      <c r="J66">
        <v>0.78</v>
      </c>
      <c r="K66">
        <v>0.53</v>
      </c>
      <c r="L66">
        <v>0.28666666666666674</v>
      </c>
      <c r="M66">
        <v>0.115</v>
      </c>
      <c r="N66">
        <v>8.5000000000000006E-2</v>
      </c>
      <c r="O66">
        <v>0.15</v>
      </c>
      <c r="P66">
        <v>0.11666666666666665</v>
      </c>
      <c r="Q66">
        <v>3.344444444444445E-2</v>
      </c>
      <c r="R66">
        <v>709</v>
      </c>
      <c r="S66">
        <v>715</v>
      </c>
      <c r="T66">
        <v>1.6868243226617619E-3</v>
      </c>
      <c r="U66">
        <v>80</v>
      </c>
      <c r="V66">
        <v>65</v>
      </c>
      <c r="W66">
        <v>72.5</v>
      </c>
      <c r="X66">
        <v>28.25</v>
      </c>
      <c r="Y66">
        <v>2.5663716814159292</v>
      </c>
      <c r="Z66">
        <v>4.3290181732027521E-3</v>
      </c>
      <c r="AA66">
        <v>0.6103448275862069</v>
      </c>
      <c r="AB66">
        <v>2.6421938505409902E-3</v>
      </c>
      <c r="AC66">
        <v>3.6086638294985443E-2</v>
      </c>
      <c r="AD66">
        <v>42069</v>
      </c>
    </row>
    <row r="67" spans="1:30" s="80" customFormat="1">
      <c r="A67" s="80" t="s">
        <v>2464</v>
      </c>
      <c r="B67" s="80" t="s">
        <v>770</v>
      </c>
      <c r="D67" s="80">
        <v>0.08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C0C3-2FCD-488E-9DC7-E8320D8FEA00}">
  <sheetPr>
    <pageSetUpPr fitToPage="1"/>
  </sheetPr>
  <dimension ref="A1:P125"/>
  <sheetViews>
    <sheetView zoomScale="85" zoomScaleNormal="85" zoomScaleSheetLayoutView="70" zoomScalePageLayoutView="70" workbookViewId="0">
      <pane xSplit="1" ySplit="4" topLeftCell="G5" activePane="bottomRight" state="frozen"/>
      <selection pane="topRight" activeCell="R27" sqref="R27"/>
      <selection pane="bottomLeft" activeCell="R27" sqref="R27"/>
      <selection pane="bottomRight" activeCell="H25" sqref="H25"/>
    </sheetView>
  </sheetViews>
  <sheetFormatPr defaultColWidth="9" defaultRowHeight="16.5"/>
  <cols>
    <col min="1" max="1" width="44.25" style="83" customWidth="1"/>
    <col min="2" max="2" width="10.625" style="83" customWidth="1"/>
    <col min="3" max="16" width="13.75" style="83" customWidth="1"/>
    <col min="17" max="16384" width="9" style="83"/>
  </cols>
  <sheetData>
    <row r="1" spans="1:16" s="116" customFormat="1" ht="18">
      <c r="A1" s="132" t="s">
        <v>2465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s="102" customForma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s="103" customFormat="1" ht="17.25" thickBot="1">
      <c r="C3" s="103" t="s">
        <v>2466</v>
      </c>
      <c r="D3" s="103" t="s">
        <v>2467</v>
      </c>
      <c r="E3" s="103" t="s">
        <v>2468</v>
      </c>
      <c r="F3" s="103" t="s">
        <v>2469</v>
      </c>
      <c r="G3" s="103" t="s">
        <v>2470</v>
      </c>
      <c r="H3" s="103" t="s">
        <v>2471</v>
      </c>
      <c r="I3" s="103" t="s">
        <v>2472</v>
      </c>
      <c r="J3" s="103" t="s">
        <v>2473</v>
      </c>
      <c r="K3" s="103" t="s">
        <v>2474</v>
      </c>
      <c r="L3" s="103" t="s">
        <v>2475</v>
      </c>
      <c r="M3" s="103" t="s">
        <v>2476</v>
      </c>
      <c r="N3" s="103" t="s">
        <v>2477</v>
      </c>
      <c r="O3" s="103" t="s">
        <v>2478</v>
      </c>
      <c r="P3" s="103" t="s">
        <v>2479</v>
      </c>
    </row>
    <row r="4" spans="1:16" ht="99">
      <c r="A4" s="84" t="s">
        <v>2350</v>
      </c>
      <c r="B4" s="84" t="s">
        <v>1</v>
      </c>
      <c r="C4" s="87" t="s">
        <v>2480</v>
      </c>
      <c r="D4" s="87" t="s">
        <v>2481</v>
      </c>
      <c r="E4" s="87" t="s">
        <v>2482</v>
      </c>
      <c r="F4" s="85" t="s">
        <v>2483</v>
      </c>
      <c r="G4" s="85" t="s">
        <v>2484</v>
      </c>
      <c r="H4" s="85" t="s">
        <v>2485</v>
      </c>
      <c r="I4" s="85" t="s">
        <v>2486</v>
      </c>
      <c r="J4" s="85" t="s">
        <v>2487</v>
      </c>
      <c r="K4" s="85" t="s">
        <v>2488</v>
      </c>
      <c r="L4" s="85" t="s">
        <v>2489</v>
      </c>
      <c r="M4" s="84" t="s">
        <v>2490</v>
      </c>
      <c r="N4" s="87" t="s">
        <v>2491</v>
      </c>
      <c r="O4" s="87" t="s">
        <v>2492</v>
      </c>
      <c r="P4" s="87" t="s">
        <v>2493</v>
      </c>
    </row>
    <row r="5" spans="1:16" s="102" customFormat="1">
      <c r="A5" s="88" t="s">
        <v>2494</v>
      </c>
      <c r="B5" s="89" t="s">
        <v>412</v>
      </c>
      <c r="C5" s="89" t="s">
        <v>2495</v>
      </c>
      <c r="D5" s="89" t="s">
        <v>2496</v>
      </c>
      <c r="E5" s="89" t="s">
        <v>2496</v>
      </c>
      <c r="F5" s="136">
        <v>263800</v>
      </c>
      <c r="G5" s="136">
        <v>320600</v>
      </c>
      <c r="H5" s="136">
        <v>9389</v>
      </c>
      <c r="I5" s="136">
        <v>10169.9</v>
      </c>
      <c r="J5" s="136" t="s">
        <v>2496</v>
      </c>
      <c r="K5" s="136" t="s">
        <v>2496</v>
      </c>
      <c r="L5" s="136">
        <v>1500</v>
      </c>
      <c r="M5" s="138" t="s">
        <v>2497</v>
      </c>
      <c r="N5" s="138">
        <v>0.81575435466243329</v>
      </c>
      <c r="O5" s="138">
        <v>1</v>
      </c>
      <c r="P5" s="89" t="s">
        <v>2498</v>
      </c>
    </row>
    <row r="6" spans="1:16" s="102" customFormat="1">
      <c r="A6" s="88" t="s">
        <v>2499</v>
      </c>
      <c r="B6" s="89" t="s">
        <v>430</v>
      </c>
      <c r="C6" s="89" t="s">
        <v>2500</v>
      </c>
      <c r="D6" s="89" t="s">
        <v>2496</v>
      </c>
      <c r="E6" s="89" t="s">
        <v>2496</v>
      </c>
      <c r="F6" s="136">
        <v>0</v>
      </c>
      <c r="G6" s="136">
        <v>1600000</v>
      </c>
      <c r="H6" s="136">
        <v>23487.7</v>
      </c>
      <c r="I6" s="136">
        <v>5570.3</v>
      </c>
      <c r="J6" s="136" t="s">
        <v>2496</v>
      </c>
      <c r="K6" s="136" t="s">
        <v>2496</v>
      </c>
      <c r="L6" s="136">
        <v>1105</v>
      </c>
      <c r="M6" s="138">
        <v>0</v>
      </c>
      <c r="N6" s="138">
        <v>0.65853205177598384</v>
      </c>
      <c r="O6" s="138">
        <v>0.60323365584241762</v>
      </c>
      <c r="P6" s="89" t="s">
        <v>2498</v>
      </c>
    </row>
    <row r="7" spans="1:16" s="102" customFormat="1">
      <c r="A7" s="88" t="s">
        <v>2459</v>
      </c>
      <c r="B7" s="89" t="s">
        <v>610</v>
      </c>
      <c r="C7" s="89" t="s">
        <v>2501</v>
      </c>
      <c r="D7" s="89" t="s">
        <v>2496</v>
      </c>
      <c r="E7" s="89" t="s">
        <v>2496</v>
      </c>
      <c r="F7" s="136">
        <v>258271</v>
      </c>
      <c r="G7" s="136">
        <v>1216819</v>
      </c>
      <c r="H7" s="136">
        <v>21819</v>
      </c>
      <c r="I7" s="136">
        <v>10911.7</v>
      </c>
      <c r="J7" s="136" t="s">
        <v>2496</v>
      </c>
      <c r="K7" s="136" t="s">
        <v>2498</v>
      </c>
      <c r="L7" s="136" t="s">
        <v>2497</v>
      </c>
      <c r="M7" s="138">
        <v>0</v>
      </c>
      <c r="N7" s="138">
        <v>0.99460500963391141</v>
      </c>
      <c r="O7" s="139" t="s">
        <v>2497</v>
      </c>
      <c r="P7" s="89" t="s">
        <v>2498</v>
      </c>
    </row>
    <row r="8" spans="1:16" s="102" customFormat="1">
      <c r="A8" s="88" t="s">
        <v>2460</v>
      </c>
      <c r="B8" s="89" t="s">
        <v>445</v>
      </c>
      <c r="C8" s="89" t="s">
        <v>2502</v>
      </c>
      <c r="D8" s="89" t="s">
        <v>2496</v>
      </c>
      <c r="E8" s="89" t="s">
        <v>2496</v>
      </c>
      <c r="F8" s="136">
        <f>764000+519000+159000+175000</f>
        <v>1617000</v>
      </c>
      <c r="G8" s="136">
        <f>530000+392000</f>
        <v>922000</v>
      </c>
      <c r="H8" s="136">
        <v>32314</v>
      </c>
      <c r="I8" s="136">
        <v>14130.7</v>
      </c>
      <c r="J8" s="136" t="s">
        <v>2496</v>
      </c>
      <c r="K8" s="136" t="s">
        <v>2496</v>
      </c>
      <c r="L8" s="136">
        <v>3078</v>
      </c>
      <c r="M8" s="138">
        <v>0.45</v>
      </c>
      <c r="N8" s="138">
        <v>0.84652861291526305</v>
      </c>
      <c r="O8" s="138">
        <v>1</v>
      </c>
      <c r="P8" s="89" t="s">
        <v>2496</v>
      </c>
    </row>
    <row r="9" spans="1:16" s="102" customFormat="1">
      <c r="A9" s="88" t="s">
        <v>2462</v>
      </c>
      <c r="B9" s="89" t="s">
        <v>637</v>
      </c>
      <c r="C9" s="89" t="s">
        <v>2501</v>
      </c>
      <c r="D9" s="89" t="s">
        <v>2496</v>
      </c>
      <c r="E9" s="89" t="s">
        <v>2496</v>
      </c>
      <c r="F9" s="136">
        <v>2000000</v>
      </c>
      <c r="G9" s="136">
        <v>1300000</v>
      </c>
      <c r="H9" s="136">
        <v>53051</v>
      </c>
      <c r="I9" s="136">
        <v>26290.9</v>
      </c>
      <c r="J9" s="136" t="s">
        <v>2496</v>
      </c>
      <c r="K9" s="136" t="s">
        <v>2496</v>
      </c>
      <c r="L9" s="136">
        <v>4593</v>
      </c>
      <c r="M9" s="138" t="s">
        <v>2497</v>
      </c>
      <c r="N9" s="138">
        <v>0.97459205307078722</v>
      </c>
      <c r="O9" s="138">
        <v>0.7156643916664045</v>
      </c>
      <c r="P9" s="89" t="s">
        <v>2498</v>
      </c>
    </row>
    <row r="10" spans="1:16" s="102" customFormat="1">
      <c r="A10" s="88" t="s">
        <v>2503</v>
      </c>
      <c r="B10" s="89" t="s">
        <v>2504</v>
      </c>
      <c r="C10" s="89" t="s">
        <v>2501</v>
      </c>
      <c r="D10" s="89" t="s">
        <v>2496</v>
      </c>
      <c r="E10" s="89" t="s">
        <v>2496</v>
      </c>
      <c r="F10" s="136">
        <v>1370819</v>
      </c>
      <c r="G10" s="136">
        <v>0</v>
      </c>
      <c r="H10" s="136">
        <v>25657</v>
      </c>
      <c r="I10" s="136">
        <v>15582.9</v>
      </c>
      <c r="J10" s="136" t="s">
        <v>2496</v>
      </c>
      <c r="K10" s="136" t="s">
        <v>2498</v>
      </c>
      <c r="L10" s="136">
        <v>0</v>
      </c>
      <c r="M10" s="138">
        <v>0</v>
      </c>
      <c r="N10" s="138">
        <v>1</v>
      </c>
      <c r="O10" s="138">
        <v>1</v>
      </c>
      <c r="P10" s="89" t="s">
        <v>2498</v>
      </c>
    </row>
    <row r="11" spans="1:16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</row>
    <row r="12" spans="1:16" s="102" customFormat="1">
      <c r="A12" s="100" t="s">
        <v>2505</v>
      </c>
    </row>
    <row r="13" spans="1:16" s="102" customFormat="1">
      <c r="A13" s="83" t="s">
        <v>2506</v>
      </c>
    </row>
    <row r="14" spans="1:16" s="102" customFormat="1">
      <c r="A14" s="83" t="s">
        <v>2507</v>
      </c>
    </row>
    <row r="15" spans="1:16" s="102" customFormat="1">
      <c r="A15" s="83" t="s">
        <v>2508</v>
      </c>
    </row>
    <row r="16" spans="1:16" s="102" customFormat="1">
      <c r="A16" s="83" t="s">
        <v>2509</v>
      </c>
    </row>
    <row r="17" spans="1:16" s="102" customFormat="1">
      <c r="A17" s="83" t="s">
        <v>2510</v>
      </c>
    </row>
    <row r="18" spans="1:16" s="102" customFormat="1">
      <c r="A18" s="83" t="s">
        <v>2511</v>
      </c>
    </row>
    <row r="19" spans="1:16" s="102" customFormat="1">
      <c r="A19" s="83" t="s">
        <v>2512</v>
      </c>
    </row>
    <row r="20" spans="1:16" s="102" customFormat="1">
      <c r="A20" s="83" t="s">
        <v>2513</v>
      </c>
    </row>
    <row r="21" spans="1:16" s="102" customFormat="1">
      <c r="A21" s="83" t="s">
        <v>2514</v>
      </c>
    </row>
    <row r="22" spans="1:16" s="102" customFormat="1">
      <c r="A22" s="83" t="s">
        <v>2515</v>
      </c>
    </row>
    <row r="23" spans="1:16" s="102" customFormat="1">
      <c r="A23" s="83" t="s">
        <v>2516</v>
      </c>
    </row>
    <row r="24" spans="1:16" s="102" customFormat="1">
      <c r="A24" s="83" t="s">
        <v>2517</v>
      </c>
    </row>
    <row r="25" spans="1:16" s="102" customFormat="1">
      <c r="A25" s="83" t="s">
        <v>2518</v>
      </c>
    </row>
    <row r="26" spans="1:16" s="102" customFormat="1">
      <c r="A26" s="83" t="s">
        <v>2519</v>
      </c>
    </row>
    <row r="27" spans="1:16" s="102" customFormat="1">
      <c r="A27" s="83"/>
    </row>
    <row r="28" spans="1:16" s="102" customForma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1:16" s="116" customFormat="1" ht="18">
      <c r="A29" s="133" t="s">
        <v>2520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</row>
    <row r="30" spans="1:16" s="102" customFormat="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6" s="103" customFormat="1" ht="17.25" thickBot="1">
      <c r="C31" s="103" t="s">
        <v>2466</v>
      </c>
      <c r="D31" s="103" t="s">
        <v>2467</v>
      </c>
      <c r="E31" s="103" t="s">
        <v>2468</v>
      </c>
      <c r="F31" s="103" t="s">
        <v>2469</v>
      </c>
      <c r="G31" s="103" t="s">
        <v>2470</v>
      </c>
      <c r="H31" s="103" t="s">
        <v>2471</v>
      </c>
      <c r="I31" s="103" t="s">
        <v>2472</v>
      </c>
      <c r="J31" s="103" t="s">
        <v>2473</v>
      </c>
      <c r="K31" s="103" t="s">
        <v>2474</v>
      </c>
      <c r="L31" s="103" t="s">
        <v>2475</v>
      </c>
      <c r="M31" s="103" t="s">
        <v>2476</v>
      </c>
      <c r="N31" s="103" t="s">
        <v>2477</v>
      </c>
      <c r="O31" s="103" t="s">
        <v>2478</v>
      </c>
      <c r="P31" s="103" t="s">
        <v>2479</v>
      </c>
    </row>
    <row r="32" spans="1:16" ht="99">
      <c r="A32" s="84" t="s">
        <v>2350</v>
      </c>
      <c r="B32" s="84" t="s">
        <v>1</v>
      </c>
      <c r="C32" s="87" t="s">
        <v>2480</v>
      </c>
      <c r="D32" s="87" t="s">
        <v>2481</v>
      </c>
      <c r="E32" s="87" t="s">
        <v>2482</v>
      </c>
      <c r="F32" s="85" t="s">
        <v>2483</v>
      </c>
      <c r="G32" s="85" t="s">
        <v>2484</v>
      </c>
      <c r="H32" s="85" t="s">
        <v>2521</v>
      </c>
      <c r="I32" s="85" t="s">
        <v>2522</v>
      </c>
      <c r="J32" s="85" t="s">
        <v>2487</v>
      </c>
      <c r="K32" s="85" t="s">
        <v>2488</v>
      </c>
      <c r="L32" s="85" t="s">
        <v>2489</v>
      </c>
      <c r="M32" s="84" t="s">
        <v>2523</v>
      </c>
      <c r="N32" s="87" t="s">
        <v>2491</v>
      </c>
      <c r="O32" s="87" t="s">
        <v>2524</v>
      </c>
      <c r="P32" s="87" t="s">
        <v>2493</v>
      </c>
    </row>
    <row r="33" spans="1:16" s="102" customFormat="1">
      <c r="A33" s="88" t="s">
        <v>2399</v>
      </c>
      <c r="B33" s="89" t="s">
        <v>762</v>
      </c>
      <c r="C33" s="89" t="s">
        <v>2502</v>
      </c>
      <c r="D33" s="89" t="s">
        <v>2496</v>
      </c>
      <c r="E33" s="89" t="s">
        <v>2496</v>
      </c>
      <c r="F33" s="134">
        <f>145000+15000</f>
        <v>160000</v>
      </c>
      <c r="G33" s="134">
        <f>13000</f>
        <v>13000</v>
      </c>
      <c r="H33" s="134">
        <v>5275.8</v>
      </c>
      <c r="I33" s="134">
        <v>4519.0969999999998</v>
      </c>
      <c r="J33" s="134" t="s">
        <v>2496</v>
      </c>
      <c r="K33" s="134" t="s">
        <v>2496</v>
      </c>
      <c r="L33" s="134">
        <v>538.20000000000005</v>
      </c>
      <c r="M33" s="135">
        <v>0.54250606631110132</v>
      </c>
      <c r="N33" s="135">
        <v>0.7504045507700402</v>
      </c>
      <c r="O33" s="135">
        <v>0.97428374366566428</v>
      </c>
      <c r="P33" s="89" t="s">
        <v>2498</v>
      </c>
    </row>
    <row r="34" spans="1:16" s="102" customFormat="1">
      <c r="A34" s="88" t="s">
        <v>2400</v>
      </c>
      <c r="B34" s="89" t="s">
        <v>2401</v>
      </c>
      <c r="C34" s="89" t="s">
        <v>2501</v>
      </c>
      <c r="D34" s="89" t="s">
        <v>2496</v>
      </c>
      <c r="E34" s="89" t="s">
        <v>2496</v>
      </c>
      <c r="F34" s="134">
        <v>965000</v>
      </c>
      <c r="G34" s="134">
        <v>415000</v>
      </c>
      <c r="H34" s="134">
        <v>16533.400000000001</v>
      </c>
      <c r="I34" s="134">
        <v>12961.6952</v>
      </c>
      <c r="J34" s="134" t="s">
        <v>2496</v>
      </c>
      <c r="K34" s="134" t="s">
        <v>2496</v>
      </c>
      <c r="L34" s="134">
        <v>112.5</v>
      </c>
      <c r="M34" s="135">
        <v>0.70506731604680595</v>
      </c>
      <c r="N34" s="135">
        <v>0.96867584984318622</v>
      </c>
      <c r="O34" s="135">
        <v>0.9389197487584191</v>
      </c>
      <c r="P34" s="89" t="s">
        <v>2498</v>
      </c>
    </row>
    <row r="35" spans="1:16" s="102" customFormat="1">
      <c r="A35" s="88" t="s">
        <v>2403</v>
      </c>
      <c r="B35" s="89" t="s">
        <v>946</v>
      </c>
      <c r="C35" s="89" t="s">
        <v>2501</v>
      </c>
      <c r="D35" s="89" t="s">
        <v>2496</v>
      </c>
      <c r="E35" s="89" t="s">
        <v>2496</v>
      </c>
      <c r="F35" s="134">
        <v>5400000</v>
      </c>
      <c r="G35" s="134">
        <v>0</v>
      </c>
      <c r="H35" s="134">
        <v>73900.7</v>
      </c>
      <c r="I35" s="134">
        <v>46276.870900000002</v>
      </c>
      <c r="J35" s="134" t="s">
        <v>2496</v>
      </c>
      <c r="K35" s="134" t="s">
        <v>2496</v>
      </c>
      <c r="L35" s="134">
        <v>2408.7737239999992</v>
      </c>
      <c r="M35" s="135">
        <v>0.56404409385810772</v>
      </c>
      <c r="N35" s="135">
        <v>0.95590275605458752</v>
      </c>
      <c r="O35" s="135">
        <v>1</v>
      </c>
      <c r="P35" s="89" t="s">
        <v>2498</v>
      </c>
    </row>
    <row r="36" spans="1:16" s="102" customFormat="1">
      <c r="A36" s="88" t="s">
        <v>2415</v>
      </c>
      <c r="B36" s="89" t="s">
        <v>763</v>
      </c>
      <c r="C36" s="89" t="s">
        <v>2501</v>
      </c>
      <c r="D36" s="89" t="s">
        <v>2496</v>
      </c>
      <c r="E36" s="89" t="s">
        <v>2496</v>
      </c>
      <c r="F36" s="134">
        <v>7700000</v>
      </c>
      <c r="G36" s="134">
        <v>1600000</v>
      </c>
      <c r="H36" s="134">
        <v>155917</v>
      </c>
      <c r="I36" s="134">
        <v>69881.94</v>
      </c>
      <c r="J36" s="134" t="s">
        <v>2496</v>
      </c>
      <c r="K36" s="134" t="s">
        <v>2496</v>
      </c>
      <c r="L36" s="134">
        <v>3222.8557000000001</v>
      </c>
      <c r="M36" s="135">
        <v>0.83212462706956269</v>
      </c>
      <c r="N36" s="135">
        <v>1</v>
      </c>
      <c r="O36" s="135">
        <v>0.93065820090598572</v>
      </c>
      <c r="P36" s="89" t="s">
        <v>2498</v>
      </c>
    </row>
    <row r="37" spans="1:16" s="102" customFormat="1">
      <c r="A37" s="88" t="s">
        <v>2420</v>
      </c>
      <c r="B37" s="89" t="s">
        <v>1115</v>
      </c>
      <c r="C37" s="89" t="s">
        <v>2502</v>
      </c>
      <c r="D37" s="89" t="s">
        <v>2496</v>
      </c>
      <c r="E37" s="89" t="s">
        <v>2496</v>
      </c>
      <c r="F37" s="134">
        <f>711000+1084000+450000+202000+454000</f>
        <v>2901000</v>
      </c>
      <c r="G37" s="134">
        <f>93000+107000</f>
        <v>200000</v>
      </c>
      <c r="H37" s="134">
        <v>50506.267999999996</v>
      </c>
      <c r="I37" s="134">
        <v>23364.8773</v>
      </c>
      <c r="J37" s="134" t="s">
        <v>2496</v>
      </c>
      <c r="K37" s="134" t="s">
        <v>2496</v>
      </c>
      <c r="L37" s="134">
        <v>4396.8</v>
      </c>
      <c r="M37" s="135">
        <v>0.65772255945259117</v>
      </c>
      <c r="N37" s="135">
        <v>1</v>
      </c>
      <c r="O37" s="135">
        <v>0.98851341342735743</v>
      </c>
      <c r="P37" s="89" t="s">
        <v>2498</v>
      </c>
    </row>
    <row r="38" spans="1:16" s="102" customFormat="1">
      <c r="A38" s="88" t="s">
        <v>1328</v>
      </c>
      <c r="B38" s="89" t="s">
        <v>764</v>
      </c>
      <c r="C38" s="89" t="s">
        <v>2501</v>
      </c>
      <c r="D38" s="89" t="s">
        <v>2496</v>
      </c>
      <c r="E38" s="89" t="s">
        <v>2496</v>
      </c>
      <c r="F38" s="134">
        <v>1250000</v>
      </c>
      <c r="G38" s="134">
        <v>237000</v>
      </c>
      <c r="H38" s="134">
        <v>39725.394</v>
      </c>
      <c r="I38" s="134">
        <v>27669.495699999999</v>
      </c>
      <c r="J38" s="134" t="s">
        <v>2496</v>
      </c>
      <c r="K38" s="134" t="s">
        <v>2496</v>
      </c>
      <c r="L38" s="134">
        <v>12.200000000000001</v>
      </c>
      <c r="M38" s="135">
        <v>7.1898570572697046E-3</v>
      </c>
      <c r="N38" s="135">
        <v>0.94859680623964859</v>
      </c>
      <c r="O38" s="135">
        <v>0.90634382664184121</v>
      </c>
      <c r="P38" s="89" t="s">
        <v>2498</v>
      </c>
    </row>
    <row r="39" spans="1:16" s="102" customFormat="1">
      <c r="A39" s="88" t="s">
        <v>2421</v>
      </c>
      <c r="B39" s="89" t="s">
        <v>1366</v>
      </c>
      <c r="C39" s="89" t="s">
        <v>2502</v>
      </c>
      <c r="D39" s="89" t="s">
        <v>2496</v>
      </c>
      <c r="E39" s="89" t="s">
        <v>2496</v>
      </c>
      <c r="F39" s="137" t="s">
        <v>2525</v>
      </c>
      <c r="G39" s="134">
        <v>1300000</v>
      </c>
      <c r="H39" s="134">
        <v>122738</v>
      </c>
      <c r="I39" s="134">
        <v>46957.32</v>
      </c>
      <c r="J39" s="134" t="s">
        <v>2496</v>
      </c>
      <c r="K39" s="134" t="s">
        <v>2498</v>
      </c>
      <c r="L39" s="134">
        <v>31759.644260000001</v>
      </c>
      <c r="M39" s="135">
        <v>0</v>
      </c>
      <c r="N39" s="135">
        <v>0.71692914063309188</v>
      </c>
      <c r="O39" s="135">
        <v>0.91619033469455857</v>
      </c>
      <c r="P39" s="89" t="s">
        <v>2498</v>
      </c>
    </row>
    <row r="40" spans="1:16" s="102" customFormat="1">
      <c r="A40" s="88" t="s">
        <v>2526</v>
      </c>
      <c r="B40" s="89" t="s">
        <v>2527</v>
      </c>
      <c r="C40" s="89" t="s">
        <v>2501</v>
      </c>
      <c r="D40" s="89" t="s">
        <v>2496</v>
      </c>
      <c r="E40" s="89" t="s">
        <v>2496</v>
      </c>
      <c r="F40" s="134">
        <v>1600000</v>
      </c>
      <c r="G40" s="134">
        <v>0</v>
      </c>
      <c r="H40" s="134">
        <v>25907.5</v>
      </c>
      <c r="I40" s="134">
        <v>15169.1276</v>
      </c>
      <c r="J40" s="134" t="s">
        <v>2496</v>
      </c>
      <c r="K40" s="134" t="s">
        <v>2496</v>
      </c>
      <c r="L40" s="134">
        <v>0</v>
      </c>
      <c r="M40" s="135">
        <v>0.67131060175180701</v>
      </c>
      <c r="N40" s="135">
        <v>1</v>
      </c>
      <c r="O40" s="135">
        <v>1</v>
      </c>
      <c r="P40" s="89" t="s">
        <v>2498</v>
      </c>
    </row>
    <row r="41" spans="1:16" s="102" customFormat="1">
      <c r="A41" s="88" t="s">
        <v>2432</v>
      </c>
      <c r="B41" s="89" t="s">
        <v>1138</v>
      </c>
      <c r="C41" s="89" t="s">
        <v>2501</v>
      </c>
      <c r="D41" s="89" t="s">
        <v>2496</v>
      </c>
      <c r="E41" s="89" t="s">
        <v>2496</v>
      </c>
      <c r="F41" s="134">
        <f>460000+5000000</f>
        <v>5460000</v>
      </c>
      <c r="G41" s="134">
        <v>0</v>
      </c>
      <c r="H41" s="134">
        <v>114222</v>
      </c>
      <c r="I41" s="134">
        <v>113932.11</v>
      </c>
      <c r="J41" s="134" t="s">
        <v>2496</v>
      </c>
      <c r="K41" s="134" t="s">
        <v>2496</v>
      </c>
      <c r="L41" s="134">
        <v>16768.525759999993</v>
      </c>
      <c r="M41" s="135">
        <v>0.98255023498337046</v>
      </c>
      <c r="N41" s="135">
        <v>0.70038165305249933</v>
      </c>
      <c r="O41" s="135">
        <v>1</v>
      </c>
      <c r="P41" s="89" t="s">
        <v>2498</v>
      </c>
    </row>
    <row r="42" spans="1:16" s="102" customFormat="1">
      <c r="A42" s="88" t="s">
        <v>2435</v>
      </c>
      <c r="B42" s="89" t="s">
        <v>766</v>
      </c>
      <c r="C42" s="89" t="s">
        <v>2502</v>
      </c>
      <c r="D42" s="89" t="s">
        <v>2496</v>
      </c>
      <c r="E42" s="89" t="s">
        <v>2496</v>
      </c>
      <c r="F42" s="134">
        <v>856000</v>
      </c>
      <c r="G42" s="134">
        <v>0</v>
      </c>
      <c r="H42" s="134">
        <v>11083.7</v>
      </c>
      <c r="I42" s="134">
        <v>9083.9966000000004</v>
      </c>
      <c r="J42" s="134" t="s">
        <v>2496</v>
      </c>
      <c r="K42" s="134" t="s">
        <v>2496</v>
      </c>
      <c r="L42" s="134">
        <v>320</v>
      </c>
      <c r="M42" s="135">
        <v>0.59202584338575759</v>
      </c>
      <c r="N42" s="135">
        <v>0.99548358793383063</v>
      </c>
      <c r="O42" s="135">
        <v>1</v>
      </c>
      <c r="P42" s="89" t="s">
        <v>2498</v>
      </c>
    </row>
    <row r="43" spans="1:16" s="102" customFormat="1">
      <c r="A43" s="88" t="s">
        <v>2442</v>
      </c>
      <c r="B43" s="89" t="s">
        <v>767</v>
      </c>
      <c r="C43" s="89" t="s">
        <v>2501</v>
      </c>
      <c r="D43" s="89" t="s">
        <v>2496</v>
      </c>
      <c r="E43" s="89" t="s">
        <v>2496</v>
      </c>
      <c r="F43" s="134">
        <v>1200000</v>
      </c>
      <c r="G43" s="134">
        <v>0</v>
      </c>
      <c r="H43" s="134">
        <v>18377.565999999999</v>
      </c>
      <c r="I43" s="134">
        <v>10905.4072</v>
      </c>
      <c r="J43" s="134" t="s">
        <v>2496</v>
      </c>
      <c r="K43" s="134" t="s">
        <v>2496</v>
      </c>
      <c r="L43" s="134">
        <v>0</v>
      </c>
      <c r="M43" s="135">
        <v>0.77196900252874812</v>
      </c>
      <c r="N43" s="135">
        <v>1</v>
      </c>
      <c r="O43" s="135">
        <v>1</v>
      </c>
      <c r="P43" s="89" t="s">
        <v>2498</v>
      </c>
    </row>
    <row r="44" spans="1:16" s="102" customFormat="1">
      <c r="A44" s="88" t="s">
        <v>2443</v>
      </c>
      <c r="B44" s="89" t="s">
        <v>2444</v>
      </c>
      <c r="C44" s="89" t="s">
        <v>2502</v>
      </c>
      <c r="D44" s="89" t="s">
        <v>2496</v>
      </c>
      <c r="E44" s="89" t="s">
        <v>2496</v>
      </c>
      <c r="F44" s="134">
        <v>530977</v>
      </c>
      <c r="G44" s="134">
        <v>0</v>
      </c>
      <c r="H44" s="134">
        <v>7200.9319999999998</v>
      </c>
      <c r="I44" s="134">
        <v>4148.3607000000002</v>
      </c>
      <c r="J44" s="134" t="s">
        <v>2496</v>
      </c>
      <c r="K44" s="134" t="s">
        <v>2496</v>
      </c>
      <c r="L44" s="134">
        <v>26</v>
      </c>
      <c r="M44" s="135">
        <v>0.77379459495049896</v>
      </c>
      <c r="N44" s="135">
        <v>0.99961281411270819</v>
      </c>
      <c r="O44" s="135">
        <v>1</v>
      </c>
      <c r="P44" s="89" t="s">
        <v>2498</v>
      </c>
    </row>
    <row r="45" spans="1:16" s="102" customFormat="1">
      <c r="A45" s="88" t="s">
        <v>2445</v>
      </c>
      <c r="B45" s="89" t="s">
        <v>2446</v>
      </c>
      <c r="C45" s="89" t="s">
        <v>2502</v>
      </c>
      <c r="D45" s="89" t="s">
        <v>2496</v>
      </c>
      <c r="E45" s="89" t="s">
        <v>2496</v>
      </c>
      <c r="F45" s="134">
        <v>892000</v>
      </c>
      <c r="G45" s="134">
        <v>0</v>
      </c>
      <c r="H45" s="134">
        <v>8154</v>
      </c>
      <c r="I45" s="134">
        <v>5037.8981999999996</v>
      </c>
      <c r="J45" s="134" t="s">
        <v>2496</v>
      </c>
      <c r="K45" s="134" t="s">
        <v>2496</v>
      </c>
      <c r="L45" s="134">
        <v>0</v>
      </c>
      <c r="M45" s="135">
        <v>0.61932434172098905</v>
      </c>
      <c r="N45" s="135">
        <v>1</v>
      </c>
      <c r="O45" s="135">
        <v>1</v>
      </c>
      <c r="P45" s="89" t="s">
        <v>2498</v>
      </c>
    </row>
    <row r="46" spans="1:16" s="102" customFormat="1">
      <c r="A46" s="88" t="s">
        <v>2447</v>
      </c>
      <c r="B46" s="89" t="s">
        <v>31</v>
      </c>
      <c r="C46" s="89" t="s">
        <v>2501</v>
      </c>
      <c r="D46" s="89" t="s">
        <v>2496</v>
      </c>
      <c r="E46" s="89" t="s">
        <v>2496</v>
      </c>
      <c r="F46" s="134">
        <f>7900000+1000000+1400000</f>
        <v>10300000</v>
      </c>
      <c r="G46" s="134">
        <f>300000</f>
        <v>300000</v>
      </c>
      <c r="H46" s="134">
        <v>44559</v>
      </c>
      <c r="I46" s="134">
        <v>22745.447400000001</v>
      </c>
      <c r="J46" s="134" t="s">
        <v>2496</v>
      </c>
      <c r="K46" s="134" t="s">
        <v>2496</v>
      </c>
      <c r="L46" s="134">
        <v>0</v>
      </c>
      <c r="M46" s="135">
        <v>0.44124009441859369</v>
      </c>
      <c r="N46" s="135">
        <v>1</v>
      </c>
      <c r="O46" s="135">
        <v>0.95794500135719629</v>
      </c>
      <c r="P46" s="89" t="s">
        <v>2498</v>
      </c>
    </row>
    <row r="47" spans="1:16" s="102" customFormat="1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</row>
    <row r="48" spans="1:16">
      <c r="A48" s="100" t="s">
        <v>2505</v>
      </c>
    </row>
    <row r="49" spans="1:16" s="102" customFormat="1">
      <c r="A49" s="83" t="s">
        <v>2506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s="102" customFormat="1">
      <c r="A50" s="83" t="s">
        <v>2507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 s="102" customFormat="1">
      <c r="A51" s="83" t="s">
        <v>2508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s="102" customFormat="1">
      <c r="A52" s="83" t="s">
        <v>2509</v>
      </c>
      <c r="B52" s="83"/>
      <c r="C52" s="83"/>
      <c r="D52" s="83"/>
      <c r="E52" s="83"/>
      <c r="F52" s="83"/>
      <c r="G52" s="83"/>
      <c r="H52" s="83"/>
      <c r="J52" s="83"/>
      <c r="K52" s="83"/>
      <c r="L52" s="83"/>
      <c r="M52" s="83"/>
      <c r="N52" s="83"/>
      <c r="O52" s="83"/>
      <c r="P52" s="83"/>
    </row>
    <row r="53" spans="1:16" s="102" customFormat="1">
      <c r="A53" s="83" t="s">
        <v>2510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6" s="102" customFormat="1">
      <c r="A54" s="83" t="s">
        <v>2528</v>
      </c>
      <c r="B54" s="83"/>
      <c r="C54" s="83"/>
      <c r="D54" s="83"/>
      <c r="E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s="102" customFormat="1">
      <c r="A55" s="83" t="s">
        <v>2529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1:16" s="102" customFormat="1">
      <c r="A56" s="83" t="s">
        <v>2530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1:16" s="102" customFormat="1">
      <c r="A57" s="83" t="s">
        <v>2531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 s="102" customFormat="1">
      <c r="A58" s="83" t="s">
        <v>2532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 s="102" customFormat="1">
      <c r="A59" s="83" t="s">
        <v>2533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 s="102" customFormat="1">
      <c r="A60" s="83" t="s">
        <v>2517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 s="102" customFormat="1">
      <c r="A61" s="83" t="s">
        <v>2518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 s="102" customFormat="1">
      <c r="A62" s="83" t="s">
        <v>2519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</row>
    <row r="63" spans="1:16" s="102" customFormat="1"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</row>
    <row r="64" spans="1:16" s="102" customForma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</row>
    <row r="65" spans="1:16" s="102" customFormat="1" ht="18.75">
      <c r="A65" s="132" t="s">
        <v>2534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</row>
    <row r="66" spans="1:16" s="102" customFormat="1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 s="103" customFormat="1" ht="17.25" thickBot="1">
      <c r="C67" s="103" t="s">
        <v>2466</v>
      </c>
      <c r="D67" s="103" t="s">
        <v>2467</v>
      </c>
      <c r="E67" s="103" t="s">
        <v>2468</v>
      </c>
      <c r="F67" s="103" t="s">
        <v>2469</v>
      </c>
      <c r="G67" s="103" t="s">
        <v>2470</v>
      </c>
      <c r="H67" s="103" t="s">
        <v>2471</v>
      </c>
      <c r="I67" s="103" t="s">
        <v>2472</v>
      </c>
      <c r="J67" s="103" t="s">
        <v>2473</v>
      </c>
      <c r="K67" s="103" t="s">
        <v>2474</v>
      </c>
      <c r="L67" s="103" t="s">
        <v>2475</v>
      </c>
      <c r="M67" s="103" t="s">
        <v>2476</v>
      </c>
      <c r="N67" s="103" t="s">
        <v>2477</v>
      </c>
      <c r="O67" s="103" t="s">
        <v>2478</v>
      </c>
      <c r="P67" s="103" t="s">
        <v>2479</v>
      </c>
    </row>
    <row r="68" spans="1:16" ht="99">
      <c r="A68" s="84" t="s">
        <v>2350</v>
      </c>
      <c r="B68" s="84" t="s">
        <v>1</v>
      </c>
      <c r="C68" s="87" t="s">
        <v>2480</v>
      </c>
      <c r="D68" s="87" t="s">
        <v>2481</v>
      </c>
      <c r="E68" s="87" t="s">
        <v>2482</v>
      </c>
      <c r="F68" s="85" t="s">
        <v>2483</v>
      </c>
      <c r="G68" s="85" t="s">
        <v>2484</v>
      </c>
      <c r="H68" s="85" t="s">
        <v>2521</v>
      </c>
      <c r="I68" s="85" t="s">
        <v>2522</v>
      </c>
      <c r="J68" s="85" t="s">
        <v>2487</v>
      </c>
      <c r="K68" s="85" t="s">
        <v>2488</v>
      </c>
      <c r="L68" s="85" t="s">
        <v>2489</v>
      </c>
      <c r="M68" s="84" t="s">
        <v>2523</v>
      </c>
      <c r="N68" s="87" t="s">
        <v>2491</v>
      </c>
      <c r="O68" s="87" t="s">
        <v>2535</v>
      </c>
      <c r="P68" s="87" t="s">
        <v>2493</v>
      </c>
    </row>
    <row r="69" spans="1:16">
      <c r="A69" s="88" t="s">
        <v>2387</v>
      </c>
      <c r="B69" s="89" t="s">
        <v>2388</v>
      </c>
      <c r="C69" s="89" t="s">
        <v>2536</v>
      </c>
      <c r="D69" s="89" t="s">
        <v>2496</v>
      </c>
      <c r="E69" s="89" t="s">
        <v>2496</v>
      </c>
      <c r="F69" s="134">
        <v>0</v>
      </c>
      <c r="G69" s="134">
        <v>750421</v>
      </c>
      <c r="H69" s="134">
        <v>3251.6179999999999</v>
      </c>
      <c r="I69" s="134">
        <v>2171.2329</v>
      </c>
      <c r="J69" s="134" t="s">
        <v>2498</v>
      </c>
      <c r="K69" s="134" t="s">
        <v>2537</v>
      </c>
      <c r="L69" s="134">
        <v>0</v>
      </c>
      <c r="M69" s="134">
        <v>0</v>
      </c>
      <c r="N69" s="135">
        <v>1</v>
      </c>
      <c r="O69" s="135">
        <v>0.90379111187965577</v>
      </c>
      <c r="P69" s="89" t="s">
        <v>2498</v>
      </c>
    </row>
    <row r="70" spans="1:16">
      <c r="A70" s="88" t="s">
        <v>2538</v>
      </c>
      <c r="B70" s="89" t="s">
        <v>2539</v>
      </c>
      <c r="C70" s="89" t="s">
        <v>2002</v>
      </c>
      <c r="D70" s="89" t="s">
        <v>2496</v>
      </c>
      <c r="E70" s="89" t="s">
        <v>2496</v>
      </c>
      <c r="F70" s="134">
        <v>0</v>
      </c>
      <c r="G70" s="134">
        <v>2200000</v>
      </c>
      <c r="H70" s="134">
        <v>5533.18</v>
      </c>
      <c r="I70" s="134">
        <v>5065.3352999999997</v>
      </c>
      <c r="J70" s="134" t="s">
        <v>2498</v>
      </c>
      <c r="K70" s="134" t="s">
        <v>2498</v>
      </c>
      <c r="L70" s="134">
        <v>0</v>
      </c>
      <c r="M70" s="134">
        <v>0</v>
      </c>
      <c r="N70" s="135">
        <v>1</v>
      </c>
      <c r="O70" s="135">
        <v>1</v>
      </c>
      <c r="P70" s="89" t="s">
        <v>2498</v>
      </c>
    </row>
    <row r="71" spans="1:16">
      <c r="A71" s="88" t="s">
        <v>2540</v>
      </c>
      <c r="B71" s="89" t="s">
        <v>2541</v>
      </c>
      <c r="C71" s="89" t="s">
        <v>2501</v>
      </c>
      <c r="D71" s="89" t="s">
        <v>2496</v>
      </c>
      <c r="E71" s="89" t="s">
        <v>2496</v>
      </c>
      <c r="F71" s="134">
        <v>0</v>
      </c>
      <c r="G71" s="134">
        <f>420600+83900+18500+1169900</f>
        <v>1692900</v>
      </c>
      <c r="H71" s="134">
        <v>7619.2</v>
      </c>
      <c r="I71" s="134">
        <v>4446.9294</v>
      </c>
      <c r="J71" s="134" t="s">
        <v>2498</v>
      </c>
      <c r="K71" s="134" t="s">
        <v>2537</v>
      </c>
      <c r="L71" s="134">
        <v>0</v>
      </c>
      <c r="M71" s="134">
        <v>0</v>
      </c>
      <c r="N71" s="135">
        <v>0.97431759728611711</v>
      </c>
      <c r="O71" s="135">
        <v>1</v>
      </c>
      <c r="P71" s="89" t="s">
        <v>2498</v>
      </c>
    </row>
    <row r="72" spans="1:16">
      <c r="A72" s="88" t="s">
        <v>2393</v>
      </c>
      <c r="B72" s="89" t="s">
        <v>2394</v>
      </c>
      <c r="C72" s="89" t="s">
        <v>2502</v>
      </c>
      <c r="D72" s="89" t="s">
        <v>2496</v>
      </c>
      <c r="E72" s="89" t="s">
        <v>2496</v>
      </c>
      <c r="F72" s="134">
        <v>0</v>
      </c>
      <c r="G72" s="134">
        <v>2047000</v>
      </c>
      <c r="H72" s="134">
        <v>7840.2110000000002</v>
      </c>
      <c r="I72" s="134">
        <v>4972.9772000000003</v>
      </c>
      <c r="J72" s="134" t="s">
        <v>2498</v>
      </c>
      <c r="K72" s="134" t="s">
        <v>2498</v>
      </c>
      <c r="L72" s="134">
        <v>0</v>
      </c>
      <c r="M72" s="134">
        <v>0</v>
      </c>
      <c r="N72" s="135">
        <v>0.82144588206042457</v>
      </c>
      <c r="O72" s="135">
        <v>1</v>
      </c>
      <c r="P72" s="89" t="s">
        <v>2498</v>
      </c>
    </row>
    <row r="73" spans="1:16">
      <c r="A73" s="92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</row>
    <row r="74" spans="1:16">
      <c r="A74" s="100" t="s">
        <v>2505</v>
      </c>
    </row>
    <row r="75" spans="1:16">
      <c r="A75" s="83" t="s">
        <v>2506</v>
      </c>
    </row>
    <row r="76" spans="1:16">
      <c r="A76" s="83" t="s">
        <v>2507</v>
      </c>
    </row>
    <row r="77" spans="1:16">
      <c r="A77" s="83" t="s">
        <v>2508</v>
      </c>
    </row>
    <row r="78" spans="1:16">
      <c r="A78" s="83" t="s">
        <v>2509</v>
      </c>
    </row>
    <row r="79" spans="1:16">
      <c r="A79" s="83" t="s">
        <v>2510</v>
      </c>
    </row>
    <row r="80" spans="1:16">
      <c r="A80" s="83" t="s">
        <v>2528</v>
      </c>
    </row>
    <row r="81" spans="1:16">
      <c r="A81" s="83" t="s">
        <v>2529</v>
      </c>
    </row>
    <row r="82" spans="1:16">
      <c r="A82" s="83" t="s">
        <v>2530</v>
      </c>
    </row>
    <row r="83" spans="1:16">
      <c r="A83" s="83" t="s">
        <v>2531</v>
      </c>
    </row>
    <row r="84" spans="1:16">
      <c r="A84" s="83" t="s">
        <v>2532</v>
      </c>
    </row>
    <row r="85" spans="1:16">
      <c r="A85" s="83" t="s">
        <v>2533</v>
      </c>
    </row>
    <row r="86" spans="1:16">
      <c r="A86" s="83" t="s">
        <v>2517</v>
      </c>
    </row>
    <row r="87" spans="1:16">
      <c r="A87" s="83" t="s">
        <v>2518</v>
      </c>
    </row>
    <row r="88" spans="1:16">
      <c r="A88" s="83" t="s">
        <v>2519</v>
      </c>
    </row>
    <row r="89" spans="1:16">
      <c r="A89" s="102"/>
    </row>
    <row r="91" spans="1:16" ht="18.75">
      <c r="A91" s="132" t="s">
        <v>2542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</row>
    <row r="92" spans="1:16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</row>
    <row r="93" spans="1:16" s="103" customFormat="1" ht="17.25" thickBot="1">
      <c r="C93" s="103" t="s">
        <v>2466</v>
      </c>
      <c r="D93" s="103" t="s">
        <v>2467</v>
      </c>
      <c r="E93" s="103" t="s">
        <v>2468</v>
      </c>
      <c r="F93" s="103" t="s">
        <v>2469</v>
      </c>
      <c r="G93" s="103" t="s">
        <v>2470</v>
      </c>
      <c r="H93" s="103" t="s">
        <v>2472</v>
      </c>
      <c r="I93" s="103" t="s">
        <v>2473</v>
      </c>
      <c r="J93" s="103" t="s">
        <v>2474</v>
      </c>
      <c r="K93" s="103" t="s">
        <v>2475</v>
      </c>
      <c r="L93" s="103" t="s">
        <v>2476</v>
      </c>
      <c r="M93" s="103" t="s">
        <v>2477</v>
      </c>
      <c r="N93" s="103" t="s">
        <v>2478</v>
      </c>
      <c r="O93" s="103" t="s">
        <v>2479</v>
      </c>
      <c r="P93" s="103" t="s">
        <v>2543</v>
      </c>
    </row>
    <row r="94" spans="1:16" ht="99">
      <c r="A94" s="84" t="s">
        <v>2350</v>
      </c>
      <c r="B94" s="84" t="s">
        <v>1</v>
      </c>
      <c r="C94" s="87" t="s">
        <v>2480</v>
      </c>
      <c r="D94" s="87" t="s">
        <v>2481</v>
      </c>
      <c r="E94" s="87" t="s">
        <v>2482</v>
      </c>
      <c r="F94" s="85" t="s">
        <v>2544</v>
      </c>
      <c r="G94" s="85" t="s">
        <v>2484</v>
      </c>
      <c r="H94" s="85" t="s">
        <v>2545</v>
      </c>
      <c r="I94" s="85" t="s">
        <v>2546</v>
      </c>
      <c r="J94" s="85" t="s">
        <v>2487</v>
      </c>
      <c r="K94" s="85" t="s">
        <v>2488</v>
      </c>
      <c r="L94" s="85" t="s">
        <v>2489</v>
      </c>
      <c r="M94" s="84" t="s">
        <v>2523</v>
      </c>
      <c r="N94" s="87" t="s">
        <v>2547</v>
      </c>
      <c r="O94" s="87" t="s">
        <v>2548</v>
      </c>
      <c r="P94" s="87" t="s">
        <v>2493</v>
      </c>
    </row>
    <row r="95" spans="1:16">
      <c r="A95" s="88" t="s">
        <v>1328</v>
      </c>
      <c r="B95" s="89" t="s">
        <v>764</v>
      </c>
      <c r="C95" s="89" t="str">
        <f t="shared" ref="C95:I105" si="0">INDEX(C$5:C$72,MATCH($B95,$B$5:$B$72,0))</f>
        <v>A-</v>
      </c>
      <c r="D95" s="89" t="str">
        <f t="shared" si="0"/>
        <v>Yes</v>
      </c>
      <c r="E95" s="89" t="str">
        <f t="shared" si="0"/>
        <v>Yes</v>
      </c>
      <c r="F95" s="134">
        <f t="shared" si="0"/>
        <v>1250000</v>
      </c>
      <c r="G95" s="134">
        <f t="shared" si="0"/>
        <v>237000</v>
      </c>
      <c r="H95" s="134">
        <f t="shared" si="0"/>
        <v>39725.394</v>
      </c>
      <c r="I95" s="134">
        <f t="shared" si="0"/>
        <v>27669.495699999999</v>
      </c>
      <c r="J95" s="134" t="s">
        <v>2496</v>
      </c>
      <c r="K95" s="134" t="s">
        <v>2496</v>
      </c>
      <c r="L95" s="134">
        <v>12.200000000000001</v>
      </c>
      <c r="M95" s="135">
        <f t="shared" ref="M95:P105" si="1">INDEX(M$5:M$72,MATCH($B95,$B$5:$B$72,0))</f>
        <v>7.1898570572697046E-3</v>
      </c>
      <c r="N95" s="135">
        <f t="shared" si="1"/>
        <v>0.94859680623964859</v>
      </c>
      <c r="O95" s="135">
        <f t="shared" si="1"/>
        <v>0.90634382664184121</v>
      </c>
      <c r="P95" s="89" t="str">
        <f t="shared" si="1"/>
        <v>No</v>
      </c>
    </row>
    <row r="96" spans="1:16">
      <c r="A96" s="88" t="s">
        <v>2387</v>
      </c>
      <c r="B96" s="89" t="s">
        <v>2388</v>
      </c>
      <c r="C96" s="89" t="str">
        <f t="shared" si="0"/>
        <v>A+</v>
      </c>
      <c r="D96" s="89" t="str">
        <f t="shared" si="0"/>
        <v>Yes</v>
      </c>
      <c r="E96" s="89" t="str">
        <f t="shared" si="0"/>
        <v>Yes</v>
      </c>
      <c r="F96" s="134">
        <f t="shared" si="0"/>
        <v>0</v>
      </c>
      <c r="G96" s="134">
        <f t="shared" si="0"/>
        <v>750421</v>
      </c>
      <c r="H96" s="134">
        <f t="shared" si="0"/>
        <v>3251.6179999999999</v>
      </c>
      <c r="I96" s="134">
        <f t="shared" si="0"/>
        <v>2171.2329</v>
      </c>
      <c r="J96" s="134" t="s">
        <v>2498</v>
      </c>
      <c r="K96" s="134" t="s">
        <v>2537</v>
      </c>
      <c r="L96" s="134">
        <v>0</v>
      </c>
      <c r="M96" s="135">
        <f t="shared" si="1"/>
        <v>0</v>
      </c>
      <c r="N96" s="135">
        <f t="shared" si="1"/>
        <v>1</v>
      </c>
      <c r="O96" s="135">
        <f t="shared" si="1"/>
        <v>0.90379111187965577</v>
      </c>
      <c r="P96" s="89" t="str">
        <f t="shared" si="1"/>
        <v>No</v>
      </c>
    </row>
    <row r="97" spans="1:16">
      <c r="A97" s="88" t="s">
        <v>2538</v>
      </c>
      <c r="B97" s="89" t="s">
        <v>2539</v>
      </c>
      <c r="C97" s="89" t="str">
        <f t="shared" si="0"/>
        <v>A</v>
      </c>
      <c r="D97" s="89" t="str">
        <f t="shared" si="0"/>
        <v>Yes</v>
      </c>
      <c r="E97" s="89" t="str">
        <f t="shared" si="0"/>
        <v>Yes</v>
      </c>
      <c r="F97" s="134">
        <f t="shared" si="0"/>
        <v>0</v>
      </c>
      <c r="G97" s="134">
        <f t="shared" si="0"/>
        <v>2200000</v>
      </c>
      <c r="H97" s="134">
        <f t="shared" si="0"/>
        <v>5533.18</v>
      </c>
      <c r="I97" s="134">
        <f t="shared" si="0"/>
        <v>5065.3352999999997</v>
      </c>
      <c r="J97" s="134" t="s">
        <v>2498</v>
      </c>
      <c r="K97" s="134" t="s">
        <v>2498</v>
      </c>
      <c r="L97" s="134">
        <v>0</v>
      </c>
      <c r="M97" s="135">
        <f t="shared" si="1"/>
        <v>0</v>
      </c>
      <c r="N97" s="135">
        <f t="shared" si="1"/>
        <v>1</v>
      </c>
      <c r="O97" s="135">
        <f t="shared" si="1"/>
        <v>1</v>
      </c>
      <c r="P97" s="89" t="str">
        <f t="shared" si="1"/>
        <v>No</v>
      </c>
    </row>
    <row r="98" spans="1:16">
      <c r="A98" s="88" t="s">
        <v>2540</v>
      </c>
      <c r="B98" s="89" t="s">
        <v>2541</v>
      </c>
      <c r="C98" s="89" t="str">
        <f t="shared" si="0"/>
        <v>A-</v>
      </c>
      <c r="D98" s="89" t="str">
        <f t="shared" si="0"/>
        <v>Yes</v>
      </c>
      <c r="E98" s="89" t="str">
        <f t="shared" si="0"/>
        <v>Yes</v>
      </c>
      <c r="F98" s="134">
        <f t="shared" si="0"/>
        <v>0</v>
      </c>
      <c r="G98" s="134">
        <f t="shared" si="0"/>
        <v>1692900</v>
      </c>
      <c r="H98" s="134">
        <f t="shared" si="0"/>
        <v>7619.2</v>
      </c>
      <c r="I98" s="134">
        <f t="shared" si="0"/>
        <v>4446.9294</v>
      </c>
      <c r="J98" s="134" t="s">
        <v>2498</v>
      </c>
      <c r="K98" s="134" t="s">
        <v>2537</v>
      </c>
      <c r="L98" s="134">
        <v>0</v>
      </c>
      <c r="M98" s="135">
        <f t="shared" si="1"/>
        <v>0</v>
      </c>
      <c r="N98" s="135">
        <f t="shared" si="1"/>
        <v>0.97431759728611711</v>
      </c>
      <c r="O98" s="135">
        <f t="shared" si="1"/>
        <v>1</v>
      </c>
      <c r="P98" s="89" t="str">
        <f t="shared" si="1"/>
        <v>No</v>
      </c>
    </row>
    <row r="99" spans="1:16">
      <c r="A99" s="88" t="s">
        <v>2393</v>
      </c>
      <c r="B99" s="89" t="s">
        <v>2394</v>
      </c>
      <c r="C99" s="89" t="str">
        <f t="shared" si="0"/>
        <v>BBB+</v>
      </c>
      <c r="D99" s="89" t="str">
        <f t="shared" si="0"/>
        <v>Yes</v>
      </c>
      <c r="E99" s="89" t="str">
        <f t="shared" si="0"/>
        <v>Yes</v>
      </c>
      <c r="F99" s="134">
        <f t="shared" si="0"/>
        <v>0</v>
      </c>
      <c r="G99" s="134">
        <f t="shared" si="0"/>
        <v>2047000</v>
      </c>
      <c r="H99" s="134">
        <f t="shared" si="0"/>
        <v>7840.2110000000002</v>
      </c>
      <c r="I99" s="134">
        <f t="shared" si="0"/>
        <v>4972.9772000000003</v>
      </c>
      <c r="J99" s="134" t="s">
        <v>2498</v>
      </c>
      <c r="K99" s="134" t="s">
        <v>2498</v>
      </c>
      <c r="L99" s="134">
        <v>0</v>
      </c>
      <c r="M99" s="135">
        <f t="shared" si="1"/>
        <v>0</v>
      </c>
      <c r="N99" s="135">
        <f t="shared" si="1"/>
        <v>0.82144588206042457</v>
      </c>
      <c r="O99" s="135">
        <f t="shared" si="1"/>
        <v>1</v>
      </c>
      <c r="P99" s="89" t="str">
        <f t="shared" si="1"/>
        <v>No</v>
      </c>
    </row>
    <row r="100" spans="1:16">
      <c r="A100" s="88" t="s">
        <v>2494</v>
      </c>
      <c r="B100" s="89" t="s">
        <v>412</v>
      </c>
      <c r="C100" s="89" t="str">
        <f t="shared" si="0"/>
        <v>BBB</v>
      </c>
      <c r="D100" s="89" t="str">
        <f t="shared" si="0"/>
        <v>Yes</v>
      </c>
      <c r="E100" s="89" t="str">
        <f t="shared" si="0"/>
        <v>Yes</v>
      </c>
      <c r="F100" s="134">
        <f t="shared" si="0"/>
        <v>263800</v>
      </c>
      <c r="G100" s="134">
        <f t="shared" si="0"/>
        <v>320600</v>
      </c>
      <c r="H100" s="134">
        <f t="shared" si="0"/>
        <v>9389</v>
      </c>
      <c r="I100" s="134">
        <f t="shared" si="0"/>
        <v>10169.9</v>
      </c>
      <c r="J100" s="134" t="str">
        <f>INDEX(J$5:J$72,MATCH($B100,$B$5:$B$72,0))</f>
        <v>Yes</v>
      </c>
      <c r="K100" s="134" t="str">
        <f>INDEX(K$5:K$72,MATCH($B100,$B$5:$B$72,0))</f>
        <v>Yes</v>
      </c>
      <c r="L100" s="134">
        <f>INDEX(L$5:L$72,MATCH($B100,$B$5:$B$72,0))</f>
        <v>1500</v>
      </c>
      <c r="M100" s="135" t="str">
        <f t="shared" si="1"/>
        <v>Not Available</v>
      </c>
      <c r="N100" s="135">
        <f t="shared" si="1"/>
        <v>0.81575435466243329</v>
      </c>
      <c r="O100" s="135">
        <f t="shared" si="1"/>
        <v>1</v>
      </c>
      <c r="P100" s="89" t="str">
        <f t="shared" si="1"/>
        <v>No</v>
      </c>
    </row>
    <row r="101" spans="1:16">
      <c r="A101" s="88" t="s">
        <v>2499</v>
      </c>
      <c r="B101" s="89" t="s">
        <v>430</v>
      </c>
      <c r="C101" s="89" t="str">
        <f t="shared" si="0"/>
        <v>BBB-</v>
      </c>
      <c r="D101" s="89" t="str">
        <f t="shared" si="0"/>
        <v>Yes</v>
      </c>
      <c r="E101" s="89" t="str">
        <f t="shared" si="0"/>
        <v>Yes</v>
      </c>
      <c r="F101" s="134">
        <f t="shared" si="0"/>
        <v>0</v>
      </c>
      <c r="G101" s="134">
        <f t="shared" si="0"/>
        <v>1600000</v>
      </c>
      <c r="H101" s="134">
        <f t="shared" si="0"/>
        <v>23487.7</v>
      </c>
      <c r="I101" s="134">
        <f t="shared" si="0"/>
        <v>5570.3</v>
      </c>
      <c r="J101" s="134" t="s">
        <v>2496</v>
      </c>
      <c r="K101" s="134" t="s">
        <v>2496</v>
      </c>
      <c r="L101" s="134">
        <f>INDEX(L$5:L$72,MATCH($B101,$B$5:$B$72,0))</f>
        <v>1105</v>
      </c>
      <c r="M101" s="135">
        <f t="shared" si="1"/>
        <v>0</v>
      </c>
      <c r="N101" s="135">
        <f t="shared" si="1"/>
        <v>0.65853205177598384</v>
      </c>
      <c r="O101" s="135">
        <f t="shared" si="1"/>
        <v>0.60323365584241762</v>
      </c>
      <c r="P101" s="89" t="str">
        <f t="shared" si="1"/>
        <v>No</v>
      </c>
    </row>
    <row r="102" spans="1:16">
      <c r="A102" s="88" t="s">
        <v>2459</v>
      </c>
      <c r="B102" s="89" t="s">
        <v>610</v>
      </c>
      <c r="C102" s="89" t="str">
        <f t="shared" si="0"/>
        <v>A-</v>
      </c>
      <c r="D102" s="89" t="str">
        <f t="shared" si="0"/>
        <v>Yes</v>
      </c>
      <c r="E102" s="89" t="str">
        <f t="shared" si="0"/>
        <v>Yes</v>
      </c>
      <c r="F102" s="134">
        <f t="shared" si="0"/>
        <v>258271</v>
      </c>
      <c r="G102" s="134">
        <f t="shared" si="0"/>
        <v>1216819</v>
      </c>
      <c r="H102" s="134">
        <f t="shared" si="0"/>
        <v>21819</v>
      </c>
      <c r="I102" s="134">
        <f t="shared" si="0"/>
        <v>10911.7</v>
      </c>
      <c r="J102" s="134" t="s">
        <v>2496</v>
      </c>
      <c r="K102" s="134" t="s">
        <v>2498</v>
      </c>
      <c r="L102" s="134" t="str">
        <f>INDEX(L$5:L$72,MATCH($B102,$B$5:$B$72,0))</f>
        <v>Not Available</v>
      </c>
      <c r="M102" s="135">
        <f t="shared" si="1"/>
        <v>0</v>
      </c>
      <c r="N102" s="135">
        <f t="shared" si="1"/>
        <v>0.99460500963391141</v>
      </c>
      <c r="O102" s="135" t="str">
        <f t="shared" si="1"/>
        <v>Not Available</v>
      </c>
      <c r="P102" s="89" t="str">
        <f t="shared" si="1"/>
        <v>No</v>
      </c>
    </row>
    <row r="103" spans="1:16">
      <c r="A103" s="88" t="s">
        <v>2460</v>
      </c>
      <c r="B103" s="89" t="s">
        <v>445</v>
      </c>
      <c r="C103" s="89" t="str">
        <f t="shared" si="0"/>
        <v>BBB+</v>
      </c>
      <c r="D103" s="89" t="str">
        <f t="shared" si="0"/>
        <v>Yes</v>
      </c>
      <c r="E103" s="89" t="str">
        <f t="shared" si="0"/>
        <v>Yes</v>
      </c>
      <c r="F103" s="134">
        <f t="shared" si="0"/>
        <v>1617000</v>
      </c>
      <c r="G103" s="134">
        <f t="shared" si="0"/>
        <v>922000</v>
      </c>
      <c r="H103" s="134">
        <f t="shared" si="0"/>
        <v>32314</v>
      </c>
      <c r="I103" s="134">
        <f t="shared" si="0"/>
        <v>14130.7</v>
      </c>
      <c r="J103" s="134" t="s">
        <v>2496</v>
      </c>
      <c r="K103" s="134" t="s">
        <v>2496</v>
      </c>
      <c r="L103" s="134">
        <f>INDEX(L$5:L$72,MATCH($B103,$B$5:$B$72,0))</f>
        <v>3078</v>
      </c>
      <c r="M103" s="135">
        <f t="shared" si="1"/>
        <v>0.45</v>
      </c>
      <c r="N103" s="135">
        <f t="shared" si="1"/>
        <v>0.84652861291526305</v>
      </c>
      <c r="O103" s="135">
        <f t="shared" si="1"/>
        <v>1</v>
      </c>
      <c r="P103" s="89" t="str">
        <f t="shared" si="1"/>
        <v>Yes</v>
      </c>
    </row>
    <row r="104" spans="1:16">
      <c r="A104" s="88" t="s">
        <v>2462</v>
      </c>
      <c r="B104" s="89" t="s">
        <v>637</v>
      </c>
      <c r="C104" s="89" t="str">
        <f t="shared" si="0"/>
        <v>A-</v>
      </c>
      <c r="D104" s="89" t="str">
        <f t="shared" si="0"/>
        <v>Yes</v>
      </c>
      <c r="E104" s="89" t="str">
        <f t="shared" si="0"/>
        <v>Yes</v>
      </c>
      <c r="F104" s="134">
        <f t="shared" si="0"/>
        <v>2000000</v>
      </c>
      <c r="G104" s="134">
        <f t="shared" si="0"/>
        <v>1300000</v>
      </c>
      <c r="H104" s="134">
        <f t="shared" si="0"/>
        <v>53051</v>
      </c>
      <c r="I104" s="134">
        <f t="shared" si="0"/>
        <v>26290.9</v>
      </c>
      <c r="J104" s="134" t="s">
        <v>2496</v>
      </c>
      <c r="K104" s="134" t="s">
        <v>2496</v>
      </c>
      <c r="L104" s="134">
        <f>INDEX(L$5:L$72,MATCH($B104,$B$5:$B$72,0))</f>
        <v>4593</v>
      </c>
      <c r="M104" s="135" t="str">
        <f t="shared" si="1"/>
        <v>Not Available</v>
      </c>
      <c r="N104" s="135">
        <f t="shared" si="1"/>
        <v>0.97459205307078722</v>
      </c>
      <c r="O104" s="135">
        <f t="shared" si="1"/>
        <v>0.7156643916664045</v>
      </c>
      <c r="P104" s="89" t="str">
        <f t="shared" si="1"/>
        <v>No</v>
      </c>
    </row>
    <row r="105" spans="1:16">
      <c r="A105" s="88" t="s">
        <v>2549</v>
      </c>
      <c r="B105" s="89" t="s">
        <v>2504</v>
      </c>
      <c r="C105" s="89" t="str">
        <f t="shared" si="0"/>
        <v>A-</v>
      </c>
      <c r="D105" s="89" t="str">
        <f t="shared" si="0"/>
        <v>Yes</v>
      </c>
      <c r="E105" s="89" t="str">
        <f t="shared" si="0"/>
        <v>Yes</v>
      </c>
      <c r="F105" s="134">
        <f t="shared" si="0"/>
        <v>1370819</v>
      </c>
      <c r="G105" s="134">
        <f t="shared" si="0"/>
        <v>0</v>
      </c>
      <c r="H105" s="134">
        <f t="shared" si="0"/>
        <v>25657</v>
      </c>
      <c r="I105" s="134">
        <f t="shared" si="0"/>
        <v>15582.9</v>
      </c>
      <c r="J105" s="134" t="s">
        <v>2496</v>
      </c>
      <c r="K105" s="134" t="s">
        <v>2498</v>
      </c>
      <c r="L105" s="134">
        <v>0</v>
      </c>
      <c r="M105" s="135">
        <f t="shared" si="1"/>
        <v>0</v>
      </c>
      <c r="N105" s="135">
        <f t="shared" si="1"/>
        <v>1</v>
      </c>
      <c r="O105" s="135">
        <f t="shared" si="1"/>
        <v>1</v>
      </c>
      <c r="P105" s="89" t="str">
        <f t="shared" si="1"/>
        <v>No</v>
      </c>
    </row>
    <row r="106" spans="1:16">
      <c r="A106" s="92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</row>
    <row r="107" spans="1:16">
      <c r="A107" s="100" t="s">
        <v>2505</v>
      </c>
    </row>
    <row r="108" spans="1:16">
      <c r="A108" s="83" t="s">
        <v>2506</v>
      </c>
    </row>
    <row r="109" spans="1:16">
      <c r="A109" s="83" t="s">
        <v>2507</v>
      </c>
    </row>
    <row r="110" spans="1:16">
      <c r="A110" s="83" t="s">
        <v>2508</v>
      </c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</row>
    <row r="111" spans="1:16">
      <c r="A111" s="83" t="s">
        <v>2509</v>
      </c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</row>
    <row r="112" spans="1:16">
      <c r="A112" s="83" t="s">
        <v>2510</v>
      </c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</row>
    <row r="113" spans="1:16">
      <c r="A113" s="83" t="s">
        <v>2511</v>
      </c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</row>
    <row r="114" spans="1:16">
      <c r="A114" s="83" t="s">
        <v>2512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</row>
    <row r="115" spans="1:16">
      <c r="A115" s="83" t="s">
        <v>2513</v>
      </c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</row>
    <row r="116" spans="1:16">
      <c r="A116" s="83" t="s">
        <v>2514</v>
      </c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</row>
    <row r="117" spans="1:16">
      <c r="A117" s="83" t="s">
        <v>2515</v>
      </c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</row>
    <row r="118" spans="1:16">
      <c r="A118" s="83" t="s">
        <v>2516</v>
      </c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</row>
    <row r="119" spans="1:16">
      <c r="A119" s="83" t="s">
        <v>2517</v>
      </c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</row>
    <row r="120" spans="1:16">
      <c r="A120" s="83" t="s">
        <v>2518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</row>
    <row r="121" spans="1:16">
      <c r="A121" s="83" t="s">
        <v>2519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</row>
    <row r="122" spans="1:16"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</row>
    <row r="123" spans="1:16"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</row>
    <row r="124" spans="1:16"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</row>
    <row r="125" spans="1:16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</row>
  </sheetData>
  <printOptions horizontalCentered="1"/>
  <pageMargins left="0.7" right="0.7" top="1.2352941176470589" bottom="0.75" header="0.3" footer="0.3"/>
  <pageSetup scale="46" fitToHeight="0" orientation="landscape" useFirstPageNumber="1" verticalDpi="1200" r:id="rId1"/>
  <headerFooter>
    <oddHeader>&amp;R&amp;"Century Gothic,Regular"&amp;11ENMAX
Exhibit JMC-7
Page &amp;P of 3</oddHeader>
  </headerFooter>
  <rowBreaks count="3" manualBreakCount="3">
    <brk id="28" max="13" man="1"/>
    <brk id="64" max="13" man="1"/>
    <brk id="9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F93A-F409-4A33-A9A1-61665A560EB7}">
  <sheetPr>
    <tabColor theme="9" tint="0.79998168889431442"/>
    <pageSetUpPr fitToPage="1"/>
  </sheetPr>
  <dimension ref="A1:Q24"/>
  <sheetViews>
    <sheetView zoomScale="90" zoomScaleNormal="90" zoomScaleSheetLayoutView="80" zoomScalePageLayoutView="90" workbookViewId="0">
      <selection activeCell="O21" sqref="O21"/>
    </sheetView>
  </sheetViews>
  <sheetFormatPr defaultColWidth="9" defaultRowHeight="16.5"/>
  <cols>
    <col min="1" max="1" width="44.25" style="83" customWidth="1"/>
    <col min="2" max="2" width="10.875" style="83" customWidth="1"/>
    <col min="3" max="8" width="10.625" style="83" customWidth="1"/>
    <col min="9" max="9" width="44.25" style="83" customWidth="1"/>
    <col min="10" max="10" width="10.875" style="83" customWidth="1"/>
    <col min="11" max="15" width="10.625" style="83" customWidth="1"/>
    <col min="16" max="16384" width="9" style="83"/>
  </cols>
  <sheetData>
    <row r="1" spans="1:15" s="116" customFormat="1" ht="18">
      <c r="A1" s="361" t="s">
        <v>2550</v>
      </c>
      <c r="B1" s="361"/>
      <c r="C1" s="361"/>
      <c r="D1" s="361"/>
      <c r="E1" s="361"/>
      <c r="F1" s="361"/>
      <c r="I1" s="371" t="s">
        <v>3750</v>
      </c>
      <c r="J1" s="371"/>
      <c r="K1" s="371"/>
      <c r="L1" s="371"/>
      <c r="M1" s="371"/>
      <c r="N1" s="371"/>
      <c r="O1" s="334"/>
    </row>
    <row r="2" spans="1:15" s="102" customFormat="1">
      <c r="A2" s="101"/>
      <c r="B2" s="101"/>
      <c r="C2" s="101"/>
      <c r="D2" s="101"/>
      <c r="E2" s="101"/>
      <c r="F2" s="101"/>
      <c r="G2" s="101"/>
      <c r="H2" s="101"/>
      <c r="I2" s="347"/>
      <c r="J2" s="347"/>
      <c r="K2" s="347"/>
      <c r="L2" s="347"/>
      <c r="M2" s="347"/>
      <c r="N2" s="347"/>
      <c r="O2" s="347"/>
    </row>
    <row r="3" spans="1:15" ht="17.25" thickBot="1">
      <c r="B3" s="103" t="s">
        <v>2551</v>
      </c>
      <c r="C3" s="103" t="s">
        <v>2551</v>
      </c>
      <c r="D3" s="103"/>
      <c r="E3" s="103"/>
      <c r="F3" s="103"/>
      <c r="G3" s="103"/>
      <c r="H3" s="103"/>
      <c r="I3" s="335"/>
      <c r="J3" s="341" t="s">
        <v>2551</v>
      </c>
      <c r="K3" s="341" t="s">
        <v>2551</v>
      </c>
      <c r="L3" s="341"/>
      <c r="M3" s="341"/>
      <c r="N3" s="341"/>
      <c r="O3" s="341"/>
    </row>
    <row r="4" spans="1:15" ht="49.5">
      <c r="A4" s="84" t="s">
        <v>2551</v>
      </c>
      <c r="B4" s="85" t="s">
        <v>2552</v>
      </c>
      <c r="C4" s="85" t="s">
        <v>2553</v>
      </c>
      <c r="D4" s="85" t="s">
        <v>2554</v>
      </c>
      <c r="E4" s="85" t="s">
        <v>2555</v>
      </c>
      <c r="F4" s="86" t="s">
        <v>2556</v>
      </c>
      <c r="G4" s="86" t="s">
        <v>2557</v>
      </c>
      <c r="H4" s="265"/>
      <c r="I4" s="348" t="s">
        <v>2551</v>
      </c>
      <c r="J4" s="349" t="s">
        <v>2552</v>
      </c>
      <c r="K4" s="349" t="s">
        <v>2553</v>
      </c>
      <c r="L4" s="349" t="s">
        <v>2554</v>
      </c>
      <c r="M4" s="349" t="s">
        <v>2555</v>
      </c>
      <c r="N4" s="350" t="s">
        <v>2556</v>
      </c>
      <c r="O4" s="350" t="s">
        <v>2557</v>
      </c>
    </row>
    <row r="5" spans="1:15" s="102" customFormat="1">
      <c r="A5" s="157" t="s">
        <v>2558</v>
      </c>
      <c r="B5" s="91">
        <f>'CEA-4 Constant DCF'!$M$14</f>
        <v>0.11057649275499955</v>
      </c>
      <c r="C5" s="113">
        <f>'CEA-4 Constant DCF'!$M$54</f>
        <v>0.1129887710697926</v>
      </c>
      <c r="D5" s="91">
        <f>'CEA-4 Constant DCF'!$M$82</f>
        <v>0.10341551936145921</v>
      </c>
      <c r="E5" s="91">
        <f>'CEA-4 Constant DCF'!$M$125</f>
        <v>0.11002835203047183</v>
      </c>
      <c r="F5" s="91">
        <f>'CEA-4 Constant DCF'!$M$158</f>
        <v>0.10913079968524322</v>
      </c>
      <c r="G5" s="91">
        <f>'CEA-4 Constant DCF'!$M$209</f>
        <v>0.11087810400090893</v>
      </c>
      <c r="H5" s="91"/>
      <c r="I5" s="351" t="s">
        <v>2558</v>
      </c>
      <c r="J5" s="321">
        <f>'CEA-4 Constant DCF'!$M$15</f>
        <v>9.4103234613948539E-2</v>
      </c>
      <c r="K5" s="352">
        <f>'CEA-4 Constant DCF'!$M$55</f>
        <v>0.10467685161221861</v>
      </c>
      <c r="L5" s="321">
        <f>'CEA-4 Constant DCF'!$M$83</f>
        <v>0.10036841599950648</v>
      </c>
      <c r="M5" s="321">
        <f>'CEA-4 Constant DCF'!$M$126</f>
        <v>9.9390043113083568E-2</v>
      </c>
      <c r="N5" s="321">
        <f>'CEA-4 Constant DCF'!$M$159</f>
        <v>9.8406890560938529E-2</v>
      </c>
      <c r="O5" s="321">
        <f>'CEA-4 Constant DCF'!$M$210</f>
        <v>9.9809345778693395E-2</v>
      </c>
    </row>
    <row r="6" spans="1:15" s="102" customFormat="1">
      <c r="A6" s="88" t="s">
        <v>2559</v>
      </c>
      <c r="B6" s="91">
        <f>'CEA-5 Multi-Stage DCF'!$L$15</f>
        <v>0.10382977902889252</v>
      </c>
      <c r="C6" s="113">
        <f>'CEA-5 Multi-Stage DCF'!$L$54</f>
        <v>9.8695173263549818E-2</v>
      </c>
      <c r="D6" s="91">
        <f>'CEA-5 Multi-Stage DCF'!$L$82</f>
        <v>9.6038589179515854E-2</v>
      </c>
      <c r="E6" s="91">
        <f>'CEA-5 Multi-Stage DCF'!$L$125</f>
        <v>9.8348192227514175E-2</v>
      </c>
      <c r="F6" s="91">
        <f>'CEA-5 Multi-Stage DCF'!$L$157</f>
        <v>0.10208408080041409</v>
      </c>
      <c r="G6" s="91">
        <f>'CEA-5 Multi-Stage DCF'!$L$207</f>
        <v>9.9502425193786631E-2</v>
      </c>
      <c r="H6" s="91"/>
      <c r="I6" s="323" t="s">
        <v>2559</v>
      </c>
      <c r="J6" s="321">
        <f>'CEA-5 Multi-Stage DCF'!$L$16</f>
        <v>9.179869920015335E-2</v>
      </c>
      <c r="K6" s="352">
        <f>'CEA-5 Multi-Stage DCF'!$L$55</f>
        <v>9.858765035867692E-2</v>
      </c>
      <c r="L6" s="321">
        <f>'CEA-5 Multi-Stage DCF'!$L$83</f>
        <v>9.2883126735687271E-2</v>
      </c>
      <c r="M6" s="321">
        <f>'CEA-5 Multi-Stage DCF'!$L$126</f>
        <v>9.5193174779415135E-2</v>
      </c>
      <c r="N6" s="321">
        <f>'CEA-5 Multi-Stage DCF'!$L$158</f>
        <v>9.5533797442913071E-2</v>
      </c>
      <c r="O6" s="321">
        <f>'CEA-5 Multi-Stage DCF'!$L$208</f>
        <v>9.4203154189246047E-2</v>
      </c>
    </row>
    <row r="7" spans="1:15" s="102" customFormat="1">
      <c r="A7" s="88" t="s">
        <v>2560</v>
      </c>
      <c r="B7" s="91">
        <f>'CEA-7.1 Avg CAPM'!$J$11</f>
        <v>0.11581220795147766</v>
      </c>
      <c r="C7" s="113">
        <f>'CEA-7.1 Avg CAPM'!$J$31</f>
        <v>0.13069018506804922</v>
      </c>
      <c r="D7" s="91">
        <f>'CEA-7.1 Avg CAPM'!$J$40</f>
        <v>0.1219549490319678</v>
      </c>
      <c r="E7" s="91">
        <f>'CEA-7.1 Avg CAPM'!$J$64</f>
        <v>0.12581041775224733</v>
      </c>
      <c r="F7" s="91">
        <f>'CEA-7.1 Avg CAPM'!$J$77</f>
        <v>0.12177245112475404</v>
      </c>
      <c r="G7" s="91">
        <f>'CEA-7.1 Avg CAPM'!$J$107</f>
        <v>0.12572183279429902</v>
      </c>
      <c r="H7" s="91"/>
      <c r="I7" s="323" t="s">
        <v>2560</v>
      </c>
      <c r="J7" s="321">
        <f>'CEA-7.1 Avg CAPM'!$J$12</f>
        <v>0.10989162961136864</v>
      </c>
      <c r="K7" s="352">
        <f>'CEA-7.1 Avg CAPM'!$J$32</f>
        <v>0.13286964346475993</v>
      </c>
      <c r="L7" s="321">
        <f>'CEA-7.1 Avg CAPM'!$J$41</f>
        <v>0.12125998230301942</v>
      </c>
      <c r="M7" s="321">
        <f>'CEA-7.1 Avg CAPM'!$J$65</f>
        <v>0.1213806365380643</v>
      </c>
      <c r="N7" s="321">
        <f>'CEA-7.1 Avg CAPM'!$J$78</f>
        <v>0.12030804736728679</v>
      </c>
      <c r="O7" s="321">
        <f>'CEA-7.1 Avg CAPM'!$J$108</f>
        <v>0.12132892758018791</v>
      </c>
    </row>
    <row r="8" spans="1:15" s="102" customFormat="1">
      <c r="A8" s="88" t="s">
        <v>2561</v>
      </c>
      <c r="B8" s="249">
        <f>'CEA-9 Canadian Risk Premium'!$U$48</f>
        <v>9.4387976120432537E-2</v>
      </c>
      <c r="C8" s="113">
        <f>'CEA-8.1 US Risk Premium - Elec'!$L$52</f>
        <v>0.10363100274076487</v>
      </c>
      <c r="D8" s="91">
        <f>'CEA-8.2 US Risk Premium - Gas'!$L$52</f>
        <v>0.10298740779547334</v>
      </c>
      <c r="E8" s="249">
        <f>AVERAGE(B8,C8)</f>
        <v>9.9009489430598702E-2</v>
      </c>
      <c r="F8" s="249">
        <f>AVERAGE(B8,D8)</f>
        <v>9.8687691957952933E-2</v>
      </c>
      <c r="G8" s="249">
        <f>AVERAGE(B8:D8)</f>
        <v>0.10033546221889024</v>
      </c>
      <c r="H8" s="91"/>
      <c r="I8" s="323" t="s">
        <v>2561</v>
      </c>
      <c r="J8" s="249">
        <f>'CEA-9 Canadian Risk Premium'!$U$48</f>
        <v>9.4387976120432537E-2</v>
      </c>
      <c r="K8" s="352">
        <v>9.8100000000000007E-2</v>
      </c>
      <c r="L8" s="321">
        <f>'CEA-8.2 US Risk Premium - Gas'!$L$52</f>
        <v>0.10298740779547334</v>
      </c>
      <c r="M8" s="249">
        <f>AVERAGE(J8,K8)</f>
        <v>9.6243988060216279E-2</v>
      </c>
      <c r="N8" s="249">
        <f>AVERAGE(J8,L8)</f>
        <v>9.8687691957952933E-2</v>
      </c>
      <c r="O8" s="249">
        <f>AVERAGE(J8:L8)</f>
        <v>9.8491794638635291E-2</v>
      </c>
    </row>
    <row r="9" spans="1:15">
      <c r="A9" s="92" t="s">
        <v>2562</v>
      </c>
      <c r="B9" s="272">
        <f t="shared" ref="B9:G9" si="0">AVERAGE(B5:B8)</f>
        <v>0.10615161396395056</v>
      </c>
      <c r="C9" s="272">
        <f t="shared" si="0"/>
        <v>0.11150128303553913</v>
      </c>
      <c r="D9" s="272">
        <f t="shared" si="0"/>
        <v>0.10609911634210405</v>
      </c>
      <c r="E9" s="272">
        <f t="shared" si="0"/>
        <v>0.10829911286020802</v>
      </c>
      <c r="F9" s="272">
        <f t="shared" si="0"/>
        <v>0.10791875589209107</v>
      </c>
      <c r="G9" s="272">
        <f t="shared" si="0"/>
        <v>0.1091094560519712</v>
      </c>
      <c r="H9" s="322"/>
      <c r="I9" s="337" t="s">
        <v>2562</v>
      </c>
      <c r="J9" s="353">
        <f t="shared" ref="J9:O9" si="1">AVERAGE(J5:J8)</f>
        <v>9.7545384886475767E-2</v>
      </c>
      <c r="K9" s="353">
        <f t="shared" si="1"/>
        <v>0.10855853635891387</v>
      </c>
      <c r="L9" s="353">
        <f t="shared" si="1"/>
        <v>0.10437473320842162</v>
      </c>
      <c r="M9" s="353">
        <f t="shared" si="1"/>
        <v>0.10305196062269482</v>
      </c>
      <c r="N9" s="353">
        <f t="shared" si="1"/>
        <v>0.10323410683227283</v>
      </c>
      <c r="O9" s="353">
        <f t="shared" si="1"/>
        <v>0.10345830554669067</v>
      </c>
    </row>
    <row r="10" spans="1:15" s="102" customFormat="1">
      <c r="A10" s="83"/>
      <c r="B10" s="83"/>
      <c r="C10" s="98"/>
      <c r="D10" s="99"/>
      <c r="E10" s="99"/>
      <c r="F10" s="99"/>
      <c r="G10" s="83"/>
      <c r="H10" s="83"/>
      <c r="I10" s="335"/>
      <c r="J10" s="335"/>
      <c r="K10" s="354"/>
      <c r="L10" s="343"/>
      <c r="M10" s="343"/>
      <c r="N10" s="343"/>
      <c r="O10" s="335"/>
    </row>
    <row r="11" spans="1:15">
      <c r="E11" s="99"/>
      <c r="I11" s="335"/>
      <c r="J11" s="335"/>
      <c r="K11" s="335"/>
      <c r="L11" s="335"/>
      <c r="M11" s="343"/>
      <c r="N11" s="335"/>
      <c r="O11" s="335"/>
    </row>
    <row r="12" spans="1:15">
      <c r="I12" s="335"/>
      <c r="J12" s="335"/>
      <c r="K12" s="335"/>
      <c r="L12" s="335"/>
      <c r="M12" s="335"/>
      <c r="N12" s="335"/>
      <c r="O12" s="335"/>
    </row>
    <row r="13" spans="1:15">
      <c r="I13" s="335"/>
      <c r="J13" s="335"/>
      <c r="K13" s="335"/>
      <c r="L13" s="335"/>
      <c r="M13" s="335"/>
      <c r="N13" s="335"/>
      <c r="O13" s="335"/>
    </row>
    <row r="14" spans="1:15" ht="18.75">
      <c r="A14" s="361" t="s">
        <v>2563</v>
      </c>
      <c r="B14" s="361"/>
      <c r="C14" s="361"/>
      <c r="D14" s="361"/>
      <c r="E14" s="361"/>
      <c r="F14" s="361"/>
      <c r="I14" s="371" t="s">
        <v>3751</v>
      </c>
      <c r="J14" s="371"/>
      <c r="K14" s="371"/>
      <c r="L14" s="371"/>
      <c r="M14" s="371"/>
      <c r="N14" s="371"/>
      <c r="O14" s="335"/>
    </row>
    <row r="15" spans="1:15">
      <c r="I15" s="335"/>
      <c r="J15" s="335"/>
      <c r="K15" s="335"/>
      <c r="L15" s="335"/>
      <c r="M15" s="335"/>
      <c r="N15" s="335"/>
      <c r="O15" s="335"/>
    </row>
    <row r="16" spans="1:15" ht="17.25" thickBot="1">
      <c r="I16" s="335"/>
      <c r="J16" s="335"/>
      <c r="K16" s="335"/>
      <c r="L16" s="335"/>
      <c r="M16" s="335"/>
      <c r="N16" s="335"/>
      <c r="O16" s="335"/>
    </row>
    <row r="17" spans="1:17" ht="49.5">
      <c r="A17" s="84" t="s">
        <v>2551</v>
      </c>
      <c r="B17" s="85" t="s">
        <v>2552</v>
      </c>
      <c r="C17" s="85" t="s">
        <v>2553</v>
      </c>
      <c r="D17" s="85" t="s">
        <v>2554</v>
      </c>
      <c r="E17" s="85" t="s">
        <v>2555</v>
      </c>
      <c r="F17" s="86" t="s">
        <v>2556</v>
      </c>
      <c r="G17" s="86" t="s">
        <v>2557</v>
      </c>
      <c r="H17" s="265"/>
      <c r="I17" s="348" t="s">
        <v>2551</v>
      </c>
      <c r="J17" s="349" t="s">
        <v>2552</v>
      </c>
      <c r="K17" s="349" t="s">
        <v>2553</v>
      </c>
      <c r="L17" s="349" t="s">
        <v>2554</v>
      </c>
      <c r="M17" s="349" t="s">
        <v>2555</v>
      </c>
      <c r="N17" s="350" t="s">
        <v>2556</v>
      </c>
      <c r="O17" s="350" t="s">
        <v>2557</v>
      </c>
    </row>
    <row r="18" spans="1:17">
      <c r="A18" s="88" t="s">
        <v>2559</v>
      </c>
      <c r="B18" s="91">
        <f>'CEA-5 Multi-Stage DCF'!$L$15</f>
        <v>0.10382977902889252</v>
      </c>
      <c r="C18" s="113">
        <f>'CEA-5 Multi-Stage DCF'!$L$54</f>
        <v>9.8695173263549818E-2</v>
      </c>
      <c r="D18" s="91">
        <f>'CEA-5 Multi-Stage DCF'!$L$82</f>
        <v>9.6038589179515854E-2</v>
      </c>
      <c r="E18" s="91">
        <f>'CEA-5 Multi-Stage DCF'!$L$125</f>
        <v>9.8348192227514175E-2</v>
      </c>
      <c r="F18" s="91">
        <f>'CEA-5 Multi-Stage DCF'!$L$157</f>
        <v>0.10208408080041409</v>
      </c>
      <c r="G18" s="91">
        <f>G6</f>
        <v>9.9502425193786631E-2</v>
      </c>
      <c r="H18" s="91"/>
      <c r="I18" s="323" t="s">
        <v>2559</v>
      </c>
      <c r="J18" s="321">
        <f>'CEA-5 Multi-Stage DCF'!$L$16</f>
        <v>9.179869920015335E-2</v>
      </c>
      <c r="K18" s="352">
        <f>'CEA-5 Multi-Stage DCF'!$L$55</f>
        <v>9.858765035867692E-2</v>
      </c>
      <c r="L18" s="321">
        <f>'CEA-5 Multi-Stage DCF'!$L$83</f>
        <v>9.2883126735687271E-2</v>
      </c>
      <c r="M18" s="321">
        <f>'CEA-5 Multi-Stage DCF'!$L$126</f>
        <v>9.5193174779415135E-2</v>
      </c>
      <c r="N18" s="321">
        <f>'CEA-5 Multi-Stage DCF'!$L$158</f>
        <v>9.5533797442913071E-2</v>
      </c>
      <c r="O18" s="321">
        <f>O6</f>
        <v>9.4203154189246047E-2</v>
      </c>
      <c r="P18" s="91"/>
      <c r="Q18" s="91"/>
    </row>
    <row r="19" spans="1:17">
      <c r="A19" s="88" t="s">
        <v>2564</v>
      </c>
      <c r="B19" s="91">
        <f>'CEA-7.3 Hist CAPM'!$J$11</f>
        <v>9.3646971040439675E-2</v>
      </c>
      <c r="C19" s="113">
        <f>'CEA-7.3 Hist CAPM'!$J$31</f>
        <v>0.10616663367124189</v>
      </c>
      <c r="D19" s="91">
        <f>'CEA-7.3 Hist CAPM'!$J$40</f>
        <v>9.9973036651215985E-2</v>
      </c>
      <c r="E19" s="91">
        <f>'CEA-7.3 Hist CAPM'!$J$64</f>
        <v>0.1022918310906344</v>
      </c>
      <c r="F19" s="91">
        <f>'CEA-7.3 Hist CAPM'!$J$77</f>
        <v>9.8858318608848667E-2</v>
      </c>
      <c r="G19" s="91">
        <f>'CEA-7.3 Hist CAPM'!$J$107</f>
        <v>0.10217093911664522</v>
      </c>
      <c r="H19" s="91"/>
      <c r="I19" s="323" t="s">
        <v>2564</v>
      </c>
      <c r="J19" s="321">
        <f>'CEA-7.3 Hist CAPM'!$J$12</f>
        <v>8.944906771960634E-2</v>
      </c>
      <c r="K19" s="352">
        <f>'CEA-7.3 Hist CAPM'!$J$32</f>
        <v>0.10771194818539821</v>
      </c>
      <c r="L19" s="321">
        <f>'CEA-7.3 Hist CAPM'!$J$41</f>
        <v>9.9480280205522645E-2</v>
      </c>
      <c r="M19" s="321">
        <f>'CEA-7.3 Hist CAPM'!$J$65</f>
        <v>9.8580507952502283E-2</v>
      </c>
      <c r="N19" s="321">
        <f>'CEA-7.3 Hist CAPM'!$J$78</f>
        <v>9.8312663818418577E-2</v>
      </c>
      <c r="O19" s="321">
        <f>'CEA-7.3 Hist CAPM'!$J$108</f>
        <v>9.896612463236816E-2</v>
      </c>
      <c r="P19" s="91"/>
      <c r="Q19" s="91"/>
    </row>
    <row r="20" spans="1:17">
      <c r="A20" s="88" t="str">
        <f t="shared" ref="A20:G20" si="2">A8</f>
        <v>Risk Premium - Long-Term Projected Bond</v>
      </c>
      <c r="B20" s="91">
        <f t="shared" si="2"/>
        <v>9.4387976120432537E-2</v>
      </c>
      <c r="C20" s="91">
        <f t="shared" si="2"/>
        <v>0.10363100274076487</v>
      </c>
      <c r="D20" s="91">
        <f t="shared" si="2"/>
        <v>0.10298740779547334</v>
      </c>
      <c r="E20" s="91">
        <f t="shared" si="2"/>
        <v>9.9009489430598702E-2</v>
      </c>
      <c r="F20" s="91">
        <f t="shared" si="2"/>
        <v>9.8687691957952933E-2</v>
      </c>
      <c r="G20" s="91">
        <f t="shared" si="2"/>
        <v>0.10033546221889024</v>
      </c>
      <c r="H20" s="91"/>
      <c r="I20" s="323" t="str">
        <f t="shared" ref="I20:J20" si="3">I8</f>
        <v>Risk Premium - Long-Term Projected Bond</v>
      </c>
      <c r="J20" s="321">
        <f t="shared" si="3"/>
        <v>9.4387976120432537E-2</v>
      </c>
      <c r="K20" s="352">
        <v>9.8100000000000007E-2</v>
      </c>
      <c r="L20" s="321">
        <f t="shared" ref="L20:O20" si="4">L8</f>
        <v>0.10298740779547334</v>
      </c>
      <c r="M20" s="321">
        <f t="shared" si="4"/>
        <v>9.6243988060216279E-2</v>
      </c>
      <c r="N20" s="321">
        <f t="shared" si="4"/>
        <v>9.8687691957952933E-2</v>
      </c>
      <c r="O20" s="321">
        <f t="shared" si="4"/>
        <v>9.8491794638635291E-2</v>
      </c>
      <c r="P20" s="91"/>
      <c r="Q20" s="91"/>
    </row>
    <row r="21" spans="1:17">
      <c r="A21" s="92" t="s">
        <v>2562</v>
      </c>
      <c r="B21" s="272">
        <f t="shared" ref="B21:G21" si="5">AVERAGE(B18:B20)</f>
        <v>9.7288242063254912E-2</v>
      </c>
      <c r="C21" s="272">
        <f t="shared" si="5"/>
        <v>0.10283093655851887</v>
      </c>
      <c r="D21" s="272">
        <f t="shared" si="5"/>
        <v>9.9666344542068394E-2</v>
      </c>
      <c r="E21" s="272">
        <f>AVERAGE(E18:E20)</f>
        <v>9.9883170916249098E-2</v>
      </c>
      <c r="F21" s="272">
        <f t="shared" si="5"/>
        <v>9.9876697122405225E-2</v>
      </c>
      <c r="G21" s="272">
        <f t="shared" si="5"/>
        <v>0.10066960884310737</v>
      </c>
      <c r="H21" s="322"/>
      <c r="I21" s="337" t="s">
        <v>2562</v>
      </c>
      <c r="J21" s="353">
        <f t="shared" ref="J21:L21" si="6">AVERAGE(J18:J20)</f>
        <v>9.1878581013397409E-2</v>
      </c>
      <c r="K21" s="353">
        <f t="shared" si="6"/>
        <v>0.10146653284802505</v>
      </c>
      <c r="L21" s="353">
        <f t="shared" si="6"/>
        <v>9.845027157889441E-2</v>
      </c>
      <c r="M21" s="353">
        <f>AVERAGE(M18:M20)</f>
        <v>9.6672556930711237E-2</v>
      </c>
      <c r="N21" s="353">
        <f t="shared" ref="N21:O21" si="7">AVERAGE(N18:N20)</f>
        <v>9.7511384406428189E-2</v>
      </c>
      <c r="O21" s="353">
        <f t="shared" si="7"/>
        <v>9.7220357820083161E-2</v>
      </c>
    </row>
    <row r="22" spans="1:17">
      <c r="I22" s="355" t="s">
        <v>2565</v>
      </c>
      <c r="J22" s="356">
        <f>COUNTIF('CEA-2 Proxy Group'!F5:F10, "")</f>
        <v>2</v>
      </c>
      <c r="K22" s="356">
        <f>COUNTIF('CEA-2 Proxy Group'!K16:K30, "")</f>
        <v>2</v>
      </c>
      <c r="L22" s="356">
        <f>COUNTIF('CEA-2 Proxy Group'!K35:K38, "")</f>
        <v>3</v>
      </c>
      <c r="M22" s="356">
        <f>COUNTIF('CEA-2 Proxy Group'!K43:K61, "")</f>
        <v>4</v>
      </c>
      <c r="N22" s="356">
        <f>COUNTIF('CEA-2 Proxy Group'!K66:K73, "")</f>
        <v>4</v>
      </c>
      <c r="O22" s="356">
        <f>COUNTIF('CEA-4 Constant DCF'!O181:O205, "")</f>
        <v>7</v>
      </c>
    </row>
    <row r="24" spans="1:17">
      <c r="I24" s="83" t="s">
        <v>2566</v>
      </c>
    </row>
  </sheetData>
  <mergeCells count="2">
    <mergeCell ref="A1:F1"/>
    <mergeCell ref="A14:F14"/>
  </mergeCells>
  <printOptions horizontalCentered="1"/>
  <pageMargins left="0.7" right="0.7" top="1.2352941176470589" bottom="0.75" header="0.3" footer="0.3"/>
  <pageSetup fitToHeight="0" orientation="landscape" useFirstPageNumber="1" verticalDpi="1200" r:id="rId1"/>
  <headerFooter>
    <oddHeader>&amp;R&amp;"Century Gothic,Regular"&amp;11Ontario Energy Assn.
Exhibit CEA-1
Page &amp;P of 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BC26C-D7EE-445F-BE43-DFE854CB9569}">
  <sheetPr>
    <tabColor theme="9" tint="0.79998168889431442"/>
  </sheetPr>
  <dimension ref="B3:L77"/>
  <sheetViews>
    <sheetView tabSelected="1" topLeftCell="A65" zoomScaleNormal="100" workbookViewId="0">
      <selection activeCell="L65" sqref="L65"/>
    </sheetView>
  </sheetViews>
  <sheetFormatPr defaultColWidth="9" defaultRowHeight="16.5"/>
  <cols>
    <col min="1" max="1" width="2.625" style="166" customWidth="1"/>
    <col min="2" max="2" width="37.375" style="166" customWidth="1"/>
    <col min="3" max="3" width="9" style="167"/>
    <col min="4" max="6" width="13.625" style="167" customWidth="1"/>
    <col min="7" max="9" width="13.625" style="252" customWidth="1"/>
    <col min="10" max="10" width="13.625" style="167" customWidth="1"/>
    <col min="11" max="11" width="18" style="331" customWidth="1"/>
    <col min="12" max="12" width="10.875" style="166" customWidth="1"/>
    <col min="13" max="16384" width="9" style="166"/>
  </cols>
  <sheetData>
    <row r="3" spans="2:12" ht="14.25" customHeight="1" thickBot="1">
      <c r="B3" s="362" t="s">
        <v>2465</v>
      </c>
      <c r="C3" s="362"/>
      <c r="D3" s="362"/>
      <c r="E3" s="362"/>
    </row>
    <row r="4" spans="2:12" s="237" customFormat="1" ht="115.5">
      <c r="B4" s="250" t="s">
        <v>2567</v>
      </c>
      <c r="C4" s="251" t="s">
        <v>1</v>
      </c>
      <c r="D4" s="251" t="s">
        <v>2568</v>
      </c>
      <c r="E4" s="251" t="s">
        <v>2569</v>
      </c>
      <c r="F4" s="346" t="s">
        <v>3747</v>
      </c>
      <c r="G4" s="373" t="s">
        <v>3754</v>
      </c>
      <c r="H4" s="253"/>
      <c r="I4" s="253"/>
      <c r="J4" s="238"/>
      <c r="K4" s="332"/>
    </row>
    <row r="5" spans="2:12">
      <c r="B5" s="166" t="s">
        <v>2570</v>
      </c>
      <c r="C5" s="167" t="s">
        <v>430</v>
      </c>
      <c r="D5" s="167" t="s">
        <v>2496</v>
      </c>
      <c r="E5" s="167" t="s">
        <v>2500</v>
      </c>
      <c r="F5" s="331" t="s">
        <v>2572</v>
      </c>
      <c r="G5" s="372" t="s">
        <v>3752</v>
      </c>
    </row>
    <row r="6" spans="2:12">
      <c r="B6" s="166" t="s">
        <v>2459</v>
      </c>
      <c r="C6" s="167" t="s">
        <v>610</v>
      </c>
      <c r="D6" s="167" t="s">
        <v>2496</v>
      </c>
      <c r="E6" s="167" t="s">
        <v>2571</v>
      </c>
      <c r="F6" s="331"/>
    </row>
    <row r="7" spans="2:12">
      <c r="B7" s="166" t="s">
        <v>2460</v>
      </c>
      <c r="C7" s="167" t="s">
        <v>445</v>
      </c>
      <c r="D7" s="167" t="s">
        <v>2496</v>
      </c>
      <c r="E7" s="167" t="s">
        <v>2495</v>
      </c>
      <c r="F7" s="326" t="s">
        <v>2572</v>
      </c>
      <c r="G7" s="372" t="s">
        <v>3753</v>
      </c>
    </row>
    <row r="8" spans="2:12">
      <c r="B8" s="166" t="s">
        <v>2461</v>
      </c>
      <c r="C8" s="167" t="s">
        <v>652</v>
      </c>
      <c r="D8" s="167" t="s">
        <v>2496</v>
      </c>
      <c r="E8" s="167" t="s">
        <v>2502</v>
      </c>
      <c r="F8" s="326" t="s">
        <v>2572</v>
      </c>
      <c r="G8" s="372" t="s">
        <v>3752</v>
      </c>
    </row>
    <row r="9" spans="2:12">
      <c r="B9" s="166" t="s">
        <v>2573</v>
      </c>
      <c r="C9" s="167" t="s">
        <v>637</v>
      </c>
      <c r="D9" s="167" t="s">
        <v>2496</v>
      </c>
      <c r="E9" s="167" t="s">
        <v>2501</v>
      </c>
      <c r="F9" s="326" t="s">
        <v>2572</v>
      </c>
      <c r="G9" s="372" t="s">
        <v>3753</v>
      </c>
    </row>
    <row r="10" spans="2:12" ht="17.25" thickBot="1">
      <c r="B10" s="255" t="s">
        <v>2574</v>
      </c>
      <c r="C10" s="256" t="s">
        <v>2504</v>
      </c>
      <c r="D10" s="256" t="s">
        <v>2496</v>
      </c>
      <c r="E10" s="256" t="s">
        <v>2575</v>
      </c>
      <c r="F10" s="331"/>
    </row>
    <row r="11" spans="2:12">
      <c r="B11" s="263" t="s">
        <v>2576</v>
      </c>
    </row>
    <row r="12" spans="2:12">
      <c r="B12" s="263" t="s">
        <v>2577</v>
      </c>
    </row>
    <row r="14" spans="2:12" ht="17.25" thickBot="1">
      <c r="B14" s="362" t="s">
        <v>2520</v>
      </c>
      <c r="C14" s="362"/>
      <c r="D14" s="362"/>
      <c r="E14" s="362"/>
      <c r="F14" s="362"/>
      <c r="G14" s="362"/>
      <c r="H14" s="362"/>
      <c r="I14" s="362"/>
      <c r="J14" s="362"/>
    </row>
    <row r="15" spans="2:12" s="237" customFormat="1" ht="87">
      <c r="B15" s="250" t="s">
        <v>2567</v>
      </c>
      <c r="C15" s="251" t="s">
        <v>1</v>
      </c>
      <c r="D15" s="251" t="s">
        <v>2578</v>
      </c>
      <c r="E15" s="251" t="s">
        <v>2579</v>
      </c>
      <c r="F15" s="251" t="s">
        <v>2580</v>
      </c>
      <c r="G15" s="251" t="s">
        <v>2581</v>
      </c>
      <c r="H15" s="254" t="s">
        <v>2582</v>
      </c>
      <c r="I15" s="254" t="s">
        <v>2583</v>
      </c>
      <c r="J15" s="251" t="s">
        <v>2584</v>
      </c>
      <c r="K15" s="346" t="s">
        <v>3747</v>
      </c>
      <c r="L15" s="373" t="s">
        <v>3754</v>
      </c>
    </row>
    <row r="16" spans="2:12">
      <c r="B16" s="166" t="s">
        <v>2400</v>
      </c>
      <c r="C16" s="167" t="s">
        <v>2401</v>
      </c>
      <c r="D16" s="167" t="s">
        <v>2496</v>
      </c>
      <c r="E16" s="167" t="s">
        <v>2501</v>
      </c>
      <c r="F16" s="167" t="s">
        <v>2496</v>
      </c>
      <c r="G16" s="167" t="s">
        <v>2496</v>
      </c>
      <c r="H16" s="252">
        <v>0.97087374254658221</v>
      </c>
      <c r="I16" s="252">
        <v>0.90821095234840132</v>
      </c>
      <c r="J16" s="167" t="s">
        <v>2496</v>
      </c>
      <c r="K16" s="333" t="s">
        <v>2572</v>
      </c>
      <c r="L16" s="372" t="s">
        <v>3753</v>
      </c>
    </row>
    <row r="17" spans="2:12">
      <c r="B17" s="166" t="s">
        <v>2402</v>
      </c>
      <c r="C17" s="167" t="s">
        <v>1930</v>
      </c>
      <c r="D17" s="167" t="s">
        <v>2496</v>
      </c>
      <c r="E17" s="167" t="s">
        <v>2502</v>
      </c>
      <c r="F17" s="167" t="s">
        <v>2496</v>
      </c>
      <c r="G17" s="167" t="s">
        <v>2496</v>
      </c>
      <c r="H17" s="252">
        <v>0.9834296724470134</v>
      </c>
      <c r="I17" s="252">
        <v>0.84725566209684722</v>
      </c>
      <c r="J17" s="167" t="s">
        <v>2496</v>
      </c>
      <c r="K17" s="333" t="s">
        <v>2572</v>
      </c>
      <c r="L17" s="372" t="s">
        <v>3753</v>
      </c>
    </row>
    <row r="18" spans="2:12">
      <c r="B18" s="166" t="s">
        <v>2403</v>
      </c>
      <c r="C18" s="167" t="s">
        <v>946</v>
      </c>
      <c r="D18" s="167" t="s">
        <v>2496</v>
      </c>
      <c r="E18" s="167" t="s">
        <v>2502</v>
      </c>
      <c r="F18" s="167" t="s">
        <v>2496</v>
      </c>
      <c r="G18" s="167" t="s">
        <v>2496</v>
      </c>
      <c r="H18" s="252">
        <v>0.97845987483656172</v>
      </c>
      <c r="I18" s="252">
        <v>1</v>
      </c>
      <c r="J18" s="167" t="s">
        <v>2496</v>
      </c>
      <c r="K18" s="333" t="s">
        <v>2572</v>
      </c>
      <c r="L18" s="372" t="s">
        <v>3753</v>
      </c>
    </row>
    <row r="19" spans="2:12">
      <c r="B19" s="166" t="s">
        <v>2415</v>
      </c>
      <c r="C19" s="167" t="s">
        <v>763</v>
      </c>
      <c r="D19" s="167" t="s">
        <v>2496</v>
      </c>
      <c r="E19" s="167" t="s">
        <v>2502</v>
      </c>
      <c r="F19" s="167" t="s">
        <v>2496</v>
      </c>
      <c r="G19" s="167" t="s">
        <v>2496</v>
      </c>
      <c r="H19" s="252">
        <v>0.94642126789366054</v>
      </c>
      <c r="I19" s="252">
        <v>0.90369860026506943</v>
      </c>
      <c r="J19" s="167" t="s">
        <v>2496</v>
      </c>
      <c r="K19" s="333" t="s">
        <v>2572</v>
      </c>
      <c r="L19" s="372" t="s">
        <v>3753</v>
      </c>
    </row>
    <row r="20" spans="2:12">
      <c r="B20" s="166" t="s">
        <v>2420</v>
      </c>
      <c r="C20" s="167" t="s">
        <v>1115</v>
      </c>
      <c r="D20" s="167" t="s">
        <v>2496</v>
      </c>
      <c r="E20" s="167" t="s">
        <v>2502</v>
      </c>
      <c r="F20" s="167" t="s">
        <v>2496</v>
      </c>
      <c r="G20" s="252" t="s">
        <v>2496</v>
      </c>
      <c r="H20" s="252">
        <v>0.98524399778470995</v>
      </c>
      <c r="I20" s="252">
        <v>0.99323566392618534</v>
      </c>
      <c r="J20" s="167" t="s">
        <v>2496</v>
      </c>
      <c r="K20" s="333" t="s">
        <v>2572</v>
      </c>
      <c r="L20" s="372" t="s">
        <v>3753</v>
      </c>
    </row>
    <row r="21" spans="2:12">
      <c r="B21" s="166" t="s">
        <v>1328</v>
      </c>
      <c r="C21" s="167" t="s">
        <v>764</v>
      </c>
      <c r="D21" s="167" t="s">
        <v>2496</v>
      </c>
      <c r="E21" s="167" t="s">
        <v>2501</v>
      </c>
      <c r="F21" s="167" t="s">
        <v>2496</v>
      </c>
      <c r="G21" s="252" t="s">
        <v>2496</v>
      </c>
      <c r="H21" s="252">
        <v>0.94964135112856918</v>
      </c>
      <c r="I21" s="252">
        <v>0.81409857230470706</v>
      </c>
      <c r="J21" s="167" t="s">
        <v>2496</v>
      </c>
      <c r="K21" s="333"/>
    </row>
    <row r="22" spans="2:12">
      <c r="B22" s="166" t="s">
        <v>2421</v>
      </c>
      <c r="C22" s="167" t="s">
        <v>1366</v>
      </c>
      <c r="D22" s="167" t="s">
        <v>2496</v>
      </c>
      <c r="E22" s="167" t="s">
        <v>2502</v>
      </c>
      <c r="F22" s="167" t="s">
        <v>2496</v>
      </c>
      <c r="G22" s="252" t="s">
        <v>2496</v>
      </c>
      <c r="H22" s="252">
        <v>1</v>
      </c>
      <c r="I22" s="252">
        <v>0.90514308489773343</v>
      </c>
      <c r="J22" s="167" t="s">
        <v>2496</v>
      </c>
      <c r="K22" s="333"/>
    </row>
    <row r="23" spans="2:12">
      <c r="B23" s="166" t="s">
        <v>2526</v>
      </c>
      <c r="C23" s="167" t="s">
        <v>2527</v>
      </c>
      <c r="D23" s="167" t="s">
        <v>2496</v>
      </c>
      <c r="E23" s="167" t="s">
        <v>2502</v>
      </c>
      <c r="F23" s="167" t="s">
        <v>2496</v>
      </c>
      <c r="G23" s="252" t="s">
        <v>2496</v>
      </c>
      <c r="H23" s="252">
        <v>1</v>
      </c>
      <c r="I23" s="252">
        <v>1</v>
      </c>
      <c r="J23" s="167" t="s">
        <v>2496</v>
      </c>
      <c r="K23" s="333" t="s">
        <v>2572</v>
      </c>
      <c r="L23" s="372" t="s">
        <v>3753</v>
      </c>
    </row>
    <row r="24" spans="2:12">
      <c r="B24" s="166" t="s">
        <v>2432</v>
      </c>
      <c r="C24" s="167" t="s">
        <v>1138</v>
      </c>
      <c r="D24" s="167" t="s">
        <v>2496</v>
      </c>
      <c r="E24" s="167" t="s">
        <v>2501</v>
      </c>
      <c r="F24" s="167" t="s">
        <v>2496</v>
      </c>
      <c r="G24" s="252" t="s">
        <v>2496</v>
      </c>
      <c r="H24" s="252">
        <v>0.87652563059397881</v>
      </c>
      <c r="I24" s="252">
        <v>1</v>
      </c>
      <c r="J24" s="167" t="s">
        <v>2496</v>
      </c>
      <c r="K24" s="333" t="s">
        <v>2572</v>
      </c>
      <c r="L24" s="372" t="s">
        <v>3755</v>
      </c>
    </row>
    <row r="25" spans="2:12">
      <c r="B25" s="166" t="s">
        <v>2435</v>
      </c>
      <c r="C25" s="167" t="s">
        <v>766</v>
      </c>
      <c r="D25" s="167" t="s">
        <v>2496</v>
      </c>
      <c r="E25" s="167" t="s">
        <v>2502</v>
      </c>
      <c r="F25" s="167" t="s">
        <v>2496</v>
      </c>
      <c r="G25" s="252" t="s">
        <v>2496</v>
      </c>
      <c r="H25" s="252">
        <v>1</v>
      </c>
      <c r="I25" s="252">
        <v>1</v>
      </c>
      <c r="J25" s="167" t="s">
        <v>2496</v>
      </c>
      <c r="K25" s="333" t="s">
        <v>2572</v>
      </c>
      <c r="L25" s="372" t="s">
        <v>3753</v>
      </c>
    </row>
    <row r="26" spans="2:12">
      <c r="B26" s="166" t="s">
        <v>2442</v>
      </c>
      <c r="C26" s="167" t="s">
        <v>767</v>
      </c>
      <c r="D26" s="167" t="s">
        <v>2496</v>
      </c>
      <c r="E26" s="167" t="s">
        <v>2502</v>
      </c>
      <c r="F26" s="167" t="s">
        <v>2496</v>
      </c>
      <c r="G26" s="252" t="s">
        <v>2496</v>
      </c>
      <c r="H26" s="252">
        <v>1</v>
      </c>
      <c r="I26" s="252">
        <v>1</v>
      </c>
      <c r="J26" s="167" t="s">
        <v>2496</v>
      </c>
      <c r="K26" s="333" t="s">
        <v>2572</v>
      </c>
      <c r="L26" s="372" t="s">
        <v>3753</v>
      </c>
    </row>
    <row r="27" spans="2:12">
      <c r="B27" s="83" t="s">
        <v>2447</v>
      </c>
      <c r="C27" s="167" t="s">
        <v>31</v>
      </c>
      <c r="D27" s="167" t="s">
        <v>2496</v>
      </c>
      <c r="E27" s="167" t="s">
        <v>2501</v>
      </c>
      <c r="F27" s="167" t="s">
        <v>2496</v>
      </c>
      <c r="G27" s="262" t="s">
        <v>2496</v>
      </c>
      <c r="H27" s="262">
        <v>1</v>
      </c>
      <c r="I27" s="262">
        <v>0.94159140122230855</v>
      </c>
      <c r="J27" s="167" t="s">
        <v>2496</v>
      </c>
      <c r="K27" s="333" t="s">
        <v>2572</v>
      </c>
      <c r="L27" s="372" t="s">
        <v>3753</v>
      </c>
    </row>
    <row r="28" spans="2:12">
      <c r="B28" s="166" t="s">
        <v>2445</v>
      </c>
      <c r="C28" s="167" t="s">
        <v>2446</v>
      </c>
      <c r="D28" s="167" t="s">
        <v>2496</v>
      </c>
      <c r="E28" s="167" t="s">
        <v>2502</v>
      </c>
      <c r="F28" s="167" t="s">
        <v>2496</v>
      </c>
      <c r="G28" s="252" t="s">
        <v>2496</v>
      </c>
      <c r="H28" s="252">
        <v>1</v>
      </c>
      <c r="I28" s="252">
        <v>1</v>
      </c>
      <c r="J28" s="167" t="s">
        <v>2496</v>
      </c>
      <c r="K28" s="333" t="s">
        <v>2572</v>
      </c>
      <c r="L28" s="372" t="s">
        <v>3753</v>
      </c>
    </row>
    <row r="29" spans="2:12">
      <c r="B29" s="166" t="s">
        <v>2450</v>
      </c>
      <c r="C29" s="167" t="s">
        <v>768</v>
      </c>
      <c r="D29" s="167" t="s">
        <v>2496</v>
      </c>
      <c r="E29" s="167" t="s">
        <v>2501</v>
      </c>
      <c r="F29" s="167" t="s">
        <v>2496</v>
      </c>
      <c r="G29" s="252" t="s">
        <v>2496</v>
      </c>
      <c r="H29" s="252">
        <v>0.93731229504108937</v>
      </c>
      <c r="I29" s="252">
        <v>0.81541786845582853</v>
      </c>
      <c r="J29" s="167" t="s">
        <v>2496</v>
      </c>
      <c r="K29" s="333" t="s">
        <v>2572</v>
      </c>
      <c r="L29" s="372" t="s">
        <v>3753</v>
      </c>
    </row>
    <row r="30" spans="2:12" ht="17.25" thickBot="1">
      <c r="B30" s="255" t="s">
        <v>2458</v>
      </c>
      <c r="C30" s="256" t="s">
        <v>2053</v>
      </c>
      <c r="D30" s="256" t="s">
        <v>2496</v>
      </c>
      <c r="E30" s="256" t="s">
        <v>2502</v>
      </c>
      <c r="F30" s="256" t="s">
        <v>2496</v>
      </c>
      <c r="G30" s="257" t="s">
        <v>2496</v>
      </c>
      <c r="H30" s="257">
        <v>1</v>
      </c>
      <c r="I30" s="257">
        <v>0.85895040167770853</v>
      </c>
      <c r="J30" s="256" t="s">
        <v>2496</v>
      </c>
      <c r="K30" s="333" t="s">
        <v>2572</v>
      </c>
      <c r="L30" s="372" t="s">
        <v>3753</v>
      </c>
    </row>
    <row r="31" spans="2:12">
      <c r="G31" s="259"/>
      <c r="H31" s="259"/>
      <c r="I31" s="259"/>
    </row>
    <row r="33" spans="2:12" ht="17.25" thickBot="1">
      <c r="B33" s="362" t="s">
        <v>2534</v>
      </c>
      <c r="C33" s="362"/>
      <c r="D33" s="362"/>
      <c r="E33" s="362"/>
      <c r="F33" s="362"/>
      <c r="G33" s="362"/>
      <c r="H33" s="362"/>
      <c r="I33" s="362"/>
      <c r="J33" s="362"/>
    </row>
    <row r="34" spans="2:12" ht="87">
      <c r="B34" s="250" t="s">
        <v>2567</v>
      </c>
      <c r="C34" s="251" t="s">
        <v>1</v>
      </c>
      <c r="D34" s="251" t="s">
        <v>2585</v>
      </c>
      <c r="E34" s="251" t="s">
        <v>2579</v>
      </c>
      <c r="F34" s="251" t="s">
        <v>2580</v>
      </c>
      <c r="G34" s="251" t="s">
        <v>2581</v>
      </c>
      <c r="H34" s="254" t="s">
        <v>2586</v>
      </c>
      <c r="I34" s="254" t="s">
        <v>2587</v>
      </c>
      <c r="J34" s="251" t="s">
        <v>2584</v>
      </c>
      <c r="K34" s="346" t="s">
        <v>3747</v>
      </c>
      <c r="L34" s="373" t="s">
        <v>3754</v>
      </c>
    </row>
    <row r="35" spans="2:12">
      <c r="B35" s="222" t="s">
        <v>2588</v>
      </c>
      <c r="C35" s="220" t="s">
        <v>2380</v>
      </c>
      <c r="D35" s="167" t="s">
        <v>2496</v>
      </c>
      <c r="E35" s="167" t="s">
        <v>2501</v>
      </c>
      <c r="F35" s="167" t="s">
        <v>2496</v>
      </c>
      <c r="G35" s="167" t="s">
        <v>2496</v>
      </c>
      <c r="H35" s="252">
        <v>1</v>
      </c>
      <c r="I35" s="252">
        <v>1</v>
      </c>
      <c r="J35" s="167" t="s">
        <v>2496</v>
      </c>
    </row>
    <row r="36" spans="2:12">
      <c r="B36" s="83" t="s">
        <v>2387</v>
      </c>
      <c r="C36" s="103" t="s">
        <v>2388</v>
      </c>
      <c r="D36" s="167" t="s">
        <v>2496</v>
      </c>
      <c r="E36" s="167" t="s">
        <v>2536</v>
      </c>
      <c r="F36" s="167" t="s">
        <v>2496</v>
      </c>
      <c r="G36" s="167" t="s">
        <v>2496</v>
      </c>
      <c r="H36" s="252">
        <v>1</v>
      </c>
      <c r="I36" s="252">
        <v>0.90546576858911543</v>
      </c>
      <c r="J36" s="167" t="s">
        <v>2496</v>
      </c>
    </row>
    <row r="37" spans="2:12">
      <c r="B37" s="83" t="s">
        <v>2538</v>
      </c>
      <c r="C37" s="103" t="s">
        <v>2539</v>
      </c>
      <c r="D37" s="167" t="s">
        <v>2496</v>
      </c>
      <c r="E37" s="167" t="s">
        <v>2501</v>
      </c>
      <c r="F37" s="167" t="s">
        <v>2496</v>
      </c>
      <c r="G37" s="167" t="s">
        <v>2496</v>
      </c>
      <c r="H37" s="252">
        <v>1</v>
      </c>
      <c r="I37" s="252">
        <v>1</v>
      </c>
      <c r="J37" s="167" t="s">
        <v>2496</v>
      </c>
    </row>
    <row r="38" spans="2:12" ht="17.25" thickBot="1">
      <c r="B38" s="258" t="s">
        <v>2540</v>
      </c>
      <c r="C38" s="149" t="s">
        <v>2541</v>
      </c>
      <c r="D38" s="256" t="s">
        <v>2496</v>
      </c>
      <c r="E38" s="256" t="s">
        <v>2502</v>
      </c>
      <c r="F38" s="256" t="s">
        <v>2496</v>
      </c>
      <c r="G38" s="256" t="s">
        <v>2496</v>
      </c>
      <c r="H38" s="257">
        <v>0.83381782832354734</v>
      </c>
      <c r="I38" s="257">
        <v>1</v>
      </c>
      <c r="J38" s="256" t="s">
        <v>2496</v>
      </c>
      <c r="K38" s="331" t="s">
        <v>2572</v>
      </c>
      <c r="L38" s="372" t="s">
        <v>3752</v>
      </c>
    </row>
    <row r="39" spans="2:12">
      <c r="B39" s="83"/>
      <c r="C39" s="103"/>
      <c r="G39" s="167"/>
      <c r="H39" s="259"/>
      <c r="I39" s="259"/>
    </row>
    <row r="41" spans="2:12" ht="17.25" thickBot="1">
      <c r="B41" s="362" t="s">
        <v>2589</v>
      </c>
      <c r="C41" s="362"/>
      <c r="D41" s="362"/>
      <c r="E41" s="362"/>
      <c r="F41" s="362"/>
      <c r="G41" s="362"/>
      <c r="H41" s="362"/>
      <c r="I41" s="362"/>
      <c r="J41" s="362"/>
    </row>
    <row r="42" spans="2:12" s="237" customFormat="1" ht="87">
      <c r="B42" s="250" t="s">
        <v>2567</v>
      </c>
      <c r="C42" s="251" t="s">
        <v>1</v>
      </c>
      <c r="D42" s="251" t="s">
        <v>2578</v>
      </c>
      <c r="E42" s="251" t="s">
        <v>2579</v>
      </c>
      <c r="F42" s="251" t="s">
        <v>2580</v>
      </c>
      <c r="G42" s="251" t="s">
        <v>2581</v>
      </c>
      <c r="H42" s="251" t="s">
        <v>2582</v>
      </c>
      <c r="I42" s="254" t="s">
        <v>2583</v>
      </c>
      <c r="J42" s="254" t="s">
        <v>2584</v>
      </c>
      <c r="K42" s="346" t="s">
        <v>3747</v>
      </c>
      <c r="L42" s="373" t="s">
        <v>3754</v>
      </c>
    </row>
    <row r="43" spans="2:12">
      <c r="B43" s="166" t="s">
        <v>2459</v>
      </c>
      <c r="C43" s="167" t="s">
        <v>610</v>
      </c>
      <c r="D43" s="260" t="s">
        <v>2498</v>
      </c>
      <c r="E43" s="260" t="s">
        <v>2590</v>
      </c>
      <c r="F43" s="260" t="s">
        <v>2496</v>
      </c>
      <c r="G43" s="260" t="s">
        <v>2496</v>
      </c>
      <c r="H43" s="261">
        <v>1.0510255537817919</v>
      </c>
      <c r="I43" s="261" t="s">
        <v>16</v>
      </c>
      <c r="J43" s="260" t="s">
        <v>2498</v>
      </c>
    </row>
    <row r="44" spans="2:12">
      <c r="B44" s="166" t="s">
        <v>2460</v>
      </c>
      <c r="C44" s="167" t="s">
        <v>445</v>
      </c>
      <c r="D44" s="260" t="s">
        <v>2496</v>
      </c>
      <c r="E44" s="260" t="s">
        <v>2495</v>
      </c>
      <c r="F44" s="260" t="s">
        <v>2496</v>
      </c>
      <c r="G44" s="260" t="s">
        <v>2496</v>
      </c>
      <c r="H44" s="261">
        <v>1.0127492559162068</v>
      </c>
      <c r="I44" s="261" t="s">
        <v>16</v>
      </c>
      <c r="J44" s="260" t="s">
        <v>2498</v>
      </c>
      <c r="K44" s="331" t="s">
        <v>2572</v>
      </c>
      <c r="L44" s="372" t="s">
        <v>3753</v>
      </c>
    </row>
    <row r="45" spans="2:12">
      <c r="B45" s="166" t="s">
        <v>2573</v>
      </c>
      <c r="C45" s="167" t="s">
        <v>637</v>
      </c>
      <c r="D45" s="260" t="s">
        <v>2496</v>
      </c>
      <c r="E45" s="260" t="s">
        <v>2501</v>
      </c>
      <c r="F45" s="260" t="s">
        <v>2496</v>
      </c>
      <c r="G45" s="260" t="s">
        <v>2496</v>
      </c>
      <c r="H45" s="261">
        <v>0.99171116756536393</v>
      </c>
      <c r="I45" s="261" t="s">
        <v>16</v>
      </c>
      <c r="J45" s="260" t="s">
        <v>2498</v>
      </c>
      <c r="K45" s="331" t="s">
        <v>2572</v>
      </c>
      <c r="L45" s="372" t="s">
        <v>3753</v>
      </c>
    </row>
    <row r="46" spans="2:12">
      <c r="B46" s="166" t="s">
        <v>2574</v>
      </c>
      <c r="C46" s="167" t="s">
        <v>2504</v>
      </c>
      <c r="D46" s="260" t="s">
        <v>2498</v>
      </c>
      <c r="E46" s="260" t="s">
        <v>2501</v>
      </c>
      <c r="F46" s="260" t="s">
        <v>2496</v>
      </c>
      <c r="G46" s="260" t="s">
        <v>2496</v>
      </c>
      <c r="H46" s="261">
        <v>1.0178638314736059</v>
      </c>
      <c r="I46" s="261" t="s">
        <v>16</v>
      </c>
      <c r="J46" s="260" t="s">
        <v>2498</v>
      </c>
    </row>
    <row r="47" spans="2:12">
      <c r="B47" s="166" t="str">
        <f t="shared" ref="B47:C47" si="0">B16</f>
        <v>Alliant Energy Corporation</v>
      </c>
      <c r="C47" s="167" t="str">
        <f t="shared" si="0"/>
        <v>LNT</v>
      </c>
      <c r="D47" s="167" t="str">
        <f>D16</f>
        <v>Yes</v>
      </c>
      <c r="E47" s="167" t="str">
        <f t="shared" ref="E47:J47" si="1">E16</f>
        <v>A-</v>
      </c>
      <c r="F47" s="167" t="str">
        <f t="shared" si="1"/>
        <v>Yes</v>
      </c>
      <c r="G47" s="252" t="str">
        <f t="shared" si="1"/>
        <v>Yes</v>
      </c>
      <c r="H47" s="252">
        <f t="shared" si="1"/>
        <v>0.97087374254658221</v>
      </c>
      <c r="I47" s="252">
        <f t="shared" si="1"/>
        <v>0.90821095234840132</v>
      </c>
      <c r="J47" s="167" t="str">
        <f t="shared" si="1"/>
        <v>Yes</v>
      </c>
      <c r="K47" s="331" t="s">
        <v>2572</v>
      </c>
      <c r="L47" s="372" t="s">
        <v>3753</v>
      </c>
    </row>
    <row r="48" spans="2:12">
      <c r="B48" s="166" t="str">
        <f t="shared" ref="B48:D48" si="2">B17</f>
        <v>Ameren Corporation</v>
      </c>
      <c r="C48" s="167" t="str">
        <f t="shared" si="2"/>
        <v>AEE</v>
      </c>
      <c r="D48" s="167" t="str">
        <f t="shared" si="2"/>
        <v>Yes</v>
      </c>
      <c r="E48" s="167" t="str">
        <f t="shared" ref="E48:J48" si="3">E17</f>
        <v>BBB+</v>
      </c>
      <c r="F48" s="167" t="str">
        <f t="shared" si="3"/>
        <v>Yes</v>
      </c>
      <c r="G48" s="252" t="str">
        <f t="shared" si="3"/>
        <v>Yes</v>
      </c>
      <c r="H48" s="252">
        <f t="shared" si="3"/>
        <v>0.9834296724470134</v>
      </c>
      <c r="I48" s="252">
        <f t="shared" si="3"/>
        <v>0.84725566209684722</v>
      </c>
      <c r="J48" s="167" t="str">
        <f t="shared" si="3"/>
        <v>Yes</v>
      </c>
      <c r="K48" s="331" t="s">
        <v>2572</v>
      </c>
      <c r="L48" s="372" t="s">
        <v>3753</v>
      </c>
    </row>
    <row r="49" spans="2:12">
      <c r="B49" s="166" t="str">
        <f t="shared" ref="B49:D49" si="4">B18</f>
        <v>American Electric Power Company, Inc.</v>
      </c>
      <c r="C49" s="167" t="str">
        <f t="shared" si="4"/>
        <v>AEP</v>
      </c>
      <c r="D49" s="167" t="str">
        <f t="shared" si="4"/>
        <v>Yes</v>
      </c>
      <c r="E49" s="167" t="str">
        <f t="shared" ref="E49:J49" si="5">E18</f>
        <v>BBB+</v>
      </c>
      <c r="F49" s="167" t="str">
        <f t="shared" si="5"/>
        <v>Yes</v>
      </c>
      <c r="G49" s="252" t="str">
        <f t="shared" si="5"/>
        <v>Yes</v>
      </c>
      <c r="H49" s="252">
        <f t="shared" si="5"/>
        <v>0.97845987483656172</v>
      </c>
      <c r="I49" s="252">
        <f t="shared" si="5"/>
        <v>1</v>
      </c>
      <c r="J49" s="167" t="str">
        <f t="shared" si="5"/>
        <v>Yes</v>
      </c>
      <c r="K49" s="331" t="s">
        <v>2572</v>
      </c>
      <c r="L49" s="372" t="s">
        <v>3753</v>
      </c>
    </row>
    <row r="50" spans="2:12">
      <c r="B50" s="166" t="str">
        <f t="shared" ref="B50:D50" si="6">B19</f>
        <v>Duke Energy Corporation</v>
      </c>
      <c r="C50" s="167" t="str">
        <f t="shared" si="6"/>
        <v>DUK</v>
      </c>
      <c r="D50" s="167" t="str">
        <f t="shared" si="6"/>
        <v>Yes</v>
      </c>
      <c r="E50" s="167" t="str">
        <f t="shared" ref="E50:J50" si="7">E19</f>
        <v>BBB+</v>
      </c>
      <c r="F50" s="167" t="str">
        <f t="shared" si="7"/>
        <v>Yes</v>
      </c>
      <c r="G50" s="252" t="str">
        <f t="shared" si="7"/>
        <v>Yes</v>
      </c>
      <c r="H50" s="252">
        <f t="shared" si="7"/>
        <v>0.94642126789366054</v>
      </c>
      <c r="I50" s="252">
        <f t="shared" si="7"/>
        <v>0.90369860026506943</v>
      </c>
      <c r="J50" s="167" t="str">
        <f t="shared" si="7"/>
        <v>Yes</v>
      </c>
      <c r="K50" s="331" t="s">
        <v>2572</v>
      </c>
      <c r="L50" s="372" t="s">
        <v>3753</v>
      </c>
    </row>
    <row r="51" spans="2:12">
      <c r="B51" s="166" t="str">
        <f t="shared" ref="B51:D51" si="8">B20</f>
        <v>Entergy Corporation</v>
      </c>
      <c r="C51" s="167" t="str">
        <f t="shared" si="8"/>
        <v>ETR</v>
      </c>
      <c r="D51" s="167" t="str">
        <f t="shared" si="8"/>
        <v>Yes</v>
      </c>
      <c r="E51" s="167" t="str">
        <f t="shared" ref="E51:J51" si="9">E20</f>
        <v>BBB+</v>
      </c>
      <c r="F51" s="167" t="str">
        <f t="shared" si="9"/>
        <v>Yes</v>
      </c>
      <c r="G51" s="252" t="str">
        <f t="shared" si="9"/>
        <v>Yes</v>
      </c>
      <c r="H51" s="252">
        <f t="shared" si="9"/>
        <v>0.98524399778470995</v>
      </c>
      <c r="I51" s="252">
        <f t="shared" si="9"/>
        <v>0.99323566392618534</v>
      </c>
      <c r="J51" s="167" t="str">
        <f t="shared" si="9"/>
        <v>Yes</v>
      </c>
      <c r="K51" s="331" t="s">
        <v>2572</v>
      </c>
      <c r="L51" s="372" t="s">
        <v>3753</v>
      </c>
    </row>
    <row r="52" spans="2:12">
      <c r="B52" s="166" t="str">
        <f t="shared" ref="B52:D52" si="10">B21</f>
        <v>Eversource Energy</v>
      </c>
      <c r="C52" s="167" t="str">
        <f t="shared" si="10"/>
        <v>ES</v>
      </c>
      <c r="D52" s="167" t="str">
        <f t="shared" si="10"/>
        <v>Yes</v>
      </c>
      <c r="E52" s="167" t="str">
        <f t="shared" ref="E52:J52" si="11">E21</f>
        <v>A-</v>
      </c>
      <c r="F52" s="167" t="str">
        <f t="shared" si="11"/>
        <v>Yes</v>
      </c>
      <c r="G52" s="252" t="str">
        <f t="shared" si="11"/>
        <v>Yes</v>
      </c>
      <c r="H52" s="252">
        <f t="shared" si="11"/>
        <v>0.94964135112856918</v>
      </c>
      <c r="I52" s="252">
        <f t="shared" si="11"/>
        <v>0.81409857230470706</v>
      </c>
      <c r="J52" s="167" t="str">
        <f t="shared" si="11"/>
        <v>Yes</v>
      </c>
    </row>
    <row r="53" spans="2:12">
      <c r="B53" s="166" t="str">
        <f t="shared" ref="B53:D53" si="12">B22</f>
        <v>Exelon Corporation</v>
      </c>
      <c r="C53" s="167" t="str">
        <f t="shared" si="12"/>
        <v>EXC</v>
      </c>
      <c r="D53" s="167" t="str">
        <f t="shared" si="12"/>
        <v>Yes</v>
      </c>
      <c r="E53" s="167" t="str">
        <f t="shared" ref="E53:J53" si="13">E22</f>
        <v>BBB+</v>
      </c>
      <c r="F53" s="167" t="str">
        <f t="shared" si="13"/>
        <v>Yes</v>
      </c>
      <c r="G53" s="252" t="str">
        <f t="shared" si="13"/>
        <v>Yes</v>
      </c>
      <c r="H53" s="252">
        <f t="shared" si="13"/>
        <v>1</v>
      </c>
      <c r="I53" s="252">
        <f t="shared" si="13"/>
        <v>0.90514308489773343</v>
      </c>
      <c r="J53" s="167" t="str">
        <f t="shared" si="13"/>
        <v>Yes</v>
      </c>
    </row>
    <row r="54" spans="2:12">
      <c r="B54" s="166" t="str">
        <f t="shared" ref="B54:D54" si="14">B23</f>
        <v>Evergy, Inc.</v>
      </c>
      <c r="C54" s="167" t="str">
        <f t="shared" si="14"/>
        <v>EVRG</v>
      </c>
      <c r="D54" s="167" t="str">
        <f t="shared" si="14"/>
        <v>Yes</v>
      </c>
      <c r="E54" s="167" t="str">
        <f t="shared" ref="E54:J54" si="15">E23</f>
        <v>BBB+</v>
      </c>
      <c r="F54" s="167" t="str">
        <f t="shared" si="15"/>
        <v>Yes</v>
      </c>
      <c r="G54" s="252" t="str">
        <f t="shared" si="15"/>
        <v>Yes</v>
      </c>
      <c r="H54" s="252">
        <f t="shared" si="15"/>
        <v>1</v>
      </c>
      <c r="I54" s="252">
        <f t="shared" si="15"/>
        <v>1</v>
      </c>
      <c r="J54" s="167" t="str">
        <f t="shared" si="15"/>
        <v>Yes</v>
      </c>
      <c r="K54" s="331" t="s">
        <v>2572</v>
      </c>
      <c r="L54" s="372" t="s">
        <v>3753</v>
      </c>
    </row>
    <row r="55" spans="2:12">
      <c r="B55" s="166" t="str">
        <f t="shared" ref="B55:D55" si="16">B24</f>
        <v>NextEra Energy, Inc.</v>
      </c>
      <c r="C55" s="167" t="str">
        <f t="shared" si="16"/>
        <v>NEE</v>
      </c>
      <c r="D55" s="167" t="str">
        <f t="shared" si="16"/>
        <v>Yes</v>
      </c>
      <c r="E55" s="167" t="str">
        <f t="shared" ref="E55:J55" si="17">E24</f>
        <v>A-</v>
      </c>
      <c r="F55" s="167" t="str">
        <f t="shared" si="17"/>
        <v>Yes</v>
      </c>
      <c r="G55" s="259" t="str">
        <f t="shared" si="17"/>
        <v>Yes</v>
      </c>
      <c r="H55" s="259">
        <f t="shared" si="17"/>
        <v>0.87652563059397881</v>
      </c>
      <c r="I55" s="259">
        <f t="shared" si="17"/>
        <v>1</v>
      </c>
      <c r="J55" s="167" t="str">
        <f t="shared" si="17"/>
        <v>Yes</v>
      </c>
      <c r="K55" s="331" t="s">
        <v>2572</v>
      </c>
      <c r="L55" s="372" t="s">
        <v>3755</v>
      </c>
    </row>
    <row r="56" spans="2:12">
      <c r="B56" s="166" t="str">
        <f t="shared" ref="B56:D56" si="18">B25</f>
        <v>OGE Energy Corporation</v>
      </c>
      <c r="C56" s="167" t="str">
        <f t="shared" si="18"/>
        <v>OGE</v>
      </c>
      <c r="D56" s="167" t="str">
        <f t="shared" si="18"/>
        <v>Yes</v>
      </c>
      <c r="E56" s="167" t="str">
        <f t="shared" ref="E56:J56" si="19">E25</f>
        <v>BBB+</v>
      </c>
      <c r="F56" s="167" t="str">
        <f t="shared" si="19"/>
        <v>Yes</v>
      </c>
      <c r="G56" s="259" t="str">
        <f t="shared" si="19"/>
        <v>Yes</v>
      </c>
      <c r="H56" s="259">
        <f t="shared" si="19"/>
        <v>1</v>
      </c>
      <c r="I56" s="259">
        <f t="shared" si="19"/>
        <v>1</v>
      </c>
      <c r="J56" s="167" t="str">
        <f t="shared" si="19"/>
        <v>Yes</v>
      </c>
      <c r="K56" s="331" t="s">
        <v>2572</v>
      </c>
      <c r="L56" s="372" t="s">
        <v>3753</v>
      </c>
    </row>
    <row r="57" spans="2:12">
      <c r="B57" s="166" t="str">
        <f t="shared" ref="B57:D57" si="20">B26</f>
        <v>Pinnacle West Capital Corporation</v>
      </c>
      <c r="C57" s="167" t="str">
        <f t="shared" si="20"/>
        <v>PNW</v>
      </c>
      <c r="D57" s="167" t="str">
        <f t="shared" si="20"/>
        <v>Yes</v>
      </c>
      <c r="E57" s="167" t="str">
        <f t="shared" ref="E57:J57" si="21">E26</f>
        <v>BBB+</v>
      </c>
      <c r="F57" s="167" t="str">
        <f t="shared" si="21"/>
        <v>Yes</v>
      </c>
      <c r="G57" s="259" t="str">
        <f t="shared" si="21"/>
        <v>Yes</v>
      </c>
      <c r="H57" s="259">
        <f t="shared" si="21"/>
        <v>1</v>
      </c>
      <c r="I57" s="259">
        <f t="shared" si="21"/>
        <v>1</v>
      </c>
      <c r="J57" s="167" t="str">
        <f t="shared" si="21"/>
        <v>Yes</v>
      </c>
      <c r="K57" s="331" t="s">
        <v>2572</v>
      </c>
      <c r="L57" s="372" t="s">
        <v>3753</v>
      </c>
    </row>
    <row r="58" spans="2:12">
      <c r="B58" s="83" t="str">
        <f t="shared" ref="B58:D58" si="22">B27</f>
        <v>PPL Corporation</v>
      </c>
      <c r="C58" s="167" t="str">
        <f t="shared" si="22"/>
        <v>PPL</v>
      </c>
      <c r="D58" s="167" t="str">
        <f t="shared" si="22"/>
        <v>Yes</v>
      </c>
      <c r="E58" s="167" t="str">
        <f t="shared" ref="E58:J58" si="23">E27</f>
        <v>A-</v>
      </c>
      <c r="F58" s="167" t="str">
        <f t="shared" si="23"/>
        <v>Yes</v>
      </c>
      <c r="G58" s="262" t="str">
        <f t="shared" si="23"/>
        <v>Yes</v>
      </c>
      <c r="H58" s="262">
        <f t="shared" si="23"/>
        <v>1</v>
      </c>
      <c r="I58" s="262">
        <f t="shared" si="23"/>
        <v>0.94159140122230855</v>
      </c>
      <c r="J58" s="167" t="str">
        <f t="shared" si="23"/>
        <v>Yes</v>
      </c>
      <c r="K58" s="331" t="s">
        <v>2572</v>
      </c>
      <c r="L58" s="372" t="s">
        <v>3753</v>
      </c>
    </row>
    <row r="59" spans="2:12">
      <c r="B59" s="166" t="str">
        <f t="shared" ref="B59:D59" si="24">B28</f>
        <v>Portland General Electric Company</v>
      </c>
      <c r="C59" s="167" t="str">
        <f t="shared" si="24"/>
        <v>POR</v>
      </c>
      <c r="D59" s="167" t="str">
        <f t="shared" si="24"/>
        <v>Yes</v>
      </c>
      <c r="E59" s="167" t="str">
        <f t="shared" ref="E59:J59" si="25">E28</f>
        <v>BBB+</v>
      </c>
      <c r="F59" s="167" t="str">
        <f t="shared" si="25"/>
        <v>Yes</v>
      </c>
      <c r="G59" s="252" t="str">
        <f t="shared" si="25"/>
        <v>Yes</v>
      </c>
      <c r="H59" s="252">
        <f t="shared" si="25"/>
        <v>1</v>
      </c>
      <c r="I59" s="252">
        <f t="shared" si="25"/>
        <v>1</v>
      </c>
      <c r="J59" s="167" t="str">
        <f t="shared" si="25"/>
        <v>Yes</v>
      </c>
      <c r="K59" s="331" t="s">
        <v>2572</v>
      </c>
      <c r="L59" s="372" t="s">
        <v>3753</v>
      </c>
    </row>
    <row r="60" spans="2:12">
      <c r="B60" s="166" t="str">
        <f t="shared" ref="B60:D60" si="26">B29</f>
        <v>Southern Company</v>
      </c>
      <c r="C60" s="167" t="str">
        <f t="shared" si="26"/>
        <v>SO</v>
      </c>
      <c r="D60" s="167" t="str">
        <f t="shared" si="26"/>
        <v>Yes</v>
      </c>
      <c r="E60" s="167" t="str">
        <f t="shared" ref="E60:J60" si="27">E29</f>
        <v>A-</v>
      </c>
      <c r="F60" s="167" t="str">
        <f t="shared" si="27"/>
        <v>Yes</v>
      </c>
      <c r="G60" s="259" t="str">
        <f t="shared" si="27"/>
        <v>Yes</v>
      </c>
      <c r="H60" s="259">
        <f t="shared" si="27"/>
        <v>0.93731229504108937</v>
      </c>
      <c r="I60" s="259">
        <f t="shared" si="27"/>
        <v>0.81541786845582853</v>
      </c>
      <c r="J60" s="167" t="str">
        <f t="shared" si="27"/>
        <v>Yes</v>
      </c>
      <c r="K60" s="331" t="s">
        <v>2572</v>
      </c>
      <c r="L60" s="372" t="s">
        <v>3753</v>
      </c>
    </row>
    <row r="61" spans="2:12" ht="17.25" thickBot="1">
      <c r="B61" s="255" t="str">
        <f t="shared" ref="B61:D61" si="28">B30</f>
        <v>Xcel Energy Inc.</v>
      </c>
      <c r="C61" s="256" t="str">
        <f t="shared" si="28"/>
        <v>XEL</v>
      </c>
      <c r="D61" s="256" t="str">
        <f t="shared" si="28"/>
        <v>Yes</v>
      </c>
      <c r="E61" s="256" t="str">
        <f t="shared" ref="E61:J61" si="29">E30</f>
        <v>BBB+</v>
      </c>
      <c r="F61" s="256" t="str">
        <f t="shared" si="29"/>
        <v>Yes</v>
      </c>
      <c r="G61" s="257" t="str">
        <f t="shared" si="29"/>
        <v>Yes</v>
      </c>
      <c r="H61" s="257">
        <f t="shared" si="29"/>
        <v>1</v>
      </c>
      <c r="I61" s="257">
        <f t="shared" si="29"/>
        <v>0.85895040167770853</v>
      </c>
      <c r="J61" s="256" t="str">
        <f t="shared" si="29"/>
        <v>Yes</v>
      </c>
      <c r="K61" s="331" t="s">
        <v>2572</v>
      </c>
      <c r="L61" s="372" t="s">
        <v>3753</v>
      </c>
    </row>
    <row r="64" spans="2:12" ht="17.25" thickBot="1">
      <c r="B64" s="362" t="s">
        <v>2591</v>
      </c>
      <c r="C64" s="362"/>
      <c r="D64" s="362"/>
      <c r="E64" s="362"/>
      <c r="F64" s="362"/>
      <c r="G64" s="362"/>
      <c r="H64" s="362"/>
      <c r="I64" s="362"/>
      <c r="J64" s="362"/>
    </row>
    <row r="65" spans="2:12" s="237" customFormat="1" ht="87">
      <c r="B65" s="250" t="s">
        <v>2567</v>
      </c>
      <c r="C65" s="251" t="s">
        <v>1</v>
      </c>
      <c r="D65" s="251" t="s">
        <v>2578</v>
      </c>
      <c r="E65" s="251" t="s">
        <v>2579</v>
      </c>
      <c r="F65" s="251" t="s">
        <v>2580</v>
      </c>
      <c r="G65" s="251" t="s">
        <v>2581</v>
      </c>
      <c r="H65" s="251" t="s">
        <v>2582</v>
      </c>
      <c r="I65" s="254" t="s">
        <v>2592</v>
      </c>
      <c r="J65" s="254" t="s">
        <v>2584</v>
      </c>
      <c r="K65" s="346" t="s">
        <v>3747</v>
      </c>
      <c r="L65" s="373" t="s">
        <v>3754</v>
      </c>
    </row>
    <row r="66" spans="2:12">
      <c r="B66" s="166" t="s">
        <v>2570</v>
      </c>
      <c r="C66" s="167" t="s">
        <v>430</v>
      </c>
      <c r="D66" s="260" t="s">
        <v>2498</v>
      </c>
      <c r="E66" s="260" t="s">
        <v>2500</v>
      </c>
      <c r="F66" s="260" t="s">
        <v>2496</v>
      </c>
      <c r="G66" s="260" t="s">
        <v>2496</v>
      </c>
      <c r="H66" s="261">
        <v>0.4135829551322136</v>
      </c>
      <c r="I66" s="261" t="s">
        <v>16</v>
      </c>
      <c r="J66" s="260" t="s">
        <v>2498</v>
      </c>
      <c r="K66" s="331" t="s">
        <v>2572</v>
      </c>
      <c r="L66" s="372" t="s">
        <v>3752</v>
      </c>
    </row>
    <row r="67" spans="2:12">
      <c r="B67" s="166" t="s">
        <v>2459</v>
      </c>
      <c r="C67" s="167" t="s">
        <v>610</v>
      </c>
      <c r="D67" s="260" t="s">
        <v>2498</v>
      </c>
      <c r="E67" s="260" t="s">
        <v>2590</v>
      </c>
      <c r="F67" s="260" t="s">
        <v>2496</v>
      </c>
      <c r="G67" s="260" t="s">
        <v>2496</v>
      </c>
      <c r="H67" s="261">
        <v>1.0510255537817919</v>
      </c>
      <c r="I67" s="261" t="s">
        <v>16</v>
      </c>
      <c r="J67" s="260" t="s">
        <v>2498</v>
      </c>
    </row>
    <row r="68" spans="2:12">
      <c r="B68" s="166" t="s">
        <v>2461</v>
      </c>
      <c r="C68" s="167" t="s">
        <v>652</v>
      </c>
      <c r="D68" s="260" t="s">
        <v>2496</v>
      </c>
      <c r="E68" s="260" t="s">
        <v>2502</v>
      </c>
      <c r="F68" s="260" t="s">
        <v>2496</v>
      </c>
      <c r="G68" s="260" t="s">
        <v>2496</v>
      </c>
      <c r="H68" s="261">
        <v>0.15473029778752881</v>
      </c>
      <c r="I68" s="261" t="s">
        <v>16</v>
      </c>
      <c r="J68" s="260" t="s">
        <v>2496</v>
      </c>
      <c r="K68" s="331" t="s">
        <v>2572</v>
      </c>
      <c r="L68" s="372" t="s">
        <v>3752</v>
      </c>
    </row>
    <row r="69" spans="2:12">
      <c r="B69" s="166" t="s">
        <v>2573</v>
      </c>
      <c r="C69" s="167" t="s">
        <v>637</v>
      </c>
      <c r="D69" s="260" t="s">
        <v>2496</v>
      </c>
      <c r="E69" s="260" t="s">
        <v>2501</v>
      </c>
      <c r="F69" s="260" t="s">
        <v>2496</v>
      </c>
      <c r="G69" s="260" t="s">
        <v>2496</v>
      </c>
      <c r="H69" s="261">
        <v>0.99171116756536393</v>
      </c>
      <c r="I69" s="261" t="s">
        <v>16</v>
      </c>
      <c r="J69" s="260" t="s">
        <v>2498</v>
      </c>
      <c r="K69" s="331" t="s">
        <v>2572</v>
      </c>
      <c r="L69" s="372" t="s">
        <v>3753</v>
      </c>
    </row>
    <row r="70" spans="2:12">
      <c r="B70" s="166" t="str">
        <f>B35</f>
        <v>Atmos Energy Corp.</v>
      </c>
      <c r="C70" s="167" t="str">
        <f t="shared" ref="C70:J70" si="30">C35</f>
        <v>ATO</v>
      </c>
      <c r="D70" s="167" t="str">
        <f t="shared" si="30"/>
        <v>Yes</v>
      </c>
      <c r="E70" s="167" t="str">
        <f t="shared" si="30"/>
        <v>A-</v>
      </c>
      <c r="F70" s="167" t="str">
        <f t="shared" si="30"/>
        <v>Yes</v>
      </c>
      <c r="G70" s="167" t="str">
        <f t="shared" si="30"/>
        <v>Yes</v>
      </c>
      <c r="H70" s="262">
        <f t="shared" si="30"/>
        <v>1</v>
      </c>
      <c r="I70" s="262">
        <f t="shared" si="30"/>
        <v>1</v>
      </c>
      <c r="J70" s="167" t="str">
        <f t="shared" si="30"/>
        <v>Yes</v>
      </c>
    </row>
    <row r="71" spans="2:12">
      <c r="B71" s="166" t="str">
        <f t="shared" ref="B71:B73" si="31">B36</f>
        <v>Northwest Natural Gas Company</v>
      </c>
      <c r="C71" s="167" t="str">
        <f t="shared" ref="C71:J71" si="32">C36</f>
        <v>NWN</v>
      </c>
      <c r="D71" s="167" t="str">
        <f t="shared" si="32"/>
        <v>Yes</v>
      </c>
      <c r="E71" s="167" t="str">
        <f t="shared" si="32"/>
        <v>A+</v>
      </c>
      <c r="F71" s="167" t="str">
        <f t="shared" si="32"/>
        <v>Yes</v>
      </c>
      <c r="G71" s="252" t="str">
        <f t="shared" si="32"/>
        <v>Yes</v>
      </c>
      <c r="H71" s="252">
        <f t="shared" si="32"/>
        <v>1</v>
      </c>
      <c r="I71" s="252">
        <f t="shared" si="32"/>
        <v>0.90546576858911543</v>
      </c>
      <c r="J71" s="167" t="str">
        <f t="shared" si="32"/>
        <v>Yes</v>
      </c>
    </row>
    <row r="72" spans="2:12">
      <c r="B72" s="166" t="str">
        <f t="shared" si="31"/>
        <v>ONE Gas, Inc.</v>
      </c>
      <c r="C72" s="167" t="str">
        <f t="shared" ref="C72:J72" si="33">C37</f>
        <v>OGS</v>
      </c>
      <c r="D72" s="167" t="str">
        <f t="shared" si="33"/>
        <v>Yes</v>
      </c>
      <c r="E72" s="167" t="str">
        <f t="shared" si="33"/>
        <v>A-</v>
      </c>
      <c r="F72" s="167" t="str">
        <f t="shared" si="33"/>
        <v>Yes</v>
      </c>
      <c r="G72" s="252" t="str">
        <f t="shared" si="33"/>
        <v>Yes</v>
      </c>
      <c r="H72" s="252">
        <f t="shared" si="33"/>
        <v>1</v>
      </c>
      <c r="I72" s="252">
        <f t="shared" si="33"/>
        <v>1</v>
      </c>
      <c r="J72" s="167" t="str">
        <f t="shared" si="33"/>
        <v>Yes</v>
      </c>
    </row>
    <row r="73" spans="2:12" ht="17.25" thickBot="1">
      <c r="B73" s="255" t="str">
        <f t="shared" si="31"/>
        <v>Spire, Inc.</v>
      </c>
      <c r="C73" s="256" t="str">
        <f t="shared" ref="C73:J73" si="34">C38</f>
        <v>SR</v>
      </c>
      <c r="D73" s="256" t="str">
        <f t="shared" si="34"/>
        <v>Yes</v>
      </c>
      <c r="E73" s="256" t="str">
        <f t="shared" si="34"/>
        <v>BBB+</v>
      </c>
      <c r="F73" s="256" t="str">
        <f t="shared" si="34"/>
        <v>Yes</v>
      </c>
      <c r="G73" s="257" t="str">
        <f t="shared" si="34"/>
        <v>Yes</v>
      </c>
      <c r="H73" s="257">
        <f t="shared" si="34"/>
        <v>0.83381782832354734</v>
      </c>
      <c r="I73" s="257">
        <f t="shared" si="34"/>
        <v>1</v>
      </c>
      <c r="J73" s="256" t="str">
        <f t="shared" si="34"/>
        <v>Yes</v>
      </c>
      <c r="K73" s="331" t="s">
        <v>2572</v>
      </c>
      <c r="L73" s="372" t="s">
        <v>3752</v>
      </c>
    </row>
    <row r="75" spans="2:12">
      <c r="B75" s="166" t="s">
        <v>2505</v>
      </c>
    </row>
    <row r="76" spans="2:12">
      <c r="B76" s="166" t="s">
        <v>2593</v>
      </c>
    </row>
    <row r="77" spans="2:12">
      <c r="B77" s="166" t="s">
        <v>2594</v>
      </c>
    </row>
  </sheetData>
  <mergeCells count="5">
    <mergeCell ref="B41:J41"/>
    <mergeCell ref="B64:J64"/>
    <mergeCell ref="B3:E3"/>
    <mergeCell ref="B14:J14"/>
    <mergeCell ref="B33:J33"/>
  </mergeCells>
  <pageMargins left="0.7" right="0.7" top="0.75" bottom="0.75" header="0.3" footer="0.3"/>
  <pageSetup scale="56" orientation="portrait" r:id="rId1"/>
  <headerFooter>
    <oddHeader>&amp;R&amp;"Century Gothic,Regular"&amp;11Ontario Energy Assn.
Exhibit CEA-2
Page &amp;P of 2</oddHeader>
  </headerFooter>
  <rowBreaks count="1" manualBreakCount="1">
    <brk id="62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9" tint="0.79998168889431442"/>
    <pageSetUpPr fitToPage="1"/>
  </sheetPr>
  <dimension ref="A1:U223"/>
  <sheetViews>
    <sheetView topLeftCell="A118" zoomScale="90" zoomScaleNormal="90" zoomScaleSheetLayoutView="70" zoomScalePageLayoutView="70" workbookViewId="0">
      <selection activeCell="P182" sqref="P182"/>
    </sheetView>
  </sheetViews>
  <sheetFormatPr defaultColWidth="9" defaultRowHeight="16.5"/>
  <cols>
    <col min="1" max="1" width="44.25" style="83" customWidth="1"/>
    <col min="2" max="2" width="10.625" style="103" customWidth="1"/>
    <col min="3" max="3" width="10.875" style="83" bestFit="1" customWidth="1"/>
    <col min="4" max="14" width="10.625" style="83" customWidth="1"/>
    <col min="15" max="15" width="9" style="335"/>
    <col min="16" max="16384" width="9" style="83"/>
  </cols>
  <sheetData>
    <row r="1" spans="1:21" s="116" customFormat="1" ht="18">
      <c r="A1" s="361" t="s">
        <v>2595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34"/>
    </row>
    <row r="2" spans="1:21" s="102" customFormat="1">
      <c r="A2" s="101"/>
      <c r="B2" s="296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35"/>
    </row>
    <row r="3" spans="1:21" ht="17.25" thickBot="1">
      <c r="C3" s="103" t="s">
        <v>2466</v>
      </c>
      <c r="D3" s="103" t="s">
        <v>2467</v>
      </c>
      <c r="E3" s="103" t="s">
        <v>2468</v>
      </c>
      <c r="F3" s="103" t="s">
        <v>2469</v>
      </c>
      <c r="G3" s="103" t="s">
        <v>2470</v>
      </c>
      <c r="H3" s="103" t="s">
        <v>2471</v>
      </c>
      <c r="I3" s="103" t="s">
        <v>2472</v>
      </c>
      <c r="J3" s="103" t="s">
        <v>2473</v>
      </c>
      <c r="K3" s="103" t="s">
        <v>2474</v>
      </c>
      <c r="L3" s="103" t="s">
        <v>2475</v>
      </c>
      <c r="M3" s="103" t="s">
        <v>2476</v>
      </c>
      <c r="N3" s="103" t="s">
        <v>2477</v>
      </c>
    </row>
    <row r="4" spans="1:21" ht="50.25" customHeight="1">
      <c r="A4" s="84" t="s">
        <v>2350</v>
      </c>
      <c r="B4" s="84" t="s">
        <v>1</v>
      </c>
      <c r="C4" s="85" t="s">
        <v>2596</v>
      </c>
      <c r="D4" s="85" t="s">
        <v>2597</v>
      </c>
      <c r="E4" s="85" t="s">
        <v>2598</v>
      </c>
      <c r="F4" s="86" t="s">
        <v>2599</v>
      </c>
      <c r="G4" s="87" t="s">
        <v>2600</v>
      </c>
      <c r="H4" s="87" t="s">
        <v>2601</v>
      </c>
      <c r="I4" s="87" t="s">
        <v>2602</v>
      </c>
      <c r="J4" s="87" t="s">
        <v>2603</v>
      </c>
      <c r="K4" s="87" t="s">
        <v>2604</v>
      </c>
      <c r="L4" s="87" t="s">
        <v>2605</v>
      </c>
      <c r="M4" s="87" t="s">
        <v>2606</v>
      </c>
      <c r="N4" s="87" t="s">
        <v>2607</v>
      </c>
      <c r="O4" s="335" t="s">
        <v>3748</v>
      </c>
    </row>
    <row r="5" spans="1:21" s="102" customFormat="1">
      <c r="A5" s="88" t="s">
        <v>2570</v>
      </c>
      <c r="B5" s="89" t="s">
        <v>430</v>
      </c>
      <c r="C5" s="90">
        <v>1.19</v>
      </c>
      <c r="D5" s="90">
        <v>29.309333333333335</v>
      </c>
      <c r="E5" s="91">
        <f t="shared" ref="E5:E10" si="0">C5/D5</f>
        <v>4.0601401146392498E-2</v>
      </c>
      <c r="F5" s="91">
        <f t="shared" ref="F5:F9" si="1">E5*(1+0.5*K5)</f>
        <v>4.2423389022836863E-2</v>
      </c>
      <c r="G5" s="113" t="s">
        <v>16</v>
      </c>
      <c r="H5" s="91">
        <v>8.6500000000000007E-2</v>
      </c>
      <c r="I5" s="150" t="s">
        <v>16</v>
      </c>
      <c r="J5" s="150">
        <v>9.2999999999999999E-2</v>
      </c>
      <c r="K5" s="91">
        <f t="shared" ref="K5:K10" si="2">IFERROR(AVERAGE(G5:J5), "")</f>
        <v>8.9749999999999996E-2</v>
      </c>
      <c r="L5" s="91">
        <f>IFERROR(E5*(1+(0.5*MIN(G5:J5)))+MIN(G5:J5), "")</f>
        <v>0.12885741174597398</v>
      </c>
      <c r="M5" s="91">
        <f t="shared" ref="M5:M10" si="3">IFERROR(K5+F5, "")</f>
        <v>0.13217338902283687</v>
      </c>
      <c r="N5" s="91">
        <f t="shared" ref="N5:N10" si="4">IFERROR(E5*(1+(0.5*MAX(G5:J5)))+MAX(G5:J5), "")</f>
        <v>0.13548936629969974</v>
      </c>
      <c r="O5" s="336" t="str">
        <f>IF('CEA-2 Proxy Group'!F5="Excl.", "Excl.", "")</f>
        <v>Excl.</v>
      </c>
      <c r="P5" s="227"/>
      <c r="Q5" s="227"/>
      <c r="R5" s="105"/>
      <c r="S5" s="105"/>
      <c r="T5" s="105"/>
      <c r="U5" s="105"/>
    </row>
    <row r="6" spans="1:21" s="102" customFormat="1">
      <c r="A6" s="88" t="s">
        <v>2459</v>
      </c>
      <c r="B6" s="89" t="s">
        <v>610</v>
      </c>
      <c r="C6" s="90">
        <v>1.8124</v>
      </c>
      <c r="D6" s="90">
        <v>30.742444444444438</v>
      </c>
      <c r="E6" s="91">
        <f t="shared" si="0"/>
        <v>5.8954323013423363E-2</v>
      </c>
      <c r="F6" s="91">
        <f t="shared" si="1"/>
        <v>5.9772314245234617E-2</v>
      </c>
      <c r="G6" s="113" t="s">
        <v>16</v>
      </c>
      <c r="H6" s="91">
        <v>2.8500000000000001E-2</v>
      </c>
      <c r="I6" s="150" t="s">
        <v>16</v>
      </c>
      <c r="J6" s="150">
        <v>2.7E-2</v>
      </c>
      <c r="K6" s="91">
        <f t="shared" si="2"/>
        <v>2.775E-2</v>
      </c>
      <c r="L6" s="91">
        <f t="shared" ref="L6:L10" si="5">IFERROR(E6*(1+(0.5*MIN(G6:J6)))+MIN(G6:J6), "")</f>
        <v>8.6750206374104577E-2</v>
      </c>
      <c r="M6" s="91">
        <f t="shared" si="3"/>
        <v>8.7522314245234614E-2</v>
      </c>
      <c r="N6" s="91">
        <f t="shared" si="4"/>
        <v>8.8294422116364651E-2</v>
      </c>
      <c r="O6" s="336" t="str">
        <f>IF('CEA-2 Proxy Group'!F6="Excl.", "Excl.", "")</f>
        <v/>
      </c>
      <c r="P6" s="227"/>
      <c r="Q6" s="227"/>
      <c r="R6" s="105"/>
      <c r="S6" s="105"/>
      <c r="T6" s="105"/>
      <c r="U6" s="105"/>
    </row>
    <row r="7" spans="1:21" s="102" customFormat="1">
      <c r="A7" s="88" t="s">
        <v>2460</v>
      </c>
      <c r="B7" s="89" t="s">
        <v>445</v>
      </c>
      <c r="C7" s="90">
        <v>2.87</v>
      </c>
      <c r="D7" s="90">
        <v>47.731666666666683</v>
      </c>
      <c r="E7" s="91">
        <f t="shared" si="0"/>
        <v>6.0127797758301599E-2</v>
      </c>
      <c r="F7" s="91">
        <f>E7*(1+0.5*K7)</f>
        <v>6.1390481511225926E-2</v>
      </c>
      <c r="G7" s="113" t="s">
        <v>16</v>
      </c>
      <c r="H7" s="91">
        <v>3.7000000000000005E-2</v>
      </c>
      <c r="I7" s="150">
        <v>5.5E-2</v>
      </c>
      <c r="J7" s="150">
        <v>3.4000000000000002E-2</v>
      </c>
      <c r="K7" s="91">
        <f t="shared" si="2"/>
        <v>4.2000000000000003E-2</v>
      </c>
      <c r="L7" s="91">
        <f t="shared" si="5"/>
        <v>9.514997032019272E-2</v>
      </c>
      <c r="M7" s="91">
        <f t="shared" si="3"/>
        <v>0.10339048151122593</v>
      </c>
      <c r="N7" s="91">
        <f t="shared" si="4"/>
        <v>0.1167813121966549</v>
      </c>
      <c r="O7" s="336" t="str">
        <f>IF('CEA-2 Proxy Group'!F7="Excl.", "Excl.", "")</f>
        <v>Excl.</v>
      </c>
      <c r="P7" s="227"/>
      <c r="Q7" s="227"/>
      <c r="R7" s="105"/>
      <c r="S7" s="105"/>
      <c r="T7" s="105"/>
      <c r="U7" s="105"/>
    </row>
    <row r="8" spans="1:21" s="102" customFormat="1">
      <c r="A8" s="88" t="s">
        <v>2461</v>
      </c>
      <c r="B8" s="89" t="s">
        <v>652</v>
      </c>
      <c r="C8" s="90">
        <v>3.66</v>
      </c>
      <c r="D8" s="90">
        <v>48.229666666666681</v>
      </c>
      <c r="E8" s="91">
        <f t="shared" si="0"/>
        <v>7.5886902252417232E-2</v>
      </c>
      <c r="F8" s="91">
        <f t="shared" si="1"/>
        <v>7.7703444975084468E-2</v>
      </c>
      <c r="G8" s="113">
        <v>0.05</v>
      </c>
      <c r="H8" s="91">
        <v>6.0999999999999999E-2</v>
      </c>
      <c r="I8" s="150">
        <v>0.05</v>
      </c>
      <c r="J8" s="150">
        <v>3.0499999999999999E-2</v>
      </c>
      <c r="K8" s="91">
        <f t="shared" si="2"/>
        <v>4.7875000000000001E-2</v>
      </c>
      <c r="L8" s="91">
        <f t="shared" si="5"/>
        <v>0.10754417751176659</v>
      </c>
      <c r="M8" s="91">
        <f t="shared" si="3"/>
        <v>0.12557844497508447</v>
      </c>
      <c r="N8" s="91">
        <f t="shared" si="4"/>
        <v>0.13920145277111595</v>
      </c>
      <c r="O8" s="336" t="str">
        <f>IF('CEA-2 Proxy Group'!F8="Excl.", "Excl.", "")</f>
        <v>Excl.</v>
      </c>
      <c r="P8" s="227"/>
      <c r="Q8" s="227"/>
      <c r="R8" s="105"/>
      <c r="S8" s="105"/>
      <c r="T8" s="105"/>
      <c r="U8" s="105"/>
    </row>
    <row r="9" spans="1:21" s="102" customFormat="1">
      <c r="A9" s="88" t="s">
        <v>2573</v>
      </c>
      <c r="B9" s="89" t="s">
        <v>637</v>
      </c>
      <c r="C9" s="90">
        <v>2.36</v>
      </c>
      <c r="D9" s="90">
        <v>53.598111111111109</v>
      </c>
      <c r="E9" s="91">
        <f t="shared" si="0"/>
        <v>4.4031402433336163E-2</v>
      </c>
      <c r="F9" s="91">
        <f t="shared" si="1"/>
        <v>4.5110171792952895E-2</v>
      </c>
      <c r="G9" s="113">
        <v>0.06</v>
      </c>
      <c r="H9" s="91">
        <v>0.06</v>
      </c>
      <c r="I9" s="150">
        <v>0.05</v>
      </c>
      <c r="J9" s="150">
        <v>2.5999999999999999E-2</v>
      </c>
      <c r="K9" s="91">
        <f>IFERROR(AVERAGE(G9:J9), "")</f>
        <v>4.8999999999999995E-2</v>
      </c>
      <c r="L9" s="91">
        <f t="shared" si="5"/>
        <v>7.0603810664969527E-2</v>
      </c>
      <c r="M9" s="91">
        <f t="shared" si="3"/>
        <v>9.411017179295289E-2</v>
      </c>
      <c r="N9" s="91">
        <f t="shared" si="4"/>
        <v>0.10535234450633624</v>
      </c>
      <c r="O9" s="336" t="str">
        <f>IF('CEA-2 Proxy Group'!F9="Excl.", "Excl.", "")</f>
        <v>Excl.</v>
      </c>
      <c r="P9" s="227"/>
      <c r="Q9" s="227"/>
      <c r="R9" s="105"/>
      <c r="S9" s="105"/>
      <c r="T9" s="105"/>
      <c r="U9" s="105"/>
    </row>
    <row r="10" spans="1:21" s="102" customFormat="1">
      <c r="A10" s="88" t="s">
        <v>2574</v>
      </c>
      <c r="B10" s="89" t="s">
        <v>2504</v>
      </c>
      <c r="C10" s="90">
        <v>1.1856</v>
      </c>
      <c r="D10" s="90">
        <v>39.797999999999988</v>
      </c>
      <c r="E10" s="91">
        <f t="shared" si="0"/>
        <v>2.9790441730740247E-2</v>
      </c>
      <c r="F10" s="91">
        <f>E10*(1+0.5*K10)</f>
        <v>3.0684154982662457E-2</v>
      </c>
      <c r="G10" s="113" t="s">
        <v>16</v>
      </c>
      <c r="H10" s="91">
        <v>0.06</v>
      </c>
      <c r="I10" s="150" t="s">
        <v>16</v>
      </c>
      <c r="J10" s="150" t="s">
        <v>16</v>
      </c>
      <c r="K10" s="91">
        <f t="shared" si="2"/>
        <v>0.06</v>
      </c>
      <c r="L10" s="91">
        <f t="shared" si="5"/>
        <v>9.0684154982662454E-2</v>
      </c>
      <c r="M10" s="91">
        <f t="shared" si="3"/>
        <v>9.0684154982662454E-2</v>
      </c>
      <c r="N10" s="91">
        <f t="shared" si="4"/>
        <v>9.0684154982662454E-2</v>
      </c>
      <c r="O10" s="336" t="str">
        <f>IF('CEA-2 Proxy Group'!F10="Excl.", "Excl.", "")</f>
        <v/>
      </c>
      <c r="P10" s="227"/>
      <c r="Q10" s="227"/>
      <c r="R10" s="105"/>
      <c r="S10" s="105"/>
      <c r="T10" s="105"/>
      <c r="U10" s="105"/>
    </row>
    <row r="11" spans="1:21">
      <c r="A11" s="337" t="s">
        <v>2562</v>
      </c>
      <c r="B11" s="338"/>
      <c r="C11" s="339"/>
      <c r="D11" s="339"/>
      <c r="E11" s="340">
        <f t="shared" ref="E11:L11" si="6">AVERAGE(E5:E10)</f>
        <v>5.1565378055768517E-2</v>
      </c>
      <c r="F11" s="340">
        <f t="shared" si="6"/>
        <v>5.2847326088332869E-2</v>
      </c>
      <c r="G11" s="340">
        <f t="shared" si="6"/>
        <v>5.5E-2</v>
      </c>
      <c r="H11" s="340">
        <f t="shared" si="6"/>
        <v>5.5500000000000001E-2</v>
      </c>
      <c r="I11" s="340">
        <f t="shared" si="6"/>
        <v>5.1666666666666673E-2</v>
      </c>
      <c r="J11" s="340">
        <f t="shared" si="6"/>
        <v>4.2099999999999999E-2</v>
      </c>
      <c r="K11" s="340">
        <f t="shared" si="6"/>
        <v>5.2729166666666667E-2</v>
      </c>
      <c r="L11" s="340">
        <f t="shared" si="6"/>
        <v>9.6598288599944973E-2</v>
      </c>
      <c r="M11" s="340">
        <f>AVERAGE(M5:M10)</f>
        <v>0.10557649275499954</v>
      </c>
      <c r="N11" s="340">
        <f>AVERAGE(N5:N10)</f>
        <v>0.11263384214547233</v>
      </c>
    </row>
    <row r="12" spans="1:21">
      <c r="A12" s="328" t="s">
        <v>2608</v>
      </c>
      <c r="B12" s="341"/>
      <c r="C12" s="342"/>
      <c r="D12" s="342"/>
      <c r="E12" s="321"/>
      <c r="F12" s="321"/>
      <c r="G12" s="321"/>
      <c r="H12" s="321"/>
      <c r="I12" s="321"/>
      <c r="J12" s="321"/>
      <c r="K12" s="321"/>
      <c r="L12" s="321"/>
      <c r="M12" s="321">
        <f>AVERAGEIF(O5:O10, "", M5:M10)</f>
        <v>8.9103234613948534E-2</v>
      </c>
      <c r="N12" s="321"/>
    </row>
    <row r="13" spans="1:21">
      <c r="A13" s="96" t="s">
        <v>2609</v>
      </c>
      <c r="C13" s="90"/>
      <c r="D13" s="90"/>
      <c r="E13" s="91"/>
      <c r="F13" s="91"/>
      <c r="G13" s="91"/>
      <c r="H13" s="91"/>
      <c r="I13" s="91"/>
      <c r="J13" s="91"/>
      <c r="K13" s="91"/>
      <c r="L13" s="97">
        <v>5.0000000000000001E-3</v>
      </c>
      <c r="M13" s="97">
        <v>5.0000000000000001E-3</v>
      </c>
      <c r="N13" s="97">
        <v>5.0000000000000001E-3</v>
      </c>
    </row>
    <row r="14" spans="1:21">
      <c r="A14" s="96"/>
      <c r="C14" s="90"/>
      <c r="D14" s="90"/>
      <c r="E14" s="91"/>
      <c r="F14" s="91"/>
      <c r="G14" s="91"/>
      <c r="H14" s="91"/>
      <c r="I14" s="91"/>
      <c r="J14" s="91"/>
      <c r="K14" s="91"/>
      <c r="L14" s="91">
        <f>L11+L13</f>
        <v>0.10159828859994498</v>
      </c>
      <c r="M14" s="91">
        <f>M11+M13</f>
        <v>0.11057649275499955</v>
      </c>
      <c r="N14" s="91">
        <f t="shared" ref="N14" si="7">N11+N13</f>
        <v>0.11763384214547233</v>
      </c>
    </row>
    <row r="15" spans="1:21" s="102" customFormat="1">
      <c r="B15" s="296"/>
      <c r="D15" s="104"/>
      <c r="E15" s="91"/>
      <c r="F15" s="105"/>
      <c r="G15" s="105"/>
      <c r="H15" s="105"/>
      <c r="I15" s="105"/>
      <c r="J15" s="105"/>
      <c r="K15" s="105"/>
      <c r="L15" s="105"/>
      <c r="M15" s="321">
        <f>M12+M13</f>
        <v>9.4103234613948539E-2</v>
      </c>
      <c r="N15" s="105"/>
      <c r="O15" s="335"/>
    </row>
    <row r="16" spans="1:21" s="102" customFormat="1">
      <c r="A16" s="100" t="s">
        <v>2505</v>
      </c>
      <c r="B16" s="296"/>
      <c r="D16" s="104"/>
      <c r="E16" s="91"/>
      <c r="F16" s="105"/>
      <c r="G16" s="105"/>
      <c r="H16" s="105"/>
      <c r="I16" s="105"/>
      <c r="J16" s="105"/>
      <c r="K16" s="105"/>
      <c r="L16" s="105"/>
      <c r="M16" s="105"/>
      <c r="N16" s="105"/>
      <c r="O16" s="335"/>
    </row>
    <row r="17" spans="1:15" s="102" customFormat="1">
      <c r="A17" s="83" t="s">
        <v>2610</v>
      </c>
      <c r="B17" s="296"/>
      <c r="D17" s="104"/>
      <c r="E17" s="91"/>
      <c r="F17" s="105"/>
      <c r="G17" s="105"/>
      <c r="H17" s="105"/>
      <c r="I17" s="105"/>
      <c r="J17" s="105"/>
      <c r="K17" s="105"/>
      <c r="L17" s="105"/>
      <c r="M17" s="105"/>
      <c r="N17" s="105"/>
      <c r="O17" s="335"/>
    </row>
    <row r="18" spans="1:15" s="102" customFormat="1">
      <c r="A18" s="83" t="s">
        <v>2611</v>
      </c>
      <c r="B18" s="296"/>
      <c r="D18" s="104"/>
      <c r="E18" s="91"/>
      <c r="F18" s="105"/>
      <c r="G18" s="105"/>
      <c r="H18" s="105"/>
      <c r="I18" s="105"/>
      <c r="J18" s="105"/>
      <c r="K18" s="105"/>
      <c r="L18" s="105"/>
      <c r="M18" s="105"/>
      <c r="N18" s="105"/>
      <c r="O18" s="335"/>
    </row>
    <row r="19" spans="1:15" s="102" customFormat="1">
      <c r="A19" s="83" t="s">
        <v>2612</v>
      </c>
      <c r="B19" s="296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335"/>
    </row>
    <row r="20" spans="1:15" s="102" customFormat="1">
      <c r="A20" s="83" t="s">
        <v>2613</v>
      </c>
      <c r="B20" s="296"/>
      <c r="D20" s="104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335"/>
    </row>
    <row r="21" spans="1:15" s="102" customFormat="1">
      <c r="A21" s="83" t="s">
        <v>2614</v>
      </c>
      <c r="B21" s="296"/>
      <c r="D21" s="104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335"/>
    </row>
    <row r="22" spans="1:15" s="102" customFormat="1">
      <c r="A22" s="83" t="s">
        <v>2615</v>
      </c>
      <c r="B22" s="296"/>
      <c r="D22" s="104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335"/>
    </row>
    <row r="23" spans="1:15" s="102" customFormat="1">
      <c r="A23" s="83" t="s">
        <v>2616</v>
      </c>
      <c r="B23" s="296"/>
      <c r="D23" s="104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335"/>
    </row>
    <row r="24" spans="1:15" s="102" customFormat="1">
      <c r="A24" s="83" t="s">
        <v>2617</v>
      </c>
      <c r="B24" s="296"/>
      <c r="D24" s="104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335"/>
    </row>
    <row r="25" spans="1:15" s="102" customFormat="1">
      <c r="A25" s="83" t="s">
        <v>2618</v>
      </c>
      <c r="B25" s="296"/>
      <c r="D25" s="104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335"/>
    </row>
    <row r="26" spans="1:15" s="102" customFormat="1">
      <c r="A26" s="83" t="s">
        <v>2619</v>
      </c>
      <c r="B26" s="296"/>
      <c r="D26" s="104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335"/>
    </row>
    <row r="27" spans="1:15" s="102" customFormat="1">
      <c r="A27" s="83" t="s">
        <v>2620</v>
      </c>
      <c r="B27" s="296"/>
      <c r="D27" s="104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335"/>
    </row>
    <row r="28" spans="1:15" s="102" customFormat="1">
      <c r="A28" s="83" t="s">
        <v>2621</v>
      </c>
      <c r="B28" s="296"/>
      <c r="D28" s="104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335"/>
    </row>
    <row r="29" spans="1:15" s="102" customFormat="1">
      <c r="A29" s="83" t="s">
        <v>2622</v>
      </c>
      <c r="B29" s="103"/>
      <c r="C29" s="83"/>
      <c r="D29" s="98"/>
      <c r="E29" s="99"/>
      <c r="F29" s="99"/>
      <c r="G29" s="99"/>
      <c r="H29" s="99"/>
      <c r="I29" s="99"/>
      <c r="J29" s="99"/>
      <c r="K29" s="99"/>
      <c r="L29" s="99"/>
      <c r="M29" s="99"/>
      <c r="N29" s="105"/>
      <c r="O29" s="335"/>
    </row>
    <row r="30" spans="1:15" s="102" customFormat="1">
      <c r="A30" s="83"/>
      <c r="B30" s="103"/>
      <c r="C30" s="83"/>
      <c r="D30" s="98"/>
      <c r="E30" s="99"/>
      <c r="F30" s="99"/>
      <c r="G30" s="99"/>
      <c r="H30" s="99"/>
      <c r="I30" s="99"/>
      <c r="J30" s="99"/>
      <c r="K30" s="99"/>
      <c r="L30" s="99"/>
      <c r="M30" s="99"/>
      <c r="N30" s="105"/>
      <c r="O30" s="335"/>
    </row>
    <row r="31" spans="1:15" s="102" customFormat="1">
      <c r="A31" s="96"/>
      <c r="B31" s="103"/>
      <c r="C31" s="90"/>
      <c r="D31" s="90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335"/>
    </row>
    <row r="32" spans="1:15" s="102" customFormat="1" ht="18.75">
      <c r="A32" s="361" t="s">
        <v>2623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35"/>
    </row>
    <row r="33" spans="1:21" s="102" customFormat="1">
      <c r="A33" s="96"/>
      <c r="B33" s="103"/>
      <c r="C33" s="90"/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335"/>
    </row>
    <row r="34" spans="1:21" s="102" customFormat="1" ht="17.25" thickBot="1">
      <c r="A34" s="107"/>
      <c r="B34" s="103"/>
      <c r="C34" s="103" t="s">
        <v>2466</v>
      </c>
      <c r="D34" s="103" t="s">
        <v>2467</v>
      </c>
      <c r="E34" s="103" t="s">
        <v>2468</v>
      </c>
      <c r="F34" s="103" t="s">
        <v>2469</v>
      </c>
      <c r="G34" s="103" t="s">
        <v>2470</v>
      </c>
      <c r="H34" s="103" t="s">
        <v>2471</v>
      </c>
      <c r="I34" s="103" t="s">
        <v>2472</v>
      </c>
      <c r="J34" s="103" t="s">
        <v>2473</v>
      </c>
      <c r="K34" s="103" t="s">
        <v>2474</v>
      </c>
      <c r="L34" s="103" t="s">
        <v>2475</v>
      </c>
      <c r="M34" s="103" t="s">
        <v>2476</v>
      </c>
      <c r="N34" s="103" t="s">
        <v>2477</v>
      </c>
      <c r="O34" s="335"/>
    </row>
    <row r="35" spans="1:21" s="102" customFormat="1" ht="49.5">
      <c r="A35" s="84" t="s">
        <v>2350</v>
      </c>
      <c r="B35" s="84" t="s">
        <v>1</v>
      </c>
      <c r="C35" s="85" t="s">
        <v>2596</v>
      </c>
      <c r="D35" s="85" t="s">
        <v>2597</v>
      </c>
      <c r="E35" s="85" t="s">
        <v>2598</v>
      </c>
      <c r="F35" s="86" t="s">
        <v>2599</v>
      </c>
      <c r="G35" s="87" t="s">
        <v>2600</v>
      </c>
      <c r="H35" s="87" t="s">
        <v>2601</v>
      </c>
      <c r="I35" s="87" t="s">
        <v>2602</v>
      </c>
      <c r="J35" s="87" t="s">
        <v>2603</v>
      </c>
      <c r="K35" s="87" t="s">
        <v>2604</v>
      </c>
      <c r="L35" s="87" t="s">
        <v>2605</v>
      </c>
      <c r="M35" s="87" t="s">
        <v>2606</v>
      </c>
      <c r="N35" s="87" t="s">
        <v>2607</v>
      </c>
      <c r="O35" s="335" t="s">
        <v>3748</v>
      </c>
    </row>
    <row r="36" spans="1:21" s="102" customFormat="1">
      <c r="A36" s="222" t="s">
        <v>2400</v>
      </c>
      <c r="B36" s="220" t="s">
        <v>2401</v>
      </c>
      <c r="C36" s="264">
        <v>1.92</v>
      </c>
      <c r="D36" s="264">
        <v>49.316222222222244</v>
      </c>
      <c r="E36" s="91">
        <f t="shared" ref="E36:E50" si="8">C36/D36</f>
        <v>3.8932422506905533E-2</v>
      </c>
      <c r="F36" s="91">
        <f t="shared" ref="F36:F43" si="9">IFERROR(E36*(1+0.5*K36), "")</f>
        <v>4.0173416347111371E-2</v>
      </c>
      <c r="G36" s="265">
        <v>6.0999999999999999E-2</v>
      </c>
      <c r="H36" s="265">
        <v>6.6004699999999999E-2</v>
      </c>
      <c r="I36" s="265">
        <v>6.5000000000000002E-2</v>
      </c>
      <c r="J36" s="265">
        <v>6.3E-2</v>
      </c>
      <c r="K36" s="91">
        <f t="shared" ref="K36:K43" si="10">IFERROR(AVERAGE(G36:J36), "")</f>
        <v>6.3751174999999993E-2</v>
      </c>
      <c r="L36" s="91">
        <f t="shared" ref="L36:L43" si="11">IFERROR(E36*(1+(0.5*MIN(G36:J36)))+MIN(G36:J36), "")</f>
        <v>0.10111986139336615</v>
      </c>
      <c r="M36" s="91">
        <f t="shared" ref="M36" si="12">IFERROR(K36+F36, "")</f>
        <v>0.10392459134711136</v>
      </c>
      <c r="N36" s="91">
        <f t="shared" ref="N36:N43" si="13">IFERROR(E36*(1+(0.5*MAX(G36:J36)))+MAX(G36:J36), "")</f>
        <v>0.10622198394082631</v>
      </c>
      <c r="O36" s="335" t="str">
        <f>IF('CEA-2 Proxy Group'!K16="Excl.", "Excl.", "")</f>
        <v>Excl.</v>
      </c>
    </row>
    <row r="37" spans="1:21" s="102" customFormat="1">
      <c r="A37" s="83" t="s">
        <v>2402</v>
      </c>
      <c r="B37" s="103" t="s">
        <v>1930</v>
      </c>
      <c r="C37" s="264">
        <v>2.68</v>
      </c>
      <c r="D37" s="264">
        <v>72.092444444444425</v>
      </c>
      <c r="E37" s="91">
        <f t="shared" si="8"/>
        <v>3.7174492010258443E-2</v>
      </c>
      <c r="F37" s="91">
        <f t="shared" si="9"/>
        <v>3.8271139524561071E-2</v>
      </c>
      <c r="G37" s="265">
        <v>6.2E-2</v>
      </c>
      <c r="H37" s="265">
        <v>6.0999999999999999E-2</v>
      </c>
      <c r="I37" s="265">
        <v>6.5000000000000002E-2</v>
      </c>
      <c r="J37" s="265">
        <v>4.8000000000000001E-2</v>
      </c>
      <c r="K37" s="91">
        <f t="shared" si="10"/>
        <v>5.8999999999999997E-2</v>
      </c>
      <c r="L37" s="91">
        <f t="shared" si="11"/>
        <v>8.6066679818504646E-2</v>
      </c>
      <c r="M37" s="91">
        <f t="shared" ref="M37:M50" si="14">IFERROR(K37+F37, "")</f>
        <v>9.7271139524561068E-2</v>
      </c>
      <c r="N37" s="91">
        <f t="shared" si="13"/>
        <v>0.10338266300059185</v>
      </c>
      <c r="O37" s="335" t="str">
        <f>IF('CEA-2 Proxy Group'!K17="Excl.", "Excl.", "")</f>
        <v>Excl.</v>
      </c>
      <c r="P37" s="227"/>
      <c r="Q37" s="227"/>
      <c r="R37" s="105"/>
      <c r="S37" s="105"/>
      <c r="T37" s="105"/>
      <c r="U37" s="105"/>
    </row>
    <row r="38" spans="1:21" s="102" customFormat="1">
      <c r="A38" s="83" t="s">
        <v>2403</v>
      </c>
      <c r="B38" s="103" t="s">
        <v>946</v>
      </c>
      <c r="C38" s="264">
        <v>3.52</v>
      </c>
      <c r="D38" s="264">
        <v>84.170333333333318</v>
      </c>
      <c r="E38" s="91">
        <f t="shared" si="8"/>
        <v>4.181996031856039E-2</v>
      </c>
      <c r="F38" s="91">
        <f t="shared" si="9"/>
        <v>4.3150880555698573E-2</v>
      </c>
      <c r="G38" s="265">
        <v>6.0999999999999999E-2</v>
      </c>
      <c r="H38" s="265">
        <v>6.5000000000000002E-2</v>
      </c>
      <c r="I38" s="265">
        <v>6.5000000000000002E-2</v>
      </c>
      <c r="J38" s="265">
        <v>6.3600000000000004E-2</v>
      </c>
      <c r="K38" s="91">
        <f t="shared" si="10"/>
        <v>6.3649999999999998E-2</v>
      </c>
      <c r="L38" s="91">
        <f t="shared" si="11"/>
        <v>0.10409546910827648</v>
      </c>
      <c r="M38" s="91">
        <f t="shared" ref="M38" si="15">IFERROR(K38+F38, "")</f>
        <v>0.10680088055569857</v>
      </c>
      <c r="N38" s="91">
        <f t="shared" si="13"/>
        <v>0.1081791090289136</v>
      </c>
      <c r="O38" s="335" t="str">
        <f>IF('CEA-2 Proxy Group'!K18="Excl.", "Excl.", "")</f>
        <v>Excl.</v>
      </c>
      <c r="P38" s="227"/>
      <c r="Q38" s="227"/>
      <c r="R38" s="105"/>
      <c r="S38" s="105"/>
      <c r="T38" s="105"/>
      <c r="U38" s="105"/>
    </row>
    <row r="39" spans="1:21" s="102" customFormat="1">
      <c r="A39" s="83" t="s">
        <v>2415</v>
      </c>
      <c r="B39" s="103" t="s">
        <v>763</v>
      </c>
      <c r="C39" s="264">
        <v>4.0999999999999996</v>
      </c>
      <c r="D39" s="264">
        <v>96.609777777777765</v>
      </c>
      <c r="E39" s="91">
        <f t="shared" si="8"/>
        <v>4.2438768562648367E-2</v>
      </c>
      <c r="F39" s="91">
        <f t="shared" si="9"/>
        <v>4.371782318157353E-2</v>
      </c>
      <c r="G39" s="265">
        <v>6.0999999999999999E-2</v>
      </c>
      <c r="H39" s="265">
        <v>6.35106E-2</v>
      </c>
      <c r="I39" s="265">
        <v>0.05</v>
      </c>
      <c r="J39" s="265">
        <v>6.6600000000000006E-2</v>
      </c>
      <c r="K39" s="91">
        <f t="shared" si="10"/>
        <v>6.0277650000000002E-2</v>
      </c>
      <c r="L39" s="91">
        <f t="shared" si="11"/>
        <v>9.3499737776714581E-2</v>
      </c>
      <c r="M39" s="91">
        <f t="shared" ref="M39:M43" si="16">IFERROR(K39+F39, "")</f>
        <v>0.10399547318157354</v>
      </c>
      <c r="N39" s="91">
        <f t="shared" si="13"/>
        <v>0.11045197955578456</v>
      </c>
      <c r="O39" s="335" t="str">
        <f>IF('CEA-2 Proxy Group'!K19="Excl.", "Excl.", "")</f>
        <v>Excl.</v>
      </c>
      <c r="P39" s="227"/>
      <c r="Q39" s="227"/>
      <c r="R39" s="105"/>
      <c r="S39" s="105"/>
      <c r="T39" s="105"/>
      <c r="U39" s="105"/>
    </row>
    <row r="40" spans="1:21" s="102" customFormat="1">
      <c r="A40" s="83" t="s">
        <v>2420</v>
      </c>
      <c r="B40" s="103" t="s">
        <v>1115</v>
      </c>
      <c r="C40" s="264">
        <v>4.5199999999999996</v>
      </c>
      <c r="D40" s="264">
        <v>104.40111111111113</v>
      </c>
      <c r="E40" s="91">
        <f t="shared" si="8"/>
        <v>4.3294558380604704E-2</v>
      </c>
      <c r="F40" s="91">
        <f t="shared" si="9"/>
        <v>4.446351145688103E-2</v>
      </c>
      <c r="G40" s="265">
        <v>7.2999999999999995E-2</v>
      </c>
      <c r="H40" s="265">
        <v>7.0000000000000007E-2</v>
      </c>
      <c r="I40" s="265">
        <v>5.0000000000000001E-3</v>
      </c>
      <c r="J40" s="265">
        <v>6.8000000000000005E-2</v>
      </c>
      <c r="K40" s="91">
        <f t="shared" si="10"/>
        <v>5.4000000000000006E-2</v>
      </c>
      <c r="L40" s="91">
        <f t="shared" si="11"/>
        <v>4.8402794776556214E-2</v>
      </c>
      <c r="M40" s="91">
        <f t="shared" si="16"/>
        <v>9.8463511456881037E-2</v>
      </c>
      <c r="N40" s="91">
        <f t="shared" si="13"/>
        <v>0.11787480976149678</v>
      </c>
      <c r="O40" s="335" t="str">
        <f>IF('CEA-2 Proxy Group'!K20="Excl.", "Excl.", "")</f>
        <v>Excl.</v>
      </c>
      <c r="P40" s="227"/>
      <c r="Q40" s="227"/>
      <c r="R40" s="105"/>
      <c r="S40" s="105"/>
      <c r="T40" s="105"/>
      <c r="U40" s="105"/>
    </row>
    <row r="41" spans="1:21" s="102" customFormat="1">
      <c r="A41" s="83" t="s">
        <v>1328</v>
      </c>
      <c r="B41" s="103" t="s">
        <v>764</v>
      </c>
      <c r="C41" s="264">
        <v>2.86</v>
      </c>
      <c r="D41" s="264">
        <v>58.47499999999998</v>
      </c>
      <c r="E41" s="91">
        <f t="shared" si="8"/>
        <v>4.8909790508764442E-2</v>
      </c>
      <c r="F41" s="91">
        <f t="shared" si="9"/>
        <v>5.0233411714407879E-2</v>
      </c>
      <c r="G41" s="265">
        <v>5.3999999999999999E-2</v>
      </c>
      <c r="H41" s="265">
        <v>6.0499999999999998E-2</v>
      </c>
      <c r="I41" s="265">
        <v>0.06</v>
      </c>
      <c r="J41" s="265">
        <v>4.2000000000000003E-2</v>
      </c>
      <c r="K41" s="91">
        <f t="shared" si="10"/>
        <v>5.4125E-2</v>
      </c>
      <c r="L41" s="91">
        <f t="shared" si="11"/>
        <v>9.1936896109448496E-2</v>
      </c>
      <c r="M41" s="91">
        <f t="shared" si="16"/>
        <v>0.10435841171440788</v>
      </c>
      <c r="N41" s="91">
        <f t="shared" si="13"/>
        <v>0.11088931167165457</v>
      </c>
      <c r="O41" s="335" t="str">
        <f>IF('CEA-2 Proxy Group'!K21="Excl.", "Excl.", "")</f>
        <v/>
      </c>
      <c r="P41" s="227"/>
      <c r="Q41" s="227"/>
      <c r="R41" s="105"/>
      <c r="S41" s="105"/>
      <c r="T41" s="105"/>
      <c r="U41" s="105"/>
    </row>
    <row r="42" spans="1:21" s="102" customFormat="1">
      <c r="A42" s="83" t="s">
        <v>2421</v>
      </c>
      <c r="B42" s="103" t="s">
        <v>1366</v>
      </c>
      <c r="C42" s="264">
        <v>1.52</v>
      </c>
      <c r="D42" s="264">
        <v>36.561222222222227</v>
      </c>
      <c r="E42" s="91">
        <f t="shared" si="8"/>
        <v>4.1574102494750048E-2</v>
      </c>
      <c r="F42" s="91">
        <f t="shared" si="9"/>
        <v>4.2661958176696005E-2</v>
      </c>
      <c r="G42" s="265">
        <v>5.7000000000000002E-2</v>
      </c>
      <c r="H42" s="265">
        <v>5.7999999999999996E-2</v>
      </c>
      <c r="I42" s="265" t="s">
        <v>2440</v>
      </c>
      <c r="J42" s="265">
        <v>4.2000000000000003E-2</v>
      </c>
      <c r="K42" s="91">
        <f t="shared" si="10"/>
        <v>5.2333333333333336E-2</v>
      </c>
      <c r="L42" s="91">
        <f t="shared" si="11"/>
        <v>8.4447158647139794E-2</v>
      </c>
      <c r="M42" s="91">
        <f t="shared" si="16"/>
        <v>9.4995291510029334E-2</v>
      </c>
      <c r="N42" s="91">
        <f t="shared" si="13"/>
        <v>0.10077975146709779</v>
      </c>
      <c r="O42" s="335" t="str">
        <f>IF('CEA-2 Proxy Group'!K22="Excl.", "Excl.", "")</f>
        <v/>
      </c>
      <c r="P42" s="227"/>
      <c r="Q42" s="227"/>
      <c r="R42" s="105"/>
      <c r="S42" s="105"/>
      <c r="T42" s="105"/>
      <c r="U42" s="105"/>
    </row>
    <row r="43" spans="1:21" s="102" customFormat="1">
      <c r="A43" s="83" t="s">
        <v>2526</v>
      </c>
      <c r="B43" s="103" t="s">
        <v>2527</v>
      </c>
      <c r="C43" s="264">
        <v>2.57</v>
      </c>
      <c r="D43" s="264">
        <v>51.867555555555562</v>
      </c>
      <c r="E43" s="91">
        <f t="shared" si="8"/>
        <v>4.954927936110777E-2</v>
      </c>
      <c r="F43" s="91">
        <f t="shared" si="9"/>
        <v>5.1029564082020869E-2</v>
      </c>
      <c r="G43" s="265">
        <v>0.05</v>
      </c>
      <c r="H43" s="265">
        <v>5.4000000000000006E-2</v>
      </c>
      <c r="I43" s="265">
        <v>7.4999999999999997E-2</v>
      </c>
      <c r="J43" s="265">
        <v>0.06</v>
      </c>
      <c r="K43" s="91">
        <f t="shared" si="10"/>
        <v>5.9749999999999998E-2</v>
      </c>
      <c r="L43" s="91">
        <f t="shared" si="11"/>
        <v>0.10078801134513546</v>
      </c>
      <c r="M43" s="91">
        <f t="shared" si="16"/>
        <v>0.11077956408202086</v>
      </c>
      <c r="N43" s="91">
        <f t="shared" si="13"/>
        <v>0.12640737733714932</v>
      </c>
      <c r="O43" s="335" t="str">
        <f>IF('CEA-2 Proxy Group'!K23="Excl.", "Excl.", "")</f>
        <v>Excl.</v>
      </c>
      <c r="P43" s="227"/>
      <c r="Q43" s="227"/>
      <c r="R43" s="105"/>
      <c r="S43" s="105"/>
      <c r="T43" s="105"/>
      <c r="U43" s="105"/>
    </row>
    <row r="44" spans="1:21" s="102" customFormat="1">
      <c r="A44" s="83" t="s">
        <v>2432</v>
      </c>
      <c r="B44" s="103" t="s">
        <v>1138</v>
      </c>
      <c r="C44" s="264">
        <v>2.06</v>
      </c>
      <c r="D44" s="264">
        <v>63.714777777777769</v>
      </c>
      <c r="E44" s="91">
        <f t="shared" si="8"/>
        <v>3.2331588869144265E-2</v>
      </c>
      <c r="F44" s="91">
        <f t="shared" ref="F44:F50" si="17">IFERROR(E44*(1+0.5*K44), "")</f>
        <v>3.3625256568770898E-2</v>
      </c>
      <c r="G44" s="265">
        <v>0.08</v>
      </c>
      <c r="H44" s="265">
        <v>0.08</v>
      </c>
      <c r="I44" s="265">
        <v>0.08</v>
      </c>
      <c r="J44" s="265">
        <v>8.0100000000000005E-2</v>
      </c>
      <c r="K44" s="91">
        <f t="shared" ref="K44:K50" si="18">IFERROR(AVERAGE(G44:J44), "")</f>
        <v>8.0024999999999999E-2</v>
      </c>
      <c r="L44" s="91">
        <f t="shared" ref="L44:L50" si="19">IFERROR(E44*(1+(0.5*MIN(G44:J44)))+MIN(G44:J44), "")</f>
        <v>0.11362485242391004</v>
      </c>
      <c r="M44" s="91">
        <f t="shared" si="14"/>
        <v>0.1136502565687709</v>
      </c>
      <c r="N44" s="91">
        <f t="shared" ref="N44:N50" si="20">IFERROR(E44*(1+(0.5*MAX(G44:J44)))+MAX(G44:J44), "")</f>
        <v>0.11372646900335349</v>
      </c>
      <c r="O44" s="335" t="str">
        <f>IF('CEA-2 Proxy Group'!K24="Excl.", "Excl.", "")</f>
        <v>Excl.</v>
      </c>
      <c r="P44" s="227"/>
      <c r="Q44" s="227"/>
      <c r="R44" s="105"/>
      <c r="S44" s="105"/>
      <c r="T44" s="105"/>
      <c r="U44" s="105"/>
    </row>
    <row r="45" spans="1:21" s="102" customFormat="1">
      <c r="A45" s="83" t="s">
        <v>2435</v>
      </c>
      <c r="B45" s="103" t="s">
        <v>766</v>
      </c>
      <c r="C45" s="264">
        <v>1.6728000000000001</v>
      </c>
      <c r="D45" s="264">
        <v>34.094333333333324</v>
      </c>
      <c r="E45" s="91">
        <f t="shared" si="8"/>
        <v>4.90638718066541E-2</v>
      </c>
      <c r="F45" s="91">
        <f t="shared" si="17"/>
        <v>5.0413128281337094E-2</v>
      </c>
      <c r="G45" s="265">
        <v>0.05</v>
      </c>
      <c r="H45" s="265">
        <v>0.05</v>
      </c>
      <c r="I45" s="265">
        <v>6.5000000000000002E-2</v>
      </c>
      <c r="J45" s="91" t="s">
        <v>2386</v>
      </c>
      <c r="K45" s="91">
        <f t="shared" si="18"/>
        <v>5.5E-2</v>
      </c>
      <c r="L45" s="91">
        <f t="shared" si="19"/>
        <v>0.10029046860182045</v>
      </c>
      <c r="M45" s="91">
        <f t="shared" si="14"/>
        <v>0.10541312828133709</v>
      </c>
      <c r="N45" s="91">
        <f t="shared" si="20"/>
        <v>0.11565844764037037</v>
      </c>
      <c r="O45" s="335" t="str">
        <f>IF('CEA-2 Proxy Group'!K25="Excl.", "Excl.", "")</f>
        <v>Excl.</v>
      </c>
      <c r="P45" s="227"/>
      <c r="Q45" s="227"/>
      <c r="R45" s="105"/>
      <c r="S45" s="105"/>
      <c r="T45" s="105"/>
      <c r="U45" s="105"/>
    </row>
    <row r="46" spans="1:21" s="102" customFormat="1">
      <c r="A46" s="83" t="s">
        <v>2442</v>
      </c>
      <c r="B46" s="103" t="s">
        <v>767</v>
      </c>
      <c r="C46" s="264">
        <v>3.52</v>
      </c>
      <c r="D46" s="264">
        <v>72.504555555555584</v>
      </c>
      <c r="E46" s="91">
        <f t="shared" si="8"/>
        <v>4.8548673569936585E-2</v>
      </c>
      <c r="F46" s="91">
        <f t="shared" si="17"/>
        <v>5.01659512582351E-2</v>
      </c>
      <c r="G46" s="265">
        <v>8.2000000000000003E-2</v>
      </c>
      <c r="H46" s="265">
        <v>6.7500000000000004E-2</v>
      </c>
      <c r="I46" s="265">
        <v>4.4999999999999998E-2</v>
      </c>
      <c r="J46" s="265">
        <v>7.1999999999999995E-2</v>
      </c>
      <c r="K46" s="91">
        <f t="shared" si="18"/>
        <v>6.6625000000000004E-2</v>
      </c>
      <c r="L46" s="91">
        <f t="shared" si="19"/>
        <v>9.4641018725260151E-2</v>
      </c>
      <c r="M46" s="91">
        <f t="shared" si="14"/>
        <v>0.1167909512582351</v>
      </c>
      <c r="N46" s="91">
        <f t="shared" si="20"/>
        <v>0.13253916918630398</v>
      </c>
      <c r="O46" s="335" t="str">
        <f>IF('CEA-2 Proxy Group'!K26="Excl.", "Excl.", "")</f>
        <v>Excl.</v>
      </c>
      <c r="P46" s="227"/>
      <c r="Q46" s="227"/>
      <c r="R46" s="105"/>
      <c r="S46" s="105"/>
      <c r="T46" s="105"/>
      <c r="U46" s="105"/>
    </row>
    <row r="47" spans="1:21" s="102" customFormat="1">
      <c r="A47" s="83" t="s">
        <v>2447</v>
      </c>
      <c r="B47" s="103" t="s">
        <v>31</v>
      </c>
      <c r="C47" s="264">
        <v>1.03</v>
      </c>
      <c r="D47" s="264">
        <v>27.219777777777779</v>
      </c>
      <c r="E47" s="91">
        <f t="shared" ref="E47" si="21">C47/D47</f>
        <v>3.7840132583334012E-2</v>
      </c>
      <c r="F47" s="91">
        <f t="shared" ref="F47" si="22">IFERROR(E47*(1+0.5*K47), "")</f>
        <v>3.9160586240907347E-2</v>
      </c>
      <c r="G47" s="265">
        <v>6.8000000000000005E-2</v>
      </c>
      <c r="H47" s="265">
        <v>6.8164699999999995E-2</v>
      </c>
      <c r="I47" s="265">
        <v>7.4999999999999997E-2</v>
      </c>
      <c r="J47" s="265">
        <v>6.8000000000000005E-2</v>
      </c>
      <c r="K47" s="91">
        <f t="shared" ref="K47" si="23">IFERROR(AVERAGE(G47:J47), "")</f>
        <v>6.9791174999999997E-2</v>
      </c>
      <c r="L47" s="91">
        <f t="shared" ref="L47" si="24">IFERROR(E47*(1+(0.5*MIN(G47:J47)))+MIN(G47:J47), "")</f>
        <v>0.10712669709116737</v>
      </c>
      <c r="M47" s="91">
        <f t="shared" ref="M47" si="25">IFERROR(K47+F47, "")</f>
        <v>0.10895176124090734</v>
      </c>
      <c r="N47" s="91">
        <f t="shared" ref="N47" si="26">IFERROR(E47*(1+(0.5*MAX(G47:J47)))+MAX(G47:J47), "")</f>
        <v>0.11425913755520903</v>
      </c>
      <c r="O47" s="335" t="str">
        <f>IF('CEA-2 Proxy Group'!K27="Excl.", "Excl.", "")</f>
        <v>Excl.</v>
      </c>
      <c r="P47" s="227"/>
      <c r="Q47" s="227"/>
      <c r="R47" s="105"/>
      <c r="S47" s="105"/>
      <c r="T47" s="105"/>
      <c r="U47" s="105"/>
    </row>
    <row r="48" spans="1:21" s="102" customFormat="1">
      <c r="A48" s="83" t="s">
        <v>2445</v>
      </c>
      <c r="B48" s="103" t="s">
        <v>2446</v>
      </c>
      <c r="C48" s="264">
        <v>1.9</v>
      </c>
      <c r="D48" s="264">
        <v>41.932333333333332</v>
      </c>
      <c r="E48" s="91">
        <f t="shared" si="8"/>
        <v>4.5311096449040911E-2</v>
      </c>
      <c r="F48" s="91">
        <f>IFERROR(E48*(1+0.5*K48), "")</f>
        <v>4.7380303186880447E-2</v>
      </c>
      <c r="G48" s="265" t="s">
        <v>16</v>
      </c>
      <c r="H48" s="265">
        <v>8.900000000000001E-2</v>
      </c>
      <c r="I48" s="265">
        <v>0.06</v>
      </c>
      <c r="J48" s="265">
        <v>0.125</v>
      </c>
      <c r="K48" s="91">
        <f t="shared" si="18"/>
        <v>9.1333333333333336E-2</v>
      </c>
      <c r="L48" s="91">
        <f t="shared" si="19"/>
        <v>0.10667042934251214</v>
      </c>
      <c r="M48" s="91">
        <f t="shared" si="14"/>
        <v>0.13871363652021379</v>
      </c>
      <c r="N48" s="91">
        <f t="shared" si="20"/>
        <v>0.17314303997710595</v>
      </c>
      <c r="O48" s="335" t="str">
        <f>IF('CEA-2 Proxy Group'!K28="Excl.", "Excl.", "")</f>
        <v>Excl.</v>
      </c>
      <c r="P48" s="227"/>
      <c r="Q48" s="227"/>
      <c r="R48" s="105"/>
      <c r="S48" s="105"/>
      <c r="T48" s="105"/>
      <c r="U48" s="105"/>
    </row>
    <row r="49" spans="1:21" s="102" customFormat="1">
      <c r="A49" s="83" t="s">
        <v>2450</v>
      </c>
      <c r="B49" s="103" t="s">
        <v>768</v>
      </c>
      <c r="C49" s="264">
        <v>2.88</v>
      </c>
      <c r="D49" s="264">
        <v>71.455444444444424</v>
      </c>
      <c r="E49" s="91">
        <f t="shared" si="8"/>
        <v>4.0304836424873938E-2</v>
      </c>
      <c r="F49" s="91">
        <f>IFERROR(E49*(1+0.5*K49), "")</f>
        <v>4.1668134417873461E-2</v>
      </c>
      <c r="G49" s="265">
        <v>6.0999999999999999E-2</v>
      </c>
      <c r="H49" s="265">
        <v>7.1597400000000005E-2</v>
      </c>
      <c r="I49" s="265">
        <v>6.5000000000000002E-2</v>
      </c>
      <c r="J49" s="265">
        <v>7.2999999999999995E-2</v>
      </c>
      <c r="K49" s="91">
        <f t="shared" si="18"/>
        <v>6.7649349999999997E-2</v>
      </c>
      <c r="L49" s="91">
        <f t="shared" si="19"/>
        <v>0.10253413393583259</v>
      </c>
      <c r="M49" s="91">
        <f t="shared" si="14"/>
        <v>0.10931748441787345</v>
      </c>
      <c r="N49" s="91">
        <f t="shared" si="20"/>
        <v>0.11477596295438183</v>
      </c>
      <c r="O49" s="335" t="str">
        <f>IF('CEA-2 Proxy Group'!K29="Excl.", "Excl.", "")</f>
        <v>Excl.</v>
      </c>
      <c r="P49" s="227"/>
      <c r="Q49" s="227"/>
      <c r="R49" s="105"/>
      <c r="S49" s="105"/>
      <c r="T49" s="105"/>
      <c r="U49" s="105"/>
    </row>
    <row r="50" spans="1:21" s="102" customFormat="1">
      <c r="A50" s="83" t="s">
        <v>2458</v>
      </c>
      <c r="B50" s="103" t="s">
        <v>2053</v>
      </c>
      <c r="C50" s="264">
        <v>2.19</v>
      </c>
      <c r="D50" s="264">
        <v>55.05122222222225</v>
      </c>
      <c r="E50" s="91">
        <f t="shared" si="8"/>
        <v>3.9781133126522553E-2</v>
      </c>
      <c r="F50" s="91">
        <f t="shared" si="17"/>
        <v>4.10804843872676E-2</v>
      </c>
      <c r="G50" s="265">
        <v>6.4000000000000001E-2</v>
      </c>
      <c r="H50" s="265">
        <v>0.06</v>
      </c>
      <c r="I50" s="265">
        <v>7.0000000000000007E-2</v>
      </c>
      <c r="J50" s="265">
        <v>6.7299999999999999E-2</v>
      </c>
      <c r="K50" s="91">
        <f t="shared" si="18"/>
        <v>6.5324999999999994E-2</v>
      </c>
      <c r="L50" s="91">
        <f t="shared" si="19"/>
        <v>0.10097456712031823</v>
      </c>
      <c r="M50" s="91">
        <f t="shared" si="14"/>
        <v>0.1064054843872676</v>
      </c>
      <c r="N50" s="91">
        <f t="shared" si="20"/>
        <v>0.11117347278595086</v>
      </c>
      <c r="O50" s="335" t="str">
        <f>IF('CEA-2 Proxy Group'!K30="Excl.", "Excl.", "")</f>
        <v>Excl.</v>
      </c>
      <c r="P50" s="227"/>
      <c r="Q50" s="227"/>
      <c r="R50" s="105"/>
      <c r="S50" s="105"/>
      <c r="T50" s="105"/>
      <c r="U50" s="105"/>
    </row>
    <row r="51" spans="1:21" s="102" customFormat="1">
      <c r="A51" s="92" t="s">
        <v>2562</v>
      </c>
      <c r="B51" s="267"/>
      <c r="C51" s="94"/>
      <c r="D51" s="94"/>
      <c r="E51" s="95">
        <f t="shared" ref="E51:L51" si="27">AVERAGE(E36:E50)</f>
        <v>4.2458313798207067E-2</v>
      </c>
      <c r="F51" s="95">
        <f t="shared" si="27"/>
        <v>4.3813036625348155E-2</v>
      </c>
      <c r="G51" s="95">
        <f t="shared" si="27"/>
        <v>6.3142857142857139E-2</v>
      </c>
      <c r="H51" s="95">
        <f t="shared" si="27"/>
        <v>6.5618493333333333E-2</v>
      </c>
      <c r="I51" s="95">
        <f t="shared" si="27"/>
        <v>6.0357142857142852E-2</v>
      </c>
      <c r="J51" s="95">
        <f t="shared" si="27"/>
        <v>6.704285714285714E-2</v>
      </c>
      <c r="K51" s="95">
        <f t="shared" si="27"/>
        <v>6.4175734444444438E-2</v>
      </c>
      <c r="L51" s="95">
        <f t="shared" si="27"/>
        <v>9.5747918414397518E-2</v>
      </c>
      <c r="M51" s="95">
        <f>AVERAGE(M36:M50)</f>
        <v>0.1079887710697926</v>
      </c>
      <c r="N51" s="95">
        <f>AVERAGE(N36:N50)</f>
        <v>0.1172975123244127</v>
      </c>
      <c r="O51" s="335"/>
    </row>
    <row r="52" spans="1:21" s="102" customFormat="1">
      <c r="A52" s="328" t="s">
        <v>2608</v>
      </c>
      <c r="B52" s="341"/>
      <c r="C52" s="342"/>
      <c r="D52" s="342"/>
      <c r="E52" s="321"/>
      <c r="F52" s="321"/>
      <c r="G52" s="321"/>
      <c r="H52" s="321"/>
      <c r="I52" s="321"/>
      <c r="J52" s="321"/>
      <c r="K52" s="321"/>
      <c r="L52" s="321"/>
      <c r="M52" s="321">
        <f>AVERAGEIF(O36:O50, "", M36:M50)</f>
        <v>9.9676851612218606E-2</v>
      </c>
      <c r="N52" s="321"/>
      <c r="O52" s="335"/>
    </row>
    <row r="53" spans="1:21">
      <c r="A53" s="96" t="s">
        <v>2609</v>
      </c>
      <c r="D53" s="98"/>
      <c r="E53" s="91"/>
      <c r="F53" s="91"/>
      <c r="G53" s="91"/>
      <c r="H53" s="91"/>
      <c r="I53" s="91"/>
      <c r="J53" s="91"/>
      <c r="K53" s="91"/>
      <c r="L53" s="97">
        <v>5.0000000000000001E-3</v>
      </c>
      <c r="M53" s="97">
        <v>5.0000000000000001E-3</v>
      </c>
      <c r="N53" s="97">
        <v>5.0000000000000001E-3</v>
      </c>
    </row>
    <row r="54" spans="1:21">
      <c r="A54" s="96"/>
      <c r="D54" s="98"/>
      <c r="E54" s="91"/>
      <c r="F54" s="91"/>
      <c r="G54" s="91"/>
      <c r="H54" s="91"/>
      <c r="I54" s="91"/>
      <c r="J54" s="91"/>
      <c r="K54" s="91"/>
      <c r="L54" s="91">
        <f>L51+L53</f>
        <v>0.10074791841439752</v>
      </c>
      <c r="M54" s="91">
        <f>M51+M53</f>
        <v>0.1129887710697926</v>
      </c>
      <c r="N54" s="91">
        <f>N51+N53</f>
        <v>0.1222975123244127</v>
      </c>
    </row>
    <row r="55" spans="1:21">
      <c r="A55" s="100" t="s">
        <v>2505</v>
      </c>
      <c r="D55" s="98"/>
      <c r="E55" s="99"/>
      <c r="F55" s="99"/>
      <c r="G55" s="99"/>
      <c r="H55" s="99"/>
      <c r="I55" s="99"/>
      <c r="J55" s="99"/>
      <c r="K55" s="99"/>
      <c r="L55" s="99"/>
      <c r="M55" s="321">
        <f>M52+M53</f>
        <v>0.10467685161221861</v>
      </c>
      <c r="N55" s="99"/>
    </row>
    <row r="56" spans="1:21" s="102" customFormat="1">
      <c r="A56" s="83" t="s">
        <v>2610</v>
      </c>
      <c r="B56" s="103"/>
      <c r="C56" s="83"/>
      <c r="D56" s="98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335"/>
    </row>
    <row r="57" spans="1:21" s="102" customFormat="1">
      <c r="A57" s="83" t="str">
        <f>A18</f>
        <v>[2] Source: Bloomberg Professional, 90-day average as of May 31, 2024</v>
      </c>
      <c r="B57" s="103"/>
      <c r="C57" s="83"/>
      <c r="D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335"/>
    </row>
    <row r="58" spans="1:21" s="102" customFormat="1">
      <c r="A58" s="83" t="s">
        <v>2612</v>
      </c>
      <c r="B58" s="103"/>
      <c r="C58" s="83"/>
      <c r="D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335"/>
    </row>
    <row r="59" spans="1:21" s="102" customFormat="1">
      <c r="A59" s="83" t="str">
        <f>A20</f>
        <v>[4] Equals [3] x (1 + 0.5 x [9])</v>
      </c>
      <c r="B59" s="103"/>
      <c r="C59" s="83"/>
      <c r="D59" s="98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335"/>
    </row>
    <row r="60" spans="1:21" s="102" customFormat="1">
      <c r="A60" s="83" t="str">
        <f>A21</f>
        <v>[5] Source: Zacks at May 31, 2024</v>
      </c>
      <c r="B60" s="103"/>
      <c r="C60" s="83"/>
      <c r="D60" s="98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335"/>
    </row>
    <row r="61" spans="1:21" s="102" customFormat="1">
      <c r="A61" s="83" t="str">
        <f>A22</f>
        <v>[6] Source: SNL Financial Median Long-Term EPS Growth Rate as of May 31, 2024</v>
      </c>
      <c r="B61" s="103"/>
      <c r="C61" s="83"/>
      <c r="D61" s="98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335"/>
    </row>
    <row r="62" spans="1:21" s="102" customFormat="1">
      <c r="A62" s="83" t="s">
        <v>2616</v>
      </c>
      <c r="B62" s="103"/>
      <c r="C62" s="83"/>
      <c r="D62" s="98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335"/>
    </row>
    <row r="63" spans="1:21" s="102" customFormat="1">
      <c r="A63" s="83" t="str">
        <f>A24</f>
        <v>[8] Yahoo! Finance as of May 31, 2024</v>
      </c>
      <c r="B63" s="103"/>
      <c r="C63" s="83"/>
      <c r="D63" s="98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335"/>
    </row>
    <row r="64" spans="1:21" s="102" customFormat="1">
      <c r="A64" s="83" t="s">
        <v>2618</v>
      </c>
      <c r="B64" s="103"/>
      <c r="C64" s="83"/>
      <c r="D64" s="98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335"/>
    </row>
    <row r="65" spans="1:15" s="102" customFormat="1">
      <c r="A65" s="83" t="s">
        <v>2619</v>
      </c>
      <c r="B65" s="103"/>
      <c r="C65" s="83"/>
      <c r="D65" s="98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335"/>
    </row>
    <row r="66" spans="1:15" s="102" customFormat="1">
      <c r="A66" s="83" t="s">
        <v>2620</v>
      </c>
      <c r="B66" s="103"/>
      <c r="C66" s="83"/>
      <c r="D66" s="98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335"/>
    </row>
    <row r="67" spans="1:15" s="102" customFormat="1">
      <c r="A67" s="83" t="s">
        <v>2621</v>
      </c>
      <c r="B67" s="103"/>
      <c r="C67" s="83"/>
      <c r="D67" s="98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335"/>
    </row>
    <row r="68" spans="1:15" s="102" customFormat="1">
      <c r="A68" s="83" t="str">
        <f>A29</f>
        <v>[13] Most Canadian jurisdictions have approved an adjustment of 50 bps for flotation costs and financial flexibility.</v>
      </c>
      <c r="B68" s="103"/>
      <c r="C68" s="83"/>
      <c r="D68" s="98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335"/>
    </row>
    <row r="69" spans="1:15" s="102" customFormat="1">
      <c r="A69" s="83"/>
      <c r="B69" s="103"/>
      <c r="C69" s="83"/>
      <c r="D69" s="98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335"/>
    </row>
    <row r="70" spans="1:15" s="102" customFormat="1">
      <c r="A70" s="83"/>
      <c r="B70" s="103"/>
      <c r="C70" s="83"/>
      <c r="D70" s="98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335"/>
    </row>
    <row r="71" spans="1:15" s="102" customFormat="1" ht="18.75">
      <c r="A71" s="361" t="s">
        <v>2624</v>
      </c>
      <c r="B71" s="361"/>
      <c r="C71" s="361"/>
      <c r="D71" s="361"/>
      <c r="E71" s="361"/>
      <c r="F71" s="361"/>
      <c r="G71" s="361"/>
      <c r="H71" s="361"/>
      <c r="I71" s="361"/>
      <c r="J71" s="361"/>
      <c r="K71" s="361"/>
      <c r="L71" s="361"/>
      <c r="M71" s="361"/>
      <c r="N71" s="361"/>
      <c r="O71" s="335"/>
    </row>
    <row r="72" spans="1:15" s="102" customFormat="1">
      <c r="A72" s="96"/>
      <c r="B72" s="103"/>
      <c r="C72" s="90"/>
      <c r="D72" s="90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335"/>
    </row>
    <row r="73" spans="1:15" s="102" customFormat="1" ht="17.25" thickBot="1">
      <c r="A73" s="107"/>
      <c r="B73" s="103"/>
      <c r="C73" s="103" t="s">
        <v>2466</v>
      </c>
      <c r="D73" s="103" t="s">
        <v>2467</v>
      </c>
      <c r="E73" s="103" t="s">
        <v>2468</v>
      </c>
      <c r="F73" s="103" t="s">
        <v>2469</v>
      </c>
      <c r="G73" s="103" t="s">
        <v>2470</v>
      </c>
      <c r="H73" s="103" t="s">
        <v>2471</v>
      </c>
      <c r="I73" s="103" t="s">
        <v>2472</v>
      </c>
      <c r="J73" s="103" t="s">
        <v>2473</v>
      </c>
      <c r="K73" s="103" t="s">
        <v>2474</v>
      </c>
      <c r="L73" s="103" t="s">
        <v>2475</v>
      </c>
      <c r="M73" s="103" t="s">
        <v>2476</v>
      </c>
      <c r="N73" s="103" t="s">
        <v>2477</v>
      </c>
      <c r="O73" s="335"/>
    </row>
    <row r="74" spans="1:15" s="102" customFormat="1" ht="49.5">
      <c r="A74" s="84" t="s">
        <v>2350</v>
      </c>
      <c r="B74" s="84" t="s">
        <v>1</v>
      </c>
      <c r="C74" s="85" t="s">
        <v>2596</v>
      </c>
      <c r="D74" s="85" t="s">
        <v>2597</v>
      </c>
      <c r="E74" s="85" t="s">
        <v>2598</v>
      </c>
      <c r="F74" s="86" t="s">
        <v>2599</v>
      </c>
      <c r="G74" s="87" t="s">
        <v>2600</v>
      </c>
      <c r="H74" s="87" t="s">
        <v>2601</v>
      </c>
      <c r="I74" s="87" t="s">
        <v>2602</v>
      </c>
      <c r="J74" s="87" t="s">
        <v>2603</v>
      </c>
      <c r="K74" s="87" t="s">
        <v>2604</v>
      </c>
      <c r="L74" s="87" t="s">
        <v>2605</v>
      </c>
      <c r="M74" s="87" t="s">
        <v>2606</v>
      </c>
      <c r="N74" s="87" t="s">
        <v>2607</v>
      </c>
      <c r="O74" s="335" t="s">
        <v>3748</v>
      </c>
    </row>
    <row r="75" spans="1:15" s="102" customFormat="1">
      <c r="A75" s="222" t="s">
        <v>2588</v>
      </c>
      <c r="B75" s="220" t="s">
        <v>2380</v>
      </c>
      <c r="C75" s="264">
        <v>3.22</v>
      </c>
      <c r="D75" s="264">
        <v>115.50955555555561</v>
      </c>
      <c r="E75" s="91">
        <f>C75/D75</f>
        <v>2.7876481599405905E-2</v>
      </c>
      <c r="F75" s="91">
        <f>IFERROR(E75*(1+0.5*K75), "")</f>
        <v>2.8870742776451384E-2</v>
      </c>
      <c r="G75" s="265">
        <v>7.0000000000000007E-2</v>
      </c>
      <c r="H75" s="265" t="s">
        <v>16</v>
      </c>
      <c r="I75" s="266">
        <v>7.0000000000000007E-2</v>
      </c>
      <c r="J75" s="265">
        <v>7.3999999999999996E-2</v>
      </c>
      <c r="K75" s="91">
        <f>IFERROR(AVERAGE(G75:J75), "")</f>
        <v>7.1333333333333346E-2</v>
      </c>
      <c r="L75" s="91">
        <f>IFERROR(E75*(1+(0.5*MIN(G75:J75)))+MIN(G75:J75), "")</f>
        <v>9.8852158455385114E-2</v>
      </c>
      <c r="M75" s="91">
        <f>IFERROR(K75+F75, "")</f>
        <v>0.10020407610978473</v>
      </c>
      <c r="N75" s="91">
        <f>IFERROR(E75*(1+(0.5*MAX(G75:J75)))+MAX(G75:J75), "")</f>
        <v>0.10290791141858392</v>
      </c>
      <c r="O75" s="335" t="str">
        <f>IF('CEA-2 Proxy Group'!K35="Excl.", "Excl.", "")</f>
        <v/>
      </c>
    </row>
    <row r="76" spans="1:15" s="102" customFormat="1">
      <c r="A76" s="83" t="s">
        <v>2387</v>
      </c>
      <c r="B76" s="103" t="s">
        <v>2388</v>
      </c>
      <c r="C76" s="264">
        <v>1.95</v>
      </c>
      <c r="D76" s="264">
        <v>37.181666666666658</v>
      </c>
      <c r="E76" s="91">
        <f t="shared" ref="E76:E78" si="28">C76/D76</f>
        <v>5.2445201488188632E-2</v>
      </c>
      <c r="F76" s="91">
        <f t="shared" ref="F76:F78" si="29">IFERROR(E76*(1+0.5*K76), "")</f>
        <v>5.3695145456990466E-2</v>
      </c>
      <c r="G76" s="265" t="s">
        <v>16</v>
      </c>
      <c r="H76" s="265">
        <v>0.05</v>
      </c>
      <c r="I76" s="266">
        <v>6.5000000000000002E-2</v>
      </c>
      <c r="J76" s="265">
        <v>2.8000000000000001E-2</v>
      </c>
      <c r="K76" s="91">
        <f>IFERROR(AVERAGE(H76:J76), "")</f>
        <v>4.766666666666667E-2</v>
      </c>
      <c r="L76" s="91">
        <f>IFERROR(E76*(1+(0.5*MIN(H76:J76)))+MIN(H76:J76), "")</f>
        <v>8.1179434309023274E-2</v>
      </c>
      <c r="M76" s="91">
        <f t="shared" ref="M76:M78" si="30">IFERROR(K76+F76, "")</f>
        <v>0.10136181212365714</v>
      </c>
      <c r="N76" s="91">
        <f>IFERROR(E76*(1+(0.5*MAX(H76:J76)))+MAX(H76:J76), "")</f>
        <v>0.11914967053655476</v>
      </c>
      <c r="O76" s="335" t="str">
        <f>IF('CEA-2 Proxy Group'!K36="Excl.", "Excl.", "")</f>
        <v/>
      </c>
    </row>
    <row r="77" spans="1:15" s="102" customFormat="1">
      <c r="A77" s="83" t="s">
        <v>2538</v>
      </c>
      <c r="B77" s="103" t="s">
        <v>2539</v>
      </c>
      <c r="C77" s="264">
        <v>2.64</v>
      </c>
      <c r="D77" s="264">
        <v>62.242777777777775</v>
      </c>
      <c r="E77" s="91">
        <f t="shared" si="28"/>
        <v>4.2414559475887431E-2</v>
      </c>
      <c r="F77" s="91">
        <f t="shared" si="29"/>
        <v>4.3289359765077605E-2</v>
      </c>
      <c r="G77" s="265">
        <v>0.05</v>
      </c>
      <c r="H77" s="265">
        <v>0.03</v>
      </c>
      <c r="I77" s="266">
        <v>3.5000000000000003E-2</v>
      </c>
      <c r="J77" s="265">
        <v>0.05</v>
      </c>
      <c r="K77" s="91">
        <f t="shared" ref="K77:K78" si="31">IFERROR(AVERAGE(G77:J77), "")</f>
        <v>4.1250000000000002E-2</v>
      </c>
      <c r="L77" s="91">
        <f t="shared" ref="L77:L78" si="32">IFERROR(E77*(1+(0.5*MIN(G77:J77)))+MIN(G77:J77), "")</f>
        <v>7.3050777868025746E-2</v>
      </c>
      <c r="M77" s="91">
        <f t="shared" si="30"/>
        <v>8.4539359765077607E-2</v>
      </c>
      <c r="N77" s="91">
        <f t="shared" ref="N77:N78" si="33">IFERROR(E77*(1+(0.5*MAX(G77:J77)))+MAX(G77:J77), "")</f>
        <v>9.3474923462784618E-2</v>
      </c>
      <c r="O77" s="335" t="str">
        <f>IF('CEA-2 Proxy Group'!K37="Excl.", "Excl.", "")</f>
        <v/>
      </c>
    </row>
    <row r="78" spans="1:15" s="102" customFormat="1">
      <c r="A78" s="100" t="s">
        <v>2540</v>
      </c>
      <c r="B78" s="103" t="s">
        <v>2541</v>
      </c>
      <c r="C78" s="264">
        <v>3.02</v>
      </c>
      <c r="D78" s="264">
        <v>60.096777777777788</v>
      </c>
      <c r="E78" s="91">
        <f t="shared" si="28"/>
        <v>5.0252278269679825E-2</v>
      </c>
      <c r="F78" s="91">
        <f t="shared" si="29"/>
        <v>5.1656829447317372E-2</v>
      </c>
      <c r="G78" s="265">
        <v>0.05</v>
      </c>
      <c r="H78" s="265">
        <v>6.5000000000000002E-2</v>
      </c>
      <c r="I78" s="266">
        <v>4.4999999999999998E-2</v>
      </c>
      <c r="J78" s="265">
        <v>6.3600000000000004E-2</v>
      </c>
      <c r="K78" s="91">
        <f t="shared" si="31"/>
        <v>5.5900000000000005E-2</v>
      </c>
      <c r="L78" s="91">
        <f t="shared" si="32"/>
        <v>9.6382954530747619E-2</v>
      </c>
      <c r="M78" s="91">
        <f t="shared" si="30"/>
        <v>0.10755682944731737</v>
      </c>
      <c r="N78" s="91">
        <f t="shared" si="33"/>
        <v>0.11688547731344442</v>
      </c>
      <c r="O78" s="335" t="str">
        <f>IF('CEA-2 Proxy Group'!K38="Excl.", "Excl.", "")</f>
        <v>Excl.</v>
      </c>
    </row>
    <row r="79" spans="1:15" s="102" customFormat="1">
      <c r="A79" s="96" t="s">
        <v>2562</v>
      </c>
      <c r="B79" s="267"/>
      <c r="C79" s="94"/>
      <c r="D79" s="94"/>
      <c r="E79" s="95">
        <f t="shared" ref="E79:L79" si="34">AVERAGE(E75:E78)</f>
        <v>4.3247130208290449E-2</v>
      </c>
      <c r="F79" s="95">
        <f t="shared" si="34"/>
        <v>4.4378019361459208E-2</v>
      </c>
      <c r="G79" s="95">
        <f t="shared" si="34"/>
        <v>5.6666666666666671E-2</v>
      </c>
      <c r="H79" s="95">
        <f t="shared" si="34"/>
        <v>4.8333333333333339E-2</v>
      </c>
      <c r="I79" s="95">
        <f t="shared" si="34"/>
        <v>5.3750000000000006E-2</v>
      </c>
      <c r="J79" s="95">
        <f t="shared" si="34"/>
        <v>5.3900000000000003E-2</v>
      </c>
      <c r="K79" s="95">
        <f t="shared" si="34"/>
        <v>5.4037500000000009E-2</v>
      </c>
      <c r="L79" s="95">
        <f t="shared" si="34"/>
        <v>8.7366331290795435E-2</v>
      </c>
      <c r="M79" s="95">
        <f>AVERAGE(M75:M78)</f>
        <v>9.8415519361459203E-2</v>
      </c>
      <c r="N79" s="95">
        <f>AVERAGE(N75:N78)</f>
        <v>0.10810449568284194</v>
      </c>
      <c r="O79" s="335"/>
    </row>
    <row r="80" spans="1:15" s="102" customFormat="1">
      <c r="A80" s="328" t="s">
        <v>2608</v>
      </c>
      <c r="B80" s="341"/>
      <c r="C80" s="342"/>
      <c r="D80" s="342"/>
      <c r="E80" s="321"/>
      <c r="F80" s="321"/>
      <c r="G80" s="321"/>
      <c r="H80" s="321"/>
      <c r="I80" s="321"/>
      <c r="J80" s="321"/>
      <c r="K80" s="321"/>
      <c r="L80" s="321"/>
      <c r="M80" s="321">
        <f>AVERAGEIF(O75:O78, "", M75:M78)</f>
        <v>9.5368415999506476E-2</v>
      </c>
      <c r="N80" s="321"/>
      <c r="O80" s="335"/>
    </row>
    <row r="81" spans="1:15" s="102" customFormat="1">
      <c r="A81" s="96" t="s">
        <v>2609</v>
      </c>
      <c r="B81" s="103"/>
      <c r="C81" s="83"/>
      <c r="D81" s="98"/>
      <c r="E81" s="91"/>
      <c r="F81" s="91"/>
      <c r="G81" s="91"/>
      <c r="H81" s="91"/>
      <c r="I81" s="91"/>
      <c r="J81" s="91"/>
      <c r="K81" s="91"/>
      <c r="L81" s="97">
        <v>5.0000000000000001E-3</v>
      </c>
      <c r="M81" s="97">
        <v>5.0000000000000001E-3</v>
      </c>
      <c r="N81" s="97">
        <v>5.0000000000000001E-3</v>
      </c>
      <c r="O81" s="335"/>
    </row>
    <row r="82" spans="1:15" s="102" customFormat="1">
      <c r="A82" s="96"/>
      <c r="B82" s="103"/>
      <c r="C82" s="83"/>
      <c r="D82" s="98"/>
      <c r="E82" s="91"/>
      <c r="F82" s="91"/>
      <c r="G82" s="91"/>
      <c r="H82" s="91"/>
      <c r="I82" s="91"/>
      <c r="J82" s="91"/>
      <c r="K82" s="91"/>
      <c r="L82" s="91">
        <f>L79+L81</f>
        <v>9.2366331290795439E-2</v>
      </c>
      <c r="M82" s="91">
        <f>M79+M81</f>
        <v>0.10341551936145921</v>
      </c>
      <c r="N82" s="91">
        <f t="shared" ref="N82" si="35">N79+N81</f>
        <v>0.11310449568284195</v>
      </c>
      <c r="O82" s="335"/>
    </row>
    <row r="83" spans="1:15" s="102" customFormat="1">
      <c r="A83" s="100" t="s">
        <v>2505</v>
      </c>
      <c r="B83" s="103"/>
      <c r="C83" s="83"/>
      <c r="D83" s="98"/>
      <c r="E83" s="99"/>
      <c r="F83" s="99"/>
      <c r="G83" s="99"/>
      <c r="H83" s="99"/>
      <c r="I83" s="99"/>
      <c r="J83" s="99"/>
      <c r="K83" s="99"/>
      <c r="L83" s="99"/>
      <c r="M83" s="321">
        <f>M80+M81</f>
        <v>0.10036841599950648</v>
      </c>
      <c r="N83" s="99"/>
      <c r="O83" s="335"/>
    </row>
    <row r="84" spans="1:15" s="102" customFormat="1">
      <c r="A84" s="83" t="str">
        <f t="shared" ref="A84:A96" si="36">A56</f>
        <v>[1] Source: Bloomberg Professional</v>
      </c>
      <c r="B84" s="103"/>
      <c r="C84" s="83"/>
      <c r="D84" s="98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335"/>
    </row>
    <row r="85" spans="1:15" s="102" customFormat="1">
      <c r="A85" s="83" t="str">
        <f t="shared" si="36"/>
        <v>[2] Source: Bloomberg Professional, 90-day average as of May 31, 2024</v>
      </c>
      <c r="B85" s="103"/>
      <c r="C85" s="83"/>
      <c r="D85" s="98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335"/>
    </row>
    <row r="86" spans="1:15" s="102" customFormat="1">
      <c r="A86" s="83" t="str">
        <f t="shared" si="36"/>
        <v>[3] Equals [1] / [2]</v>
      </c>
      <c r="B86" s="103"/>
      <c r="C86" s="83"/>
      <c r="D86" s="98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335"/>
    </row>
    <row r="87" spans="1:15" s="102" customFormat="1">
      <c r="A87" s="83" t="str">
        <f t="shared" si="36"/>
        <v>[4] Equals [3] x (1 + 0.5 x [9])</v>
      </c>
      <c r="B87" s="103"/>
      <c r="C87" s="83"/>
      <c r="D87" s="98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335"/>
    </row>
    <row r="88" spans="1:15" s="102" customFormat="1">
      <c r="A88" s="83" t="str">
        <f t="shared" si="36"/>
        <v>[5] Source: Zacks at May 31, 2024</v>
      </c>
      <c r="B88" s="103"/>
      <c r="C88" s="83"/>
      <c r="D88" s="98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335"/>
    </row>
    <row r="89" spans="1:15" s="102" customFormat="1">
      <c r="A89" s="83" t="str">
        <f t="shared" si="36"/>
        <v>[6] Source: SNL Financial Median Long-Term EPS Growth Rate as of May 31, 2024</v>
      </c>
      <c r="B89" s="103"/>
      <c r="C89" s="83"/>
      <c r="D89" s="98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335"/>
    </row>
    <row r="90" spans="1:15" s="102" customFormat="1">
      <c r="A90" s="83" t="str">
        <f t="shared" si="36"/>
        <v>[7] Source: Value Line</v>
      </c>
      <c r="B90" s="103"/>
      <c r="C90" s="83"/>
      <c r="D90" s="98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335"/>
    </row>
    <row r="91" spans="1:15" s="102" customFormat="1">
      <c r="A91" s="83" t="str">
        <f t="shared" si="36"/>
        <v>[8] Yahoo! Finance as of May 31, 2024</v>
      </c>
      <c r="B91" s="103"/>
      <c r="C91" s="83"/>
      <c r="D91" s="98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335"/>
    </row>
    <row r="92" spans="1:15" s="102" customFormat="1">
      <c r="A92" s="83" t="str">
        <f t="shared" si="36"/>
        <v>[9] Equals Average([5], [6], [7], [8])</v>
      </c>
      <c r="B92" s="103"/>
      <c r="C92" s="83"/>
      <c r="D92" s="98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335"/>
    </row>
    <row r="93" spans="1:15" s="102" customFormat="1">
      <c r="A93" s="83" t="str">
        <f t="shared" si="36"/>
        <v>[10] Equals [3] x (1 + 0.5 x Minimum([5], [6], [7], [8])) + Minimum([5], [6], [7], [8])</v>
      </c>
      <c r="B93" s="103"/>
      <c r="C93" s="83"/>
      <c r="D93" s="98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335"/>
    </row>
    <row r="94" spans="1:15" s="102" customFormat="1">
      <c r="A94" s="83" t="str">
        <f t="shared" si="36"/>
        <v>[11] Equals [4] + [9]</v>
      </c>
      <c r="B94" s="103"/>
      <c r="C94" s="83"/>
      <c r="D94" s="98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335"/>
    </row>
    <row r="95" spans="1:15" s="102" customFormat="1">
      <c r="A95" s="83" t="str">
        <f t="shared" si="36"/>
        <v>[12] Equals [3] x (1 + 0.5 x Maximum([5], [6], [7], [8])) + Maximum([5], [6], [7], [8])</v>
      </c>
      <c r="B95" s="103"/>
      <c r="C95" s="83"/>
      <c r="D95" s="98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335"/>
    </row>
    <row r="96" spans="1:15" s="102" customFormat="1">
      <c r="A96" s="83" t="str">
        <f t="shared" si="36"/>
        <v>[13] Most Canadian jurisdictions have approved an adjustment of 50 bps for flotation costs and financial flexibility.</v>
      </c>
      <c r="B96" s="103"/>
      <c r="C96" s="83"/>
      <c r="D96" s="98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335"/>
    </row>
    <row r="97" spans="1:21" s="102" customFormat="1">
      <c r="A97" s="83"/>
      <c r="B97" s="103"/>
      <c r="C97" s="83"/>
      <c r="D97" s="98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335"/>
    </row>
    <row r="98" spans="1:21" s="102" customFormat="1">
      <c r="A98" s="83"/>
      <c r="B98" s="103"/>
      <c r="C98" s="83"/>
      <c r="D98" s="98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335"/>
    </row>
    <row r="99" spans="1:21" ht="18.75">
      <c r="A99" s="361" t="s">
        <v>2625</v>
      </c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</row>
    <row r="100" spans="1:21">
      <c r="A100" s="101"/>
      <c r="B100" s="296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</row>
    <row r="101" spans="1:21" ht="17.25" thickBot="1">
      <c r="C101" s="103" t="s">
        <v>2466</v>
      </c>
      <c r="D101" s="103" t="s">
        <v>2467</v>
      </c>
      <c r="E101" s="103" t="s">
        <v>2468</v>
      </c>
      <c r="F101" s="103" t="s">
        <v>2469</v>
      </c>
      <c r="G101" s="103" t="s">
        <v>2470</v>
      </c>
      <c r="H101" s="103" t="s">
        <v>2471</v>
      </c>
      <c r="I101" s="103" t="s">
        <v>2472</v>
      </c>
      <c r="J101" s="103" t="s">
        <v>2473</v>
      </c>
      <c r="K101" s="103" t="s">
        <v>2474</v>
      </c>
      <c r="L101" s="103" t="s">
        <v>2475</v>
      </c>
      <c r="M101" s="103" t="s">
        <v>2476</v>
      </c>
      <c r="N101" s="103" t="s">
        <v>2477</v>
      </c>
    </row>
    <row r="102" spans="1:21" ht="50.25" customHeight="1">
      <c r="A102" s="84" t="s">
        <v>2350</v>
      </c>
      <c r="B102" s="84" t="s">
        <v>1</v>
      </c>
      <c r="C102" s="85" t="s">
        <v>2596</v>
      </c>
      <c r="D102" s="85" t="s">
        <v>2597</v>
      </c>
      <c r="E102" s="85" t="s">
        <v>2598</v>
      </c>
      <c r="F102" s="86" t="s">
        <v>2599</v>
      </c>
      <c r="G102" s="87" t="s">
        <v>2600</v>
      </c>
      <c r="H102" s="87" t="s">
        <v>2601</v>
      </c>
      <c r="I102" s="87" t="s">
        <v>2602</v>
      </c>
      <c r="J102" s="87" t="s">
        <v>2603</v>
      </c>
      <c r="K102" s="87" t="s">
        <v>2604</v>
      </c>
      <c r="L102" s="87" t="s">
        <v>2605</v>
      </c>
      <c r="M102" s="87" t="s">
        <v>2606</v>
      </c>
      <c r="N102" s="87" t="s">
        <v>2607</v>
      </c>
      <c r="O102" s="335" t="s">
        <v>3748</v>
      </c>
    </row>
    <row r="103" spans="1:21">
      <c r="A103" s="88" t="s">
        <v>2459</v>
      </c>
      <c r="B103" s="89" t="s">
        <v>610</v>
      </c>
      <c r="C103" s="158">
        <f t="shared" ref="C103:D121" si="37">_xlfn.XLOOKUP($B103, $B$5:$B$78, C$5:C$78)</f>
        <v>1.8124</v>
      </c>
      <c r="D103" s="158">
        <f t="shared" si="37"/>
        <v>30.742444444444438</v>
      </c>
      <c r="E103" s="91">
        <f t="shared" ref="E103:E121" si="38">C103/D103</f>
        <v>5.8954323013423363E-2</v>
      </c>
      <c r="F103" s="91">
        <f t="shared" ref="F103:F121" si="39">IFERROR(E103*(1+0.5*K103), "")</f>
        <v>5.9772314245234617E-2</v>
      </c>
      <c r="G103" s="113" t="str">
        <f t="shared" ref="G103:J121" si="40">_xlfn.XLOOKUP($B103, $B$5:$B$78, G$5:G$78)</f>
        <v>n/a</v>
      </c>
      <c r="H103" s="113">
        <f t="shared" si="40"/>
        <v>2.8500000000000001E-2</v>
      </c>
      <c r="I103" s="113" t="str">
        <f t="shared" si="40"/>
        <v>n/a</v>
      </c>
      <c r="J103" s="113">
        <f t="shared" si="40"/>
        <v>2.7E-2</v>
      </c>
      <c r="K103" s="91">
        <f t="shared" ref="K103:K121" si="41">IFERROR(AVERAGE(G103:J103), "")</f>
        <v>2.775E-2</v>
      </c>
      <c r="L103" s="91">
        <f t="shared" ref="L103:L121" si="42">IFERROR(E103*(1+(0.5*MIN(G103:J103)))+MIN(G103:J103), "")</f>
        <v>8.6750206374104577E-2</v>
      </c>
      <c r="M103" s="91">
        <f t="shared" ref="M103:M121" si="43">IFERROR(K103+F103, "")</f>
        <v>8.7522314245234614E-2</v>
      </c>
      <c r="N103" s="91">
        <f t="shared" ref="N103:N121" si="44">IFERROR(E103*(1+(0.5*MAX(G103:J103)))+MAX(G103:J103), "")</f>
        <v>8.8294422116364651E-2</v>
      </c>
      <c r="O103" s="336" t="str">
        <f>IF('CEA-2 Proxy Group'!K43="Excl.", "Excl.", "")</f>
        <v/>
      </c>
      <c r="P103" s="227"/>
      <c r="Q103" s="227"/>
      <c r="R103" s="105"/>
      <c r="S103" s="105"/>
      <c r="T103" s="105"/>
      <c r="U103" s="105"/>
    </row>
    <row r="104" spans="1:21">
      <c r="A104" s="88" t="s">
        <v>2460</v>
      </c>
      <c r="B104" s="89" t="s">
        <v>445</v>
      </c>
      <c r="C104" s="158">
        <f t="shared" si="37"/>
        <v>2.87</v>
      </c>
      <c r="D104" s="158">
        <f t="shared" si="37"/>
        <v>47.731666666666683</v>
      </c>
      <c r="E104" s="91">
        <f t="shared" si="38"/>
        <v>6.0127797758301599E-2</v>
      </c>
      <c r="F104" s="91">
        <f t="shared" si="39"/>
        <v>6.1390481511225926E-2</v>
      </c>
      <c r="G104" s="113" t="str">
        <f t="shared" si="40"/>
        <v>n/a</v>
      </c>
      <c r="H104" s="113">
        <f t="shared" si="40"/>
        <v>3.7000000000000005E-2</v>
      </c>
      <c r="I104" s="113">
        <f t="shared" si="40"/>
        <v>5.5E-2</v>
      </c>
      <c r="J104" s="113">
        <f t="shared" si="40"/>
        <v>3.4000000000000002E-2</v>
      </c>
      <c r="K104" s="91">
        <f t="shared" si="41"/>
        <v>4.2000000000000003E-2</v>
      </c>
      <c r="L104" s="91">
        <f t="shared" si="42"/>
        <v>9.514997032019272E-2</v>
      </c>
      <c r="M104" s="91">
        <f t="shared" si="43"/>
        <v>0.10339048151122593</v>
      </c>
      <c r="N104" s="91">
        <f t="shared" si="44"/>
        <v>0.1167813121966549</v>
      </c>
      <c r="O104" s="336" t="str">
        <f>IF('CEA-2 Proxy Group'!K44="Excl.", "Excl.", "")</f>
        <v>Excl.</v>
      </c>
      <c r="P104" s="227"/>
      <c r="Q104" s="227"/>
      <c r="R104" s="105"/>
      <c r="S104" s="105"/>
      <c r="T104" s="105"/>
      <c r="U104" s="105"/>
    </row>
    <row r="105" spans="1:21">
      <c r="A105" s="88" t="s">
        <v>2573</v>
      </c>
      <c r="B105" s="89" t="s">
        <v>637</v>
      </c>
      <c r="C105" s="158">
        <f t="shared" si="37"/>
        <v>2.36</v>
      </c>
      <c r="D105" s="158">
        <f t="shared" si="37"/>
        <v>53.598111111111109</v>
      </c>
      <c r="E105" s="91">
        <f t="shared" si="38"/>
        <v>4.4031402433336163E-2</v>
      </c>
      <c r="F105" s="91">
        <f t="shared" si="39"/>
        <v>4.5110171792952895E-2</v>
      </c>
      <c r="G105" s="113">
        <f t="shared" si="40"/>
        <v>0.06</v>
      </c>
      <c r="H105" s="113">
        <f t="shared" si="40"/>
        <v>0.06</v>
      </c>
      <c r="I105" s="113">
        <f t="shared" si="40"/>
        <v>0.05</v>
      </c>
      <c r="J105" s="113">
        <f t="shared" si="40"/>
        <v>2.5999999999999999E-2</v>
      </c>
      <c r="K105" s="91">
        <f t="shared" si="41"/>
        <v>4.8999999999999995E-2</v>
      </c>
      <c r="L105" s="91">
        <f t="shared" si="42"/>
        <v>7.0603810664969527E-2</v>
      </c>
      <c r="M105" s="91">
        <f t="shared" si="43"/>
        <v>9.411017179295289E-2</v>
      </c>
      <c r="N105" s="91">
        <f t="shared" si="44"/>
        <v>0.10535234450633624</v>
      </c>
      <c r="O105" s="336" t="str">
        <f>IF('CEA-2 Proxy Group'!K45="Excl.", "Excl.", "")</f>
        <v>Excl.</v>
      </c>
      <c r="P105" s="227"/>
      <c r="Q105" s="227"/>
      <c r="R105" s="105"/>
      <c r="S105" s="105"/>
      <c r="T105" s="105"/>
      <c r="U105" s="105"/>
    </row>
    <row r="106" spans="1:21">
      <c r="A106" s="88" t="s">
        <v>2574</v>
      </c>
      <c r="B106" s="89" t="s">
        <v>2504</v>
      </c>
      <c r="C106" s="158">
        <f t="shared" si="37"/>
        <v>1.1856</v>
      </c>
      <c r="D106" s="158">
        <f t="shared" si="37"/>
        <v>39.797999999999988</v>
      </c>
      <c r="E106" s="91">
        <f t="shared" si="38"/>
        <v>2.9790441730740247E-2</v>
      </c>
      <c r="F106" s="91">
        <f t="shared" si="39"/>
        <v>3.0684154982662457E-2</v>
      </c>
      <c r="G106" s="113" t="str">
        <f t="shared" si="40"/>
        <v>n/a</v>
      </c>
      <c r="H106" s="113">
        <f t="shared" si="40"/>
        <v>0.06</v>
      </c>
      <c r="I106" s="113" t="str">
        <f t="shared" si="40"/>
        <v>n/a</v>
      </c>
      <c r="J106" s="113" t="str">
        <f t="shared" si="40"/>
        <v>n/a</v>
      </c>
      <c r="K106" s="91">
        <f t="shared" si="41"/>
        <v>0.06</v>
      </c>
      <c r="L106" s="91">
        <f t="shared" si="42"/>
        <v>9.0684154982662454E-2</v>
      </c>
      <c r="M106" s="91">
        <f t="shared" si="43"/>
        <v>9.0684154982662454E-2</v>
      </c>
      <c r="N106" s="91">
        <f t="shared" si="44"/>
        <v>9.0684154982662454E-2</v>
      </c>
      <c r="O106" s="336" t="str">
        <f>IF('CEA-2 Proxy Group'!K46="Excl.", "Excl.", "")</f>
        <v/>
      </c>
      <c r="P106" s="227"/>
      <c r="Q106" s="227"/>
      <c r="R106" s="105"/>
      <c r="S106" s="105"/>
      <c r="T106" s="105"/>
      <c r="U106" s="105"/>
    </row>
    <row r="107" spans="1:21">
      <c r="A107" s="88" t="str">
        <f t="shared" ref="A107:B117" si="45">A36</f>
        <v>Alliant Energy Corporation</v>
      </c>
      <c r="B107" s="89" t="str">
        <f t="shared" si="45"/>
        <v>LNT</v>
      </c>
      <c r="C107" s="158">
        <f t="shared" si="37"/>
        <v>1.92</v>
      </c>
      <c r="D107" s="158">
        <f t="shared" si="37"/>
        <v>49.316222222222244</v>
      </c>
      <c r="E107" s="91">
        <f t="shared" si="38"/>
        <v>3.8932422506905533E-2</v>
      </c>
      <c r="F107" s="91">
        <f t="shared" si="39"/>
        <v>4.0173416347111371E-2</v>
      </c>
      <c r="G107" s="113">
        <f t="shared" si="40"/>
        <v>6.0999999999999999E-2</v>
      </c>
      <c r="H107" s="113">
        <f t="shared" si="40"/>
        <v>6.6004699999999999E-2</v>
      </c>
      <c r="I107" s="113">
        <f t="shared" si="40"/>
        <v>6.5000000000000002E-2</v>
      </c>
      <c r="J107" s="113">
        <f t="shared" si="40"/>
        <v>6.3E-2</v>
      </c>
      <c r="K107" s="91">
        <f t="shared" si="41"/>
        <v>6.3751174999999993E-2</v>
      </c>
      <c r="L107" s="91">
        <f t="shared" si="42"/>
        <v>0.10111986139336615</v>
      </c>
      <c r="M107" s="91">
        <f t="shared" si="43"/>
        <v>0.10392459134711136</v>
      </c>
      <c r="N107" s="91">
        <f t="shared" si="44"/>
        <v>0.10622198394082631</v>
      </c>
      <c r="O107" s="336" t="str">
        <f>IF('CEA-2 Proxy Group'!K47="Excl.", "Excl.", "")</f>
        <v>Excl.</v>
      </c>
      <c r="P107" s="227"/>
      <c r="Q107" s="227"/>
      <c r="R107" s="105"/>
      <c r="S107" s="105"/>
      <c r="T107" s="105"/>
      <c r="U107" s="105"/>
    </row>
    <row r="108" spans="1:21">
      <c r="A108" s="88" t="str">
        <f t="shared" si="45"/>
        <v>Ameren Corporation</v>
      </c>
      <c r="B108" s="89" t="str">
        <f t="shared" si="45"/>
        <v>AEE</v>
      </c>
      <c r="C108" s="158">
        <f t="shared" si="37"/>
        <v>2.68</v>
      </c>
      <c r="D108" s="158">
        <f t="shared" si="37"/>
        <v>72.092444444444425</v>
      </c>
      <c r="E108" s="91">
        <f t="shared" si="38"/>
        <v>3.7174492010258443E-2</v>
      </c>
      <c r="F108" s="91">
        <f t="shared" si="39"/>
        <v>3.8271139524561071E-2</v>
      </c>
      <c r="G108" s="113">
        <f t="shared" si="40"/>
        <v>6.2E-2</v>
      </c>
      <c r="H108" s="113">
        <f t="shared" si="40"/>
        <v>6.0999999999999999E-2</v>
      </c>
      <c r="I108" s="113">
        <f t="shared" si="40"/>
        <v>6.5000000000000002E-2</v>
      </c>
      <c r="J108" s="113">
        <f t="shared" si="40"/>
        <v>4.8000000000000001E-2</v>
      </c>
      <c r="K108" s="91">
        <f t="shared" si="41"/>
        <v>5.8999999999999997E-2</v>
      </c>
      <c r="L108" s="91">
        <f t="shared" si="42"/>
        <v>8.6066679818504646E-2</v>
      </c>
      <c r="M108" s="91">
        <f t="shared" si="43"/>
        <v>9.7271139524561068E-2</v>
      </c>
      <c r="N108" s="91">
        <f t="shared" si="44"/>
        <v>0.10338266300059185</v>
      </c>
      <c r="O108" s="336" t="str">
        <f>IF('CEA-2 Proxy Group'!K48="Excl.", "Excl.", "")</f>
        <v>Excl.</v>
      </c>
      <c r="P108" s="227"/>
      <c r="Q108" s="227"/>
      <c r="R108" s="105"/>
      <c r="S108" s="105"/>
      <c r="T108" s="105"/>
      <c r="U108" s="105"/>
    </row>
    <row r="109" spans="1:21">
      <c r="A109" s="88" t="str">
        <f t="shared" si="45"/>
        <v>American Electric Power Company, Inc.</v>
      </c>
      <c r="B109" s="89" t="str">
        <f t="shared" si="45"/>
        <v>AEP</v>
      </c>
      <c r="C109" s="158">
        <f t="shared" si="37"/>
        <v>3.52</v>
      </c>
      <c r="D109" s="158">
        <f t="shared" si="37"/>
        <v>84.170333333333318</v>
      </c>
      <c r="E109" s="91">
        <f t="shared" si="38"/>
        <v>4.181996031856039E-2</v>
      </c>
      <c r="F109" s="91">
        <f t="shared" si="39"/>
        <v>4.3150880555698573E-2</v>
      </c>
      <c r="G109" s="113">
        <f t="shared" si="40"/>
        <v>6.0999999999999999E-2</v>
      </c>
      <c r="H109" s="113">
        <f t="shared" si="40"/>
        <v>6.5000000000000002E-2</v>
      </c>
      <c r="I109" s="113">
        <f t="shared" si="40"/>
        <v>6.5000000000000002E-2</v>
      </c>
      <c r="J109" s="113">
        <f t="shared" si="40"/>
        <v>6.3600000000000004E-2</v>
      </c>
      <c r="K109" s="91">
        <f t="shared" si="41"/>
        <v>6.3649999999999998E-2</v>
      </c>
      <c r="L109" s="91">
        <f t="shared" si="42"/>
        <v>0.10409546910827648</v>
      </c>
      <c r="M109" s="91">
        <f t="shared" si="43"/>
        <v>0.10680088055569857</v>
      </c>
      <c r="N109" s="91">
        <f t="shared" si="44"/>
        <v>0.1081791090289136</v>
      </c>
      <c r="O109" s="336" t="str">
        <f>IF('CEA-2 Proxy Group'!K49="Excl.", "Excl.", "")</f>
        <v>Excl.</v>
      </c>
      <c r="P109" s="227"/>
      <c r="Q109" s="227"/>
      <c r="R109" s="105"/>
      <c r="S109" s="105"/>
      <c r="T109" s="105"/>
      <c r="U109" s="105"/>
    </row>
    <row r="110" spans="1:21">
      <c r="A110" s="88" t="str">
        <f t="shared" si="45"/>
        <v>Duke Energy Corporation</v>
      </c>
      <c r="B110" s="89" t="str">
        <f t="shared" si="45"/>
        <v>DUK</v>
      </c>
      <c r="C110" s="158">
        <f t="shared" si="37"/>
        <v>4.0999999999999996</v>
      </c>
      <c r="D110" s="158">
        <f t="shared" si="37"/>
        <v>96.609777777777765</v>
      </c>
      <c r="E110" s="91">
        <f t="shared" si="38"/>
        <v>4.2438768562648367E-2</v>
      </c>
      <c r="F110" s="91">
        <f t="shared" si="39"/>
        <v>4.371782318157353E-2</v>
      </c>
      <c r="G110" s="113">
        <f t="shared" si="40"/>
        <v>6.0999999999999999E-2</v>
      </c>
      <c r="H110" s="113">
        <f t="shared" si="40"/>
        <v>6.35106E-2</v>
      </c>
      <c r="I110" s="113">
        <f t="shared" si="40"/>
        <v>0.05</v>
      </c>
      <c r="J110" s="113">
        <f t="shared" si="40"/>
        <v>6.6600000000000006E-2</v>
      </c>
      <c r="K110" s="91">
        <f t="shared" si="41"/>
        <v>6.0277650000000002E-2</v>
      </c>
      <c r="L110" s="91">
        <f t="shared" si="42"/>
        <v>9.3499737776714581E-2</v>
      </c>
      <c r="M110" s="91">
        <f t="shared" si="43"/>
        <v>0.10399547318157354</v>
      </c>
      <c r="N110" s="91">
        <f t="shared" si="44"/>
        <v>0.11045197955578456</v>
      </c>
      <c r="O110" s="336" t="str">
        <f>IF('CEA-2 Proxy Group'!K50="Excl.", "Excl.", "")</f>
        <v>Excl.</v>
      </c>
      <c r="P110" s="227"/>
      <c r="Q110" s="227"/>
      <c r="R110" s="105"/>
      <c r="S110" s="105"/>
      <c r="T110" s="105"/>
      <c r="U110" s="105"/>
    </row>
    <row r="111" spans="1:21">
      <c r="A111" s="88" t="str">
        <f t="shared" si="45"/>
        <v>Entergy Corporation</v>
      </c>
      <c r="B111" s="89" t="str">
        <f t="shared" si="45"/>
        <v>ETR</v>
      </c>
      <c r="C111" s="158">
        <f t="shared" si="37"/>
        <v>4.5199999999999996</v>
      </c>
      <c r="D111" s="158">
        <f t="shared" si="37"/>
        <v>104.40111111111113</v>
      </c>
      <c r="E111" s="91">
        <f t="shared" si="38"/>
        <v>4.3294558380604704E-2</v>
      </c>
      <c r="F111" s="91">
        <f t="shared" si="39"/>
        <v>4.446351145688103E-2</v>
      </c>
      <c r="G111" s="113">
        <f t="shared" si="40"/>
        <v>7.2999999999999995E-2</v>
      </c>
      <c r="H111" s="113">
        <f t="shared" si="40"/>
        <v>7.0000000000000007E-2</v>
      </c>
      <c r="I111" s="113">
        <f t="shared" si="40"/>
        <v>5.0000000000000001E-3</v>
      </c>
      <c r="J111" s="113">
        <f t="shared" si="40"/>
        <v>6.8000000000000005E-2</v>
      </c>
      <c r="K111" s="91">
        <f t="shared" si="41"/>
        <v>5.4000000000000006E-2</v>
      </c>
      <c r="L111" s="91">
        <f t="shared" si="42"/>
        <v>4.8402794776556214E-2</v>
      </c>
      <c r="M111" s="91">
        <f t="shared" si="43"/>
        <v>9.8463511456881037E-2</v>
      </c>
      <c r="N111" s="91">
        <f t="shared" si="44"/>
        <v>0.11787480976149678</v>
      </c>
      <c r="O111" s="336" t="str">
        <f>IF('CEA-2 Proxy Group'!K51="Excl.", "Excl.", "")</f>
        <v>Excl.</v>
      </c>
      <c r="P111" s="227"/>
      <c r="Q111" s="227"/>
      <c r="R111" s="105"/>
      <c r="S111" s="105"/>
      <c r="T111" s="105"/>
      <c r="U111" s="105"/>
    </row>
    <row r="112" spans="1:21">
      <c r="A112" s="88" t="str">
        <f t="shared" si="45"/>
        <v>Eversource Energy</v>
      </c>
      <c r="B112" s="89" t="str">
        <f t="shared" si="45"/>
        <v>ES</v>
      </c>
      <c r="C112" s="158">
        <f t="shared" si="37"/>
        <v>2.86</v>
      </c>
      <c r="D112" s="158">
        <f t="shared" si="37"/>
        <v>58.47499999999998</v>
      </c>
      <c r="E112" s="91">
        <f t="shared" si="38"/>
        <v>4.8909790508764442E-2</v>
      </c>
      <c r="F112" s="91">
        <f t="shared" si="39"/>
        <v>5.0233411714407879E-2</v>
      </c>
      <c r="G112" s="113">
        <f t="shared" si="40"/>
        <v>5.3999999999999999E-2</v>
      </c>
      <c r="H112" s="113">
        <f t="shared" si="40"/>
        <v>6.0499999999999998E-2</v>
      </c>
      <c r="I112" s="113">
        <f t="shared" si="40"/>
        <v>0.06</v>
      </c>
      <c r="J112" s="113">
        <f t="shared" si="40"/>
        <v>4.2000000000000003E-2</v>
      </c>
      <c r="K112" s="91">
        <f t="shared" si="41"/>
        <v>5.4125E-2</v>
      </c>
      <c r="L112" s="91">
        <f t="shared" si="42"/>
        <v>9.1936896109448496E-2</v>
      </c>
      <c r="M112" s="91">
        <f t="shared" si="43"/>
        <v>0.10435841171440788</v>
      </c>
      <c r="N112" s="91">
        <f t="shared" si="44"/>
        <v>0.11088931167165457</v>
      </c>
      <c r="O112" s="336" t="str">
        <f>IF('CEA-2 Proxy Group'!K52="Excl.", "Excl.", "")</f>
        <v/>
      </c>
      <c r="P112" s="227"/>
      <c r="Q112" s="227"/>
      <c r="R112" s="105"/>
      <c r="S112" s="105"/>
      <c r="T112" s="105"/>
      <c r="U112" s="105"/>
    </row>
    <row r="113" spans="1:21">
      <c r="A113" s="88" t="str">
        <f t="shared" si="45"/>
        <v>Exelon Corporation</v>
      </c>
      <c r="B113" s="89" t="str">
        <f t="shared" si="45"/>
        <v>EXC</v>
      </c>
      <c r="C113" s="158">
        <f t="shared" si="37"/>
        <v>1.52</v>
      </c>
      <c r="D113" s="158">
        <f t="shared" si="37"/>
        <v>36.561222222222227</v>
      </c>
      <c r="E113" s="91">
        <f t="shared" si="38"/>
        <v>4.1574102494750048E-2</v>
      </c>
      <c r="F113" s="91">
        <f t="shared" si="39"/>
        <v>4.2661958176696005E-2</v>
      </c>
      <c r="G113" s="113">
        <f t="shared" si="40"/>
        <v>5.7000000000000002E-2</v>
      </c>
      <c r="H113" s="113">
        <f t="shared" si="40"/>
        <v>5.7999999999999996E-2</v>
      </c>
      <c r="I113" s="113" t="str">
        <f t="shared" si="40"/>
        <v>NMF</v>
      </c>
      <c r="J113" s="113">
        <f t="shared" si="40"/>
        <v>4.2000000000000003E-2</v>
      </c>
      <c r="K113" s="91">
        <f t="shared" si="41"/>
        <v>5.2333333333333336E-2</v>
      </c>
      <c r="L113" s="91">
        <f t="shared" si="42"/>
        <v>8.4447158647139794E-2</v>
      </c>
      <c r="M113" s="91">
        <f t="shared" si="43"/>
        <v>9.4995291510029334E-2</v>
      </c>
      <c r="N113" s="91">
        <f t="shared" si="44"/>
        <v>0.10077975146709779</v>
      </c>
      <c r="O113" s="336" t="str">
        <f>IF('CEA-2 Proxy Group'!K53="Excl.", "Excl.", "")</f>
        <v/>
      </c>
      <c r="P113" s="227"/>
      <c r="Q113" s="227"/>
      <c r="R113" s="105"/>
      <c r="S113" s="105"/>
      <c r="T113" s="105"/>
      <c r="U113" s="105"/>
    </row>
    <row r="114" spans="1:21">
      <c r="A114" s="88" t="str">
        <f t="shared" si="45"/>
        <v>Evergy, Inc.</v>
      </c>
      <c r="B114" s="89" t="str">
        <f t="shared" si="45"/>
        <v>EVRG</v>
      </c>
      <c r="C114" s="158">
        <f t="shared" si="37"/>
        <v>2.57</v>
      </c>
      <c r="D114" s="158">
        <f t="shared" si="37"/>
        <v>51.867555555555562</v>
      </c>
      <c r="E114" s="91">
        <f t="shared" si="38"/>
        <v>4.954927936110777E-2</v>
      </c>
      <c r="F114" s="91">
        <f t="shared" si="39"/>
        <v>5.1029564082020869E-2</v>
      </c>
      <c r="G114" s="113">
        <f t="shared" si="40"/>
        <v>0.05</v>
      </c>
      <c r="H114" s="113">
        <f t="shared" si="40"/>
        <v>5.4000000000000006E-2</v>
      </c>
      <c r="I114" s="113">
        <f t="shared" si="40"/>
        <v>7.4999999999999997E-2</v>
      </c>
      <c r="J114" s="113">
        <f t="shared" si="40"/>
        <v>0.06</v>
      </c>
      <c r="K114" s="91">
        <f t="shared" si="41"/>
        <v>5.9749999999999998E-2</v>
      </c>
      <c r="L114" s="91">
        <f t="shared" si="42"/>
        <v>0.10078801134513546</v>
      </c>
      <c r="M114" s="91">
        <f t="shared" si="43"/>
        <v>0.11077956408202086</v>
      </c>
      <c r="N114" s="91">
        <f t="shared" si="44"/>
        <v>0.12640737733714932</v>
      </c>
      <c r="O114" s="336" t="str">
        <f>IF('CEA-2 Proxy Group'!K54="Excl.", "Excl.", "")</f>
        <v>Excl.</v>
      </c>
      <c r="P114" s="227"/>
      <c r="Q114" s="227"/>
      <c r="R114" s="105"/>
      <c r="S114" s="105"/>
      <c r="T114" s="105"/>
      <c r="U114" s="105"/>
    </row>
    <row r="115" spans="1:21">
      <c r="A115" s="88" t="str">
        <f t="shared" si="45"/>
        <v>NextEra Energy, Inc.</v>
      </c>
      <c r="B115" s="89" t="str">
        <f t="shared" si="45"/>
        <v>NEE</v>
      </c>
      <c r="C115" s="158">
        <f t="shared" si="37"/>
        <v>2.06</v>
      </c>
      <c r="D115" s="158">
        <f t="shared" si="37"/>
        <v>63.714777777777769</v>
      </c>
      <c r="E115" s="91">
        <f t="shared" si="38"/>
        <v>3.2331588869144265E-2</v>
      </c>
      <c r="F115" s="91">
        <f t="shared" si="39"/>
        <v>3.3625256568770898E-2</v>
      </c>
      <c r="G115" s="113">
        <f t="shared" si="40"/>
        <v>0.08</v>
      </c>
      <c r="H115" s="113">
        <f t="shared" si="40"/>
        <v>0.08</v>
      </c>
      <c r="I115" s="113">
        <f t="shared" si="40"/>
        <v>0.08</v>
      </c>
      <c r="J115" s="113">
        <f t="shared" si="40"/>
        <v>8.0100000000000005E-2</v>
      </c>
      <c r="K115" s="91">
        <f t="shared" si="41"/>
        <v>8.0024999999999999E-2</v>
      </c>
      <c r="L115" s="91">
        <f t="shared" si="42"/>
        <v>0.11362485242391004</v>
      </c>
      <c r="M115" s="91">
        <f t="shared" si="43"/>
        <v>0.1136502565687709</v>
      </c>
      <c r="N115" s="91">
        <f t="shared" si="44"/>
        <v>0.11372646900335349</v>
      </c>
      <c r="O115" s="336" t="str">
        <f>IF('CEA-2 Proxy Group'!K55="Excl.", "Excl.", "")</f>
        <v>Excl.</v>
      </c>
      <c r="P115" s="227"/>
      <c r="Q115" s="227"/>
      <c r="R115" s="105"/>
      <c r="S115" s="105"/>
      <c r="T115" s="105"/>
      <c r="U115" s="105"/>
    </row>
    <row r="116" spans="1:21">
      <c r="A116" s="88" t="str">
        <f t="shared" si="45"/>
        <v>OGE Energy Corporation</v>
      </c>
      <c r="B116" s="89" t="str">
        <f t="shared" si="45"/>
        <v>OGE</v>
      </c>
      <c r="C116" s="158">
        <f t="shared" si="37"/>
        <v>1.6728000000000001</v>
      </c>
      <c r="D116" s="158">
        <f t="shared" si="37"/>
        <v>34.094333333333324</v>
      </c>
      <c r="E116" s="91">
        <f t="shared" si="38"/>
        <v>4.90638718066541E-2</v>
      </c>
      <c r="F116" s="91">
        <f t="shared" si="39"/>
        <v>5.0413128281337094E-2</v>
      </c>
      <c r="G116" s="113">
        <f t="shared" si="40"/>
        <v>0.05</v>
      </c>
      <c r="H116" s="113">
        <f t="shared" si="40"/>
        <v>0.05</v>
      </c>
      <c r="I116" s="113">
        <f t="shared" si="40"/>
        <v>6.5000000000000002E-2</v>
      </c>
      <c r="J116" s="113" t="str">
        <f t="shared" si="40"/>
        <v>Negative</v>
      </c>
      <c r="K116" s="91">
        <f t="shared" si="41"/>
        <v>5.5E-2</v>
      </c>
      <c r="L116" s="91">
        <f t="shared" si="42"/>
        <v>0.10029046860182045</v>
      </c>
      <c r="M116" s="91">
        <f t="shared" si="43"/>
        <v>0.10541312828133709</v>
      </c>
      <c r="N116" s="91">
        <f t="shared" si="44"/>
        <v>0.11565844764037037</v>
      </c>
      <c r="O116" s="336" t="str">
        <f>IF('CEA-2 Proxy Group'!K56="Excl.", "Excl.", "")</f>
        <v>Excl.</v>
      </c>
      <c r="P116" s="227"/>
      <c r="Q116" s="227"/>
      <c r="R116" s="105"/>
      <c r="S116" s="105"/>
      <c r="T116" s="105"/>
      <c r="U116" s="105"/>
    </row>
    <row r="117" spans="1:21">
      <c r="A117" s="88" t="str">
        <f t="shared" si="45"/>
        <v>Pinnacle West Capital Corporation</v>
      </c>
      <c r="B117" s="89" t="str">
        <f t="shared" si="45"/>
        <v>PNW</v>
      </c>
      <c r="C117" s="158">
        <f t="shared" si="37"/>
        <v>3.52</v>
      </c>
      <c r="D117" s="158">
        <f t="shared" si="37"/>
        <v>72.504555555555584</v>
      </c>
      <c r="E117" s="91">
        <f t="shared" si="38"/>
        <v>4.8548673569936585E-2</v>
      </c>
      <c r="F117" s="91">
        <f t="shared" si="39"/>
        <v>5.01659512582351E-2</v>
      </c>
      <c r="G117" s="113">
        <f t="shared" si="40"/>
        <v>8.2000000000000003E-2</v>
      </c>
      <c r="H117" s="113">
        <f t="shared" si="40"/>
        <v>6.7500000000000004E-2</v>
      </c>
      <c r="I117" s="113">
        <f t="shared" si="40"/>
        <v>4.4999999999999998E-2</v>
      </c>
      <c r="J117" s="113">
        <f t="shared" si="40"/>
        <v>7.1999999999999995E-2</v>
      </c>
      <c r="K117" s="91">
        <f t="shared" si="41"/>
        <v>6.6625000000000004E-2</v>
      </c>
      <c r="L117" s="91">
        <f t="shared" si="42"/>
        <v>9.4641018725260151E-2</v>
      </c>
      <c r="M117" s="91">
        <f t="shared" si="43"/>
        <v>0.1167909512582351</v>
      </c>
      <c r="N117" s="91">
        <f t="shared" si="44"/>
        <v>0.13253916918630398</v>
      </c>
      <c r="O117" s="336" t="str">
        <f>IF('CEA-2 Proxy Group'!K57="Excl.", "Excl.", "")</f>
        <v>Excl.</v>
      </c>
      <c r="P117" s="227"/>
      <c r="Q117" s="227"/>
      <c r="R117" s="105"/>
      <c r="S117" s="105"/>
      <c r="T117" s="105"/>
      <c r="U117" s="105"/>
    </row>
    <row r="118" spans="1:21">
      <c r="A118" s="83" t="s">
        <v>2447</v>
      </c>
      <c r="B118" s="103" t="s">
        <v>31</v>
      </c>
      <c r="C118" s="158">
        <f t="shared" si="37"/>
        <v>1.03</v>
      </c>
      <c r="D118" s="158">
        <f t="shared" si="37"/>
        <v>27.219777777777779</v>
      </c>
      <c r="E118" s="91">
        <f t="shared" ref="E118" si="46">C118/D118</f>
        <v>3.7840132583334012E-2</v>
      </c>
      <c r="F118" s="91">
        <f t="shared" ref="F118" si="47">IFERROR(E118*(1+0.5*K118), "")</f>
        <v>3.9160586240907347E-2</v>
      </c>
      <c r="G118" s="113">
        <f t="shared" si="40"/>
        <v>6.8000000000000005E-2</v>
      </c>
      <c r="H118" s="113">
        <f t="shared" si="40"/>
        <v>6.8164699999999995E-2</v>
      </c>
      <c r="I118" s="113">
        <f t="shared" si="40"/>
        <v>7.4999999999999997E-2</v>
      </c>
      <c r="J118" s="113">
        <f t="shared" si="40"/>
        <v>6.8000000000000005E-2</v>
      </c>
      <c r="K118" s="91">
        <f t="shared" ref="K118" si="48">IFERROR(AVERAGE(G118:J118), "")</f>
        <v>6.9791174999999997E-2</v>
      </c>
      <c r="L118" s="91">
        <f t="shared" ref="L118" si="49">IFERROR(E118*(1+(0.5*MIN(G118:J118)))+MIN(G118:J118), "")</f>
        <v>0.10712669709116737</v>
      </c>
      <c r="M118" s="91">
        <f t="shared" ref="M118" si="50">IFERROR(K118+F118, "")</f>
        <v>0.10895176124090734</v>
      </c>
      <c r="N118" s="91">
        <f t="shared" ref="N118" si="51">IFERROR(E118*(1+(0.5*MAX(G118:J118)))+MAX(G118:J118), "")</f>
        <v>0.11425913755520903</v>
      </c>
      <c r="O118" s="336" t="str">
        <f>IF('CEA-2 Proxy Group'!K58="Excl.", "Excl.", "")</f>
        <v>Excl.</v>
      </c>
      <c r="P118" s="227"/>
      <c r="Q118" s="227"/>
      <c r="R118" s="105"/>
      <c r="S118" s="105"/>
      <c r="T118" s="105"/>
      <c r="U118" s="105"/>
    </row>
    <row r="119" spans="1:21">
      <c r="A119" s="88" t="str">
        <f t="shared" ref="A119:B121" si="52">A48</f>
        <v>Portland General Electric Company</v>
      </c>
      <c r="B119" s="89" t="str">
        <f t="shared" si="52"/>
        <v>POR</v>
      </c>
      <c r="C119" s="158">
        <f t="shared" si="37"/>
        <v>1.9</v>
      </c>
      <c r="D119" s="158">
        <f t="shared" si="37"/>
        <v>41.932333333333332</v>
      </c>
      <c r="E119" s="91">
        <f t="shared" si="38"/>
        <v>4.5311096449040911E-2</v>
      </c>
      <c r="F119" s="91">
        <f t="shared" si="39"/>
        <v>4.7380303186880447E-2</v>
      </c>
      <c r="G119" s="113" t="str">
        <f t="shared" si="40"/>
        <v>n/a</v>
      </c>
      <c r="H119" s="113">
        <f t="shared" si="40"/>
        <v>8.900000000000001E-2</v>
      </c>
      <c r="I119" s="113">
        <f t="shared" si="40"/>
        <v>0.06</v>
      </c>
      <c r="J119" s="113">
        <f t="shared" si="40"/>
        <v>0.125</v>
      </c>
      <c r="K119" s="91">
        <f t="shared" si="41"/>
        <v>9.1333333333333336E-2</v>
      </c>
      <c r="L119" s="91">
        <f t="shared" si="42"/>
        <v>0.10667042934251214</v>
      </c>
      <c r="M119" s="91">
        <f t="shared" si="43"/>
        <v>0.13871363652021379</v>
      </c>
      <c r="N119" s="91">
        <f t="shared" si="44"/>
        <v>0.17314303997710595</v>
      </c>
      <c r="O119" s="336" t="str">
        <f>IF('CEA-2 Proxy Group'!K59="Excl.", "Excl.", "")</f>
        <v>Excl.</v>
      </c>
      <c r="P119" s="227"/>
      <c r="Q119" s="227"/>
      <c r="R119" s="105"/>
      <c r="S119" s="105"/>
      <c r="T119" s="105"/>
      <c r="U119" s="105"/>
    </row>
    <row r="120" spans="1:21">
      <c r="A120" s="83" t="str">
        <f t="shared" si="52"/>
        <v>Southern Company</v>
      </c>
      <c r="B120" s="103" t="str">
        <f t="shared" si="52"/>
        <v>SO</v>
      </c>
      <c r="C120" s="158">
        <f t="shared" si="37"/>
        <v>2.88</v>
      </c>
      <c r="D120" s="158">
        <f t="shared" si="37"/>
        <v>71.455444444444424</v>
      </c>
      <c r="E120" s="91">
        <f t="shared" si="38"/>
        <v>4.0304836424873938E-2</v>
      </c>
      <c r="F120" s="91">
        <f t="shared" si="39"/>
        <v>4.1668134417873461E-2</v>
      </c>
      <c r="G120" s="113">
        <f t="shared" si="40"/>
        <v>6.0999999999999999E-2</v>
      </c>
      <c r="H120" s="113">
        <f t="shared" si="40"/>
        <v>7.1597400000000005E-2</v>
      </c>
      <c r="I120" s="113">
        <f t="shared" si="40"/>
        <v>6.5000000000000002E-2</v>
      </c>
      <c r="J120" s="113">
        <f t="shared" si="40"/>
        <v>7.2999999999999995E-2</v>
      </c>
      <c r="K120" s="91">
        <f t="shared" si="41"/>
        <v>6.7649349999999997E-2</v>
      </c>
      <c r="L120" s="91">
        <f t="shared" si="42"/>
        <v>0.10253413393583259</v>
      </c>
      <c r="M120" s="91">
        <f t="shared" si="43"/>
        <v>0.10931748441787345</v>
      </c>
      <c r="N120" s="91">
        <f t="shared" si="44"/>
        <v>0.11477596295438183</v>
      </c>
      <c r="O120" s="336" t="str">
        <f>IF('CEA-2 Proxy Group'!K60="Excl.", "Excl.", "")</f>
        <v>Excl.</v>
      </c>
      <c r="P120" s="227"/>
      <c r="Q120" s="227"/>
      <c r="R120" s="105"/>
      <c r="S120" s="105"/>
      <c r="T120" s="105"/>
      <c r="U120" s="105"/>
    </row>
    <row r="121" spans="1:21">
      <c r="A121" s="83" t="str">
        <f t="shared" si="52"/>
        <v>Xcel Energy Inc.</v>
      </c>
      <c r="B121" s="103" t="str">
        <f t="shared" si="52"/>
        <v>XEL</v>
      </c>
      <c r="C121" s="158">
        <f t="shared" si="37"/>
        <v>2.19</v>
      </c>
      <c r="D121" s="158">
        <f t="shared" si="37"/>
        <v>55.05122222222225</v>
      </c>
      <c r="E121" s="91">
        <f t="shared" si="38"/>
        <v>3.9781133126522553E-2</v>
      </c>
      <c r="F121" s="91">
        <f t="shared" si="39"/>
        <v>4.10804843872676E-2</v>
      </c>
      <c r="G121" s="113">
        <f t="shared" si="40"/>
        <v>6.4000000000000001E-2</v>
      </c>
      <c r="H121" s="113">
        <f t="shared" si="40"/>
        <v>0.06</v>
      </c>
      <c r="I121" s="113">
        <f t="shared" si="40"/>
        <v>7.0000000000000007E-2</v>
      </c>
      <c r="J121" s="113">
        <f t="shared" si="40"/>
        <v>6.7299999999999999E-2</v>
      </c>
      <c r="K121" s="91">
        <f t="shared" si="41"/>
        <v>6.5324999999999994E-2</v>
      </c>
      <c r="L121" s="91">
        <f t="shared" si="42"/>
        <v>0.10097456712031823</v>
      </c>
      <c r="M121" s="91">
        <f t="shared" si="43"/>
        <v>0.1064054843872676</v>
      </c>
      <c r="N121" s="91">
        <f t="shared" si="44"/>
        <v>0.11117347278595086</v>
      </c>
      <c r="O121" s="336" t="str">
        <f>IF('CEA-2 Proxy Group'!K61="Excl.", "Excl.", "")</f>
        <v>Excl.</v>
      </c>
      <c r="P121" s="227"/>
      <c r="Q121" s="227"/>
      <c r="R121" s="105"/>
      <c r="S121" s="105"/>
      <c r="T121" s="105"/>
      <c r="U121" s="105"/>
    </row>
    <row r="122" spans="1:21">
      <c r="A122" s="92" t="s">
        <v>2562</v>
      </c>
      <c r="B122" s="267"/>
      <c r="C122" s="94"/>
      <c r="D122" s="94"/>
      <c r="E122" s="95">
        <f t="shared" ref="E122:L122" si="53">AVERAGE(E103:E121)</f>
        <v>4.3672561679416175E-2</v>
      </c>
      <c r="F122" s="95">
        <f t="shared" si="53"/>
        <v>4.4955403784857802E-2</v>
      </c>
      <c r="G122" s="95">
        <f t="shared" si="53"/>
        <v>6.2933333333333327E-2</v>
      </c>
      <c r="H122" s="95">
        <f t="shared" si="53"/>
        <v>6.1567231578947369E-2</v>
      </c>
      <c r="I122" s="95">
        <f t="shared" si="53"/>
        <v>5.9374999999999997E-2</v>
      </c>
      <c r="J122" s="95">
        <f t="shared" si="53"/>
        <v>6.0329411764705874E-2</v>
      </c>
      <c r="K122" s="95">
        <f t="shared" si="53"/>
        <v>6.0072948245614037E-2</v>
      </c>
      <c r="L122" s="95">
        <f t="shared" si="53"/>
        <v>9.3652995713573259E-2</v>
      </c>
      <c r="M122" s="95">
        <f>AVERAGE(M103:M121)</f>
        <v>0.10502835203047182</v>
      </c>
      <c r="N122" s="95">
        <f>AVERAGE(N103:N121)</f>
        <v>0.11371446940358992</v>
      </c>
    </row>
    <row r="123" spans="1:21">
      <c r="A123" s="328" t="s">
        <v>2608</v>
      </c>
      <c r="B123" s="341"/>
      <c r="C123" s="342"/>
      <c r="D123" s="342"/>
      <c r="E123" s="321"/>
      <c r="F123" s="321"/>
      <c r="G123" s="321"/>
      <c r="H123" s="321"/>
      <c r="I123" s="321"/>
      <c r="J123" s="321"/>
      <c r="K123" s="321"/>
      <c r="L123" s="321"/>
      <c r="M123" s="321">
        <f>AVERAGEIF(O103:O121, "", M103:M121)</f>
        <v>9.4390043113083563E-2</v>
      </c>
      <c r="N123" s="321"/>
    </row>
    <row r="124" spans="1:21">
      <c r="A124" s="96" t="s">
        <v>2609</v>
      </c>
      <c r="C124" s="90"/>
      <c r="D124" s="90"/>
      <c r="E124" s="91"/>
      <c r="F124" s="91"/>
      <c r="G124" s="91"/>
      <c r="H124" s="91"/>
      <c r="I124" s="91"/>
      <c r="J124" s="91"/>
      <c r="K124" s="91"/>
      <c r="L124" s="97">
        <v>5.0000000000000001E-3</v>
      </c>
      <c r="M124" s="97">
        <v>5.0000000000000001E-3</v>
      </c>
      <c r="N124" s="97">
        <v>5.0000000000000001E-3</v>
      </c>
    </row>
    <row r="125" spans="1:21">
      <c r="A125" s="96"/>
      <c r="C125" s="90"/>
      <c r="D125" s="90"/>
      <c r="E125" s="91"/>
      <c r="F125" s="91"/>
      <c r="G125" s="91"/>
      <c r="H125" s="91"/>
      <c r="I125" s="91"/>
      <c r="J125" s="91"/>
      <c r="K125" s="91"/>
      <c r="L125" s="91">
        <f>L122+L124</f>
        <v>9.8652995713573263E-2</v>
      </c>
      <c r="M125" s="91">
        <f>M122+M124</f>
        <v>0.11002835203047183</v>
      </c>
      <c r="N125" s="91">
        <f t="shared" ref="N125" si="54">N122+N124</f>
        <v>0.11871446940358993</v>
      </c>
    </row>
    <row r="126" spans="1:21">
      <c r="A126" s="96"/>
      <c r="C126" s="90"/>
      <c r="D126" s="90"/>
      <c r="E126" s="91"/>
      <c r="F126" s="91"/>
      <c r="G126" s="91"/>
      <c r="H126" s="91"/>
      <c r="I126" s="91"/>
      <c r="J126" s="91"/>
      <c r="K126" s="91"/>
      <c r="L126" s="91"/>
      <c r="M126" s="321">
        <f>M123+M124</f>
        <v>9.9390043113083568E-2</v>
      </c>
      <c r="N126" s="91"/>
    </row>
    <row r="127" spans="1:21">
      <c r="A127" s="100" t="s">
        <v>2505</v>
      </c>
      <c r="B127" s="296"/>
      <c r="C127" s="102"/>
      <c r="D127" s="104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</row>
    <row r="128" spans="1:21">
      <c r="A128" s="83" t="s">
        <v>2610</v>
      </c>
      <c r="B128" s="296"/>
      <c r="C128" s="102"/>
      <c r="D128" s="104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</row>
    <row r="129" spans="1:14">
      <c r="A129" s="83" t="str">
        <f>A18</f>
        <v>[2] Source: Bloomberg Professional, 90-day average as of May 31, 2024</v>
      </c>
      <c r="B129" s="296"/>
      <c r="C129" s="102"/>
      <c r="D129" s="104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</row>
    <row r="130" spans="1:14">
      <c r="A130" s="83" t="s">
        <v>2612</v>
      </c>
      <c r="B130" s="296"/>
      <c r="C130" s="102"/>
      <c r="D130" s="104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</row>
    <row r="131" spans="1:14">
      <c r="A131" s="83" t="str">
        <f>A20</f>
        <v>[4] Equals [3] x (1 + 0.5 x [9])</v>
      </c>
      <c r="B131" s="296"/>
      <c r="C131" s="102"/>
      <c r="D131" s="104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</row>
    <row r="132" spans="1:14">
      <c r="A132" s="83" t="str">
        <f>A21</f>
        <v>[5] Source: Zacks at May 31, 2024</v>
      </c>
      <c r="B132" s="296"/>
      <c r="C132" s="102"/>
      <c r="D132" s="104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</row>
    <row r="133" spans="1:14">
      <c r="A133" s="83" t="str">
        <f>A22</f>
        <v>[6] Source: SNL Financial Median Long-Term EPS Growth Rate as of May 31, 2024</v>
      </c>
      <c r="B133" s="296"/>
      <c r="C133" s="102"/>
      <c r="D133" s="104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</row>
    <row r="134" spans="1:14">
      <c r="A134" s="83" t="s">
        <v>2616</v>
      </c>
      <c r="B134" s="296"/>
      <c r="C134" s="102"/>
      <c r="D134" s="104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</row>
    <row r="135" spans="1:14">
      <c r="A135" s="83" t="str">
        <f>A24</f>
        <v>[8] Yahoo! Finance as of May 31, 2024</v>
      </c>
      <c r="B135" s="296"/>
      <c r="C135" s="102"/>
      <c r="D135" s="104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</row>
    <row r="136" spans="1:14">
      <c r="A136" s="83" t="s">
        <v>2618</v>
      </c>
      <c r="B136" s="296"/>
      <c r="C136" s="102"/>
      <c r="D136" s="104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</row>
    <row r="137" spans="1:14">
      <c r="A137" s="83" t="s">
        <v>2619</v>
      </c>
      <c r="B137" s="296"/>
      <c r="C137" s="102"/>
      <c r="D137" s="104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</row>
    <row r="138" spans="1:14">
      <c r="A138" s="83" t="s">
        <v>2620</v>
      </c>
      <c r="B138" s="296"/>
      <c r="C138" s="102"/>
      <c r="D138" s="104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</row>
    <row r="139" spans="1:14">
      <c r="A139" s="83" t="s">
        <v>2621</v>
      </c>
      <c r="B139" s="296"/>
      <c r="C139" s="102"/>
      <c r="D139" s="104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</row>
    <row r="140" spans="1:14">
      <c r="A140" s="83" t="str">
        <f>A29</f>
        <v>[13] Most Canadian jurisdictions have approved an adjustment of 50 bps for flotation costs and financial flexibility.</v>
      </c>
      <c r="B140" s="296"/>
      <c r="C140" s="102"/>
      <c r="D140" s="104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</row>
    <row r="141" spans="1:14">
      <c r="A141" s="102"/>
      <c r="B141" s="296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3" spans="1:14" ht="18.75">
      <c r="A143" s="361" t="s">
        <v>2626</v>
      </c>
      <c r="B143" s="361"/>
      <c r="C143" s="361"/>
      <c r="D143" s="361"/>
      <c r="E143" s="361"/>
      <c r="F143" s="361"/>
      <c r="G143" s="361"/>
      <c r="H143" s="361"/>
      <c r="I143" s="361"/>
      <c r="J143" s="361"/>
      <c r="K143" s="361"/>
      <c r="L143" s="361"/>
      <c r="M143" s="361"/>
      <c r="N143" s="361"/>
    </row>
    <row r="144" spans="1:14">
      <c r="A144" s="101"/>
      <c r="B144" s="296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</row>
    <row r="145" spans="1:21" ht="17.25" thickBot="1">
      <c r="C145" s="103" t="s">
        <v>2466</v>
      </c>
      <c r="D145" s="103" t="s">
        <v>2467</v>
      </c>
      <c r="E145" s="103" t="s">
        <v>2468</v>
      </c>
      <c r="F145" s="103" t="s">
        <v>2469</v>
      </c>
      <c r="G145" s="103" t="s">
        <v>2470</v>
      </c>
      <c r="H145" s="103" t="s">
        <v>2471</v>
      </c>
      <c r="I145" s="103" t="s">
        <v>2472</v>
      </c>
      <c r="J145" s="103" t="s">
        <v>2473</v>
      </c>
      <c r="K145" s="103" t="s">
        <v>2474</v>
      </c>
      <c r="L145" s="103" t="s">
        <v>2475</v>
      </c>
      <c r="M145" s="103" t="s">
        <v>2476</v>
      </c>
      <c r="N145" s="103" t="s">
        <v>2477</v>
      </c>
    </row>
    <row r="146" spans="1:21" ht="50.25" customHeight="1">
      <c r="A146" s="84" t="s">
        <v>2350</v>
      </c>
      <c r="B146" s="84" t="s">
        <v>1</v>
      </c>
      <c r="C146" s="85" t="s">
        <v>2596</v>
      </c>
      <c r="D146" s="85" t="s">
        <v>2597</v>
      </c>
      <c r="E146" s="85" t="s">
        <v>2598</v>
      </c>
      <c r="F146" s="86" t="s">
        <v>2599</v>
      </c>
      <c r="G146" s="87" t="s">
        <v>2600</v>
      </c>
      <c r="H146" s="87" t="s">
        <v>2601</v>
      </c>
      <c r="I146" s="87" t="s">
        <v>2602</v>
      </c>
      <c r="J146" s="87" t="s">
        <v>2603</v>
      </c>
      <c r="K146" s="87" t="s">
        <v>2604</v>
      </c>
      <c r="L146" s="87" t="s">
        <v>2605</v>
      </c>
      <c r="M146" s="87" t="s">
        <v>2606</v>
      </c>
      <c r="N146" s="87" t="s">
        <v>2607</v>
      </c>
      <c r="O146" s="335" t="s">
        <v>3748</v>
      </c>
    </row>
    <row r="147" spans="1:21">
      <c r="A147" s="88" t="str">
        <f>A5</f>
        <v>AltaGas Limited</v>
      </c>
      <c r="B147" s="89" t="str">
        <f>B5</f>
        <v>ALA</v>
      </c>
      <c r="C147" s="158">
        <f t="shared" ref="C147:D154" si="55">_xlfn.XLOOKUP($B147, $B$5:$B$78, C$5:C$78)</f>
        <v>1.19</v>
      </c>
      <c r="D147" s="158">
        <f t="shared" si="55"/>
        <v>29.309333333333335</v>
      </c>
      <c r="E147" s="91">
        <f t="shared" ref="E147" si="56">C147/D147</f>
        <v>4.0601401146392498E-2</v>
      </c>
      <c r="F147" s="91">
        <f t="shared" ref="F147" si="57">IFERROR(E147*(1+0.5*K147), "")</f>
        <v>4.2423389022836863E-2</v>
      </c>
      <c r="G147" s="113" t="str">
        <f t="shared" ref="G147:J154" si="58">_xlfn.XLOOKUP($B147, $B$5:$B$78, G$5:G$78)</f>
        <v>n/a</v>
      </c>
      <c r="H147" s="113">
        <f t="shared" si="58"/>
        <v>8.6500000000000007E-2</v>
      </c>
      <c r="I147" s="113" t="str">
        <f t="shared" si="58"/>
        <v>n/a</v>
      </c>
      <c r="J147" s="113">
        <f t="shared" si="58"/>
        <v>9.2999999999999999E-2</v>
      </c>
      <c r="K147" s="91">
        <f t="shared" ref="K147" si="59">IFERROR(AVERAGE(G147:J147), "")</f>
        <v>8.9749999999999996E-2</v>
      </c>
      <c r="L147" s="91">
        <f t="shared" ref="L147" si="60">IFERROR(E147*(1+(0.5*MIN(G147:J147)))+MIN(G147:J147), "")</f>
        <v>0.12885741174597398</v>
      </c>
      <c r="M147" s="91">
        <f t="shared" ref="M147" si="61">IFERROR(K147+F147, "")</f>
        <v>0.13217338902283687</v>
      </c>
      <c r="N147" s="91">
        <f t="shared" ref="N147" si="62">IFERROR(E147*(1+(0.5*MAX(G147:J147)))+MAX(G147:J147), "")</f>
        <v>0.13548936629969974</v>
      </c>
      <c r="O147" s="336" t="str">
        <f>IF('CEA-2 Proxy Group'!K66="Excl.", "Excl.", "")</f>
        <v>Excl.</v>
      </c>
      <c r="P147" s="227"/>
      <c r="Q147" s="227"/>
      <c r="R147" s="105"/>
      <c r="S147" s="105"/>
      <c r="T147" s="105"/>
      <c r="U147" s="105"/>
    </row>
    <row r="148" spans="1:21">
      <c r="A148" s="88" t="str">
        <f>A6</f>
        <v>Canadian Utilities Limited</v>
      </c>
      <c r="B148" s="89" t="str">
        <f>B6</f>
        <v>CU</v>
      </c>
      <c r="C148" s="158">
        <f t="shared" si="55"/>
        <v>1.8124</v>
      </c>
      <c r="D148" s="158">
        <f t="shared" si="55"/>
        <v>30.742444444444438</v>
      </c>
      <c r="E148" s="91">
        <f t="shared" ref="E148:E154" si="63">C148/D148</f>
        <v>5.8954323013423363E-2</v>
      </c>
      <c r="F148" s="91">
        <f t="shared" ref="F148:F154" si="64">IFERROR(E148*(1+0.5*K148), "")</f>
        <v>5.9772314245234617E-2</v>
      </c>
      <c r="G148" s="113" t="str">
        <f t="shared" si="58"/>
        <v>n/a</v>
      </c>
      <c r="H148" s="91">
        <f t="shared" si="58"/>
        <v>2.8500000000000001E-2</v>
      </c>
      <c r="I148" s="150" t="str">
        <f t="shared" si="58"/>
        <v>n/a</v>
      </c>
      <c r="J148" s="150">
        <f t="shared" si="58"/>
        <v>2.7E-2</v>
      </c>
      <c r="K148" s="91">
        <f t="shared" ref="K148:K154" si="65">IFERROR(AVERAGE(G148:J148), "")</f>
        <v>2.775E-2</v>
      </c>
      <c r="L148" s="91">
        <f t="shared" ref="L148:L154" si="66">IFERROR(E148*(1+(0.5*MIN(G148:J148)))+MIN(G148:J148), "")</f>
        <v>8.6750206374104577E-2</v>
      </c>
      <c r="M148" s="91">
        <f t="shared" ref="M148:M154" si="67">IFERROR(K148+F148, "")</f>
        <v>8.7522314245234614E-2</v>
      </c>
      <c r="N148" s="91">
        <f t="shared" ref="N148:N154" si="68">IFERROR(E148*(1+(0.5*MAX(G148:J148)))+MAX(G148:J148), "")</f>
        <v>8.8294422116364651E-2</v>
      </c>
      <c r="O148" s="336" t="str">
        <f>IF('CEA-2 Proxy Group'!K67="Excl.", "Excl.", "")</f>
        <v/>
      </c>
      <c r="P148" s="227"/>
      <c r="Q148" s="227"/>
      <c r="R148" s="105"/>
      <c r="S148" s="105"/>
      <c r="T148" s="105"/>
      <c r="U148" s="105"/>
    </row>
    <row r="149" spans="1:21">
      <c r="A149" s="88" t="str">
        <f>A8</f>
        <v>Enbridge Inc.</v>
      </c>
      <c r="B149" s="89" t="str">
        <f>B8</f>
        <v>ENB</v>
      </c>
      <c r="C149" s="158">
        <f t="shared" si="55"/>
        <v>3.66</v>
      </c>
      <c r="D149" s="158">
        <f t="shared" si="55"/>
        <v>48.229666666666681</v>
      </c>
      <c r="E149" s="91">
        <f t="shared" si="63"/>
        <v>7.5886902252417232E-2</v>
      </c>
      <c r="F149" s="91">
        <f t="shared" si="64"/>
        <v>7.7703444975084468E-2</v>
      </c>
      <c r="G149" s="113">
        <f t="shared" si="58"/>
        <v>0.05</v>
      </c>
      <c r="H149" s="91">
        <f t="shared" si="58"/>
        <v>6.0999999999999999E-2</v>
      </c>
      <c r="I149" s="150">
        <f t="shared" si="58"/>
        <v>0.05</v>
      </c>
      <c r="J149" s="150">
        <f t="shared" si="58"/>
        <v>3.0499999999999999E-2</v>
      </c>
      <c r="K149" s="91">
        <f t="shared" si="65"/>
        <v>4.7875000000000001E-2</v>
      </c>
      <c r="L149" s="91">
        <f t="shared" si="66"/>
        <v>0.10754417751176659</v>
      </c>
      <c r="M149" s="91">
        <f t="shared" si="67"/>
        <v>0.12557844497508447</v>
      </c>
      <c r="N149" s="91">
        <f t="shared" si="68"/>
        <v>0.13920145277111595</v>
      </c>
      <c r="O149" s="336" t="str">
        <f>IF('CEA-2 Proxy Group'!K68="Excl.", "Excl.", "")</f>
        <v>Excl.</v>
      </c>
      <c r="P149" s="227"/>
      <c r="Q149" s="227"/>
      <c r="R149" s="105"/>
      <c r="S149" s="105"/>
      <c r="T149" s="105"/>
      <c r="U149" s="105"/>
    </row>
    <row r="150" spans="1:21">
      <c r="A150" s="88" t="str">
        <f>A9</f>
        <v>Fortis, Inc.</v>
      </c>
      <c r="B150" s="89" t="str">
        <f>B9</f>
        <v>FTS</v>
      </c>
      <c r="C150" s="158">
        <f t="shared" si="55"/>
        <v>2.36</v>
      </c>
      <c r="D150" s="158">
        <f t="shared" si="55"/>
        <v>53.598111111111109</v>
      </c>
      <c r="E150" s="91">
        <f t="shared" si="63"/>
        <v>4.4031402433336163E-2</v>
      </c>
      <c r="F150" s="91">
        <f t="shared" si="64"/>
        <v>4.5110171792952895E-2</v>
      </c>
      <c r="G150" s="113">
        <f t="shared" si="58"/>
        <v>0.06</v>
      </c>
      <c r="H150" s="91">
        <f t="shared" si="58"/>
        <v>0.06</v>
      </c>
      <c r="I150" s="150">
        <f t="shared" si="58"/>
        <v>0.05</v>
      </c>
      <c r="J150" s="150">
        <f t="shared" si="58"/>
        <v>2.5999999999999999E-2</v>
      </c>
      <c r="K150" s="91">
        <f t="shared" si="65"/>
        <v>4.8999999999999995E-2</v>
      </c>
      <c r="L150" s="91">
        <f t="shared" si="66"/>
        <v>7.0603810664969527E-2</v>
      </c>
      <c r="M150" s="91">
        <f t="shared" si="67"/>
        <v>9.411017179295289E-2</v>
      </c>
      <c r="N150" s="91">
        <f t="shared" si="68"/>
        <v>0.10535234450633624</v>
      </c>
      <c r="O150" s="336" t="str">
        <f>IF('CEA-2 Proxy Group'!K69="Excl.", "Excl.", "")</f>
        <v>Excl.</v>
      </c>
      <c r="P150" s="227"/>
      <c r="Q150" s="227"/>
      <c r="R150" s="105"/>
      <c r="S150" s="105"/>
      <c r="T150" s="105"/>
      <c r="U150" s="105"/>
    </row>
    <row r="151" spans="1:21">
      <c r="A151" s="88" t="str">
        <f t="shared" ref="A151:B154" si="69">A75</f>
        <v>Atmos Energy Corp.</v>
      </c>
      <c r="B151" s="89" t="str">
        <f t="shared" si="69"/>
        <v>ATO</v>
      </c>
      <c r="C151" s="158">
        <f t="shared" si="55"/>
        <v>3.22</v>
      </c>
      <c r="D151" s="158">
        <f t="shared" si="55"/>
        <v>115.50955555555561</v>
      </c>
      <c r="E151" s="91">
        <f t="shared" si="63"/>
        <v>2.7876481599405905E-2</v>
      </c>
      <c r="F151" s="91">
        <f t="shared" si="64"/>
        <v>2.8870742776451384E-2</v>
      </c>
      <c r="G151" s="113">
        <f t="shared" si="58"/>
        <v>7.0000000000000007E-2</v>
      </c>
      <c r="H151" s="91" t="str">
        <f t="shared" si="58"/>
        <v>n/a</v>
      </c>
      <c r="I151" s="150">
        <f t="shared" si="58"/>
        <v>7.0000000000000007E-2</v>
      </c>
      <c r="J151" s="150">
        <f t="shared" si="58"/>
        <v>7.3999999999999996E-2</v>
      </c>
      <c r="K151" s="91">
        <f t="shared" si="65"/>
        <v>7.1333333333333346E-2</v>
      </c>
      <c r="L151" s="91">
        <f t="shared" si="66"/>
        <v>9.8852158455385114E-2</v>
      </c>
      <c r="M151" s="91">
        <f t="shared" si="67"/>
        <v>0.10020407610978473</v>
      </c>
      <c r="N151" s="91">
        <f t="shared" si="68"/>
        <v>0.10290791141858392</v>
      </c>
      <c r="O151" s="336" t="str">
        <f>IF('CEA-2 Proxy Group'!K70="Excl.", "Excl.", "")</f>
        <v/>
      </c>
      <c r="P151" s="227"/>
      <c r="Q151" s="227"/>
      <c r="R151" s="105"/>
      <c r="S151" s="105"/>
      <c r="T151" s="105"/>
      <c r="U151" s="105"/>
    </row>
    <row r="152" spans="1:21">
      <c r="A152" s="88" t="str">
        <f t="shared" si="69"/>
        <v>Northwest Natural Gas Company</v>
      </c>
      <c r="B152" s="89" t="str">
        <f t="shared" si="69"/>
        <v>NWN</v>
      </c>
      <c r="C152" s="158">
        <f t="shared" si="55"/>
        <v>1.95</v>
      </c>
      <c r="D152" s="158">
        <f t="shared" si="55"/>
        <v>37.181666666666658</v>
      </c>
      <c r="E152" s="91">
        <f t="shared" si="63"/>
        <v>5.2445201488188632E-2</v>
      </c>
      <c r="F152" s="91">
        <f t="shared" si="64"/>
        <v>5.3695145456990466E-2</v>
      </c>
      <c r="G152" s="113" t="str">
        <f t="shared" si="58"/>
        <v>n/a</v>
      </c>
      <c r="H152" s="91">
        <f t="shared" si="58"/>
        <v>0.05</v>
      </c>
      <c r="I152" s="150">
        <f t="shared" si="58"/>
        <v>6.5000000000000002E-2</v>
      </c>
      <c r="J152" s="150">
        <f t="shared" si="58"/>
        <v>2.8000000000000001E-2</v>
      </c>
      <c r="K152" s="91">
        <f t="shared" si="65"/>
        <v>4.766666666666667E-2</v>
      </c>
      <c r="L152" s="91">
        <f t="shared" si="66"/>
        <v>8.1179434309023274E-2</v>
      </c>
      <c r="M152" s="91">
        <f t="shared" si="67"/>
        <v>0.10136181212365714</v>
      </c>
      <c r="N152" s="91">
        <f t="shared" si="68"/>
        <v>0.11914967053655476</v>
      </c>
      <c r="O152" s="336" t="str">
        <f>IF('CEA-2 Proxy Group'!K71="Excl.", "Excl.", "")</f>
        <v/>
      </c>
      <c r="P152" s="227"/>
      <c r="Q152" s="227"/>
      <c r="R152" s="105"/>
      <c r="S152" s="105"/>
      <c r="T152" s="105"/>
      <c r="U152" s="105"/>
    </row>
    <row r="153" spans="1:21">
      <c r="A153" s="88" t="str">
        <f t="shared" si="69"/>
        <v>ONE Gas, Inc.</v>
      </c>
      <c r="B153" s="89" t="str">
        <f t="shared" si="69"/>
        <v>OGS</v>
      </c>
      <c r="C153" s="158">
        <f t="shared" si="55"/>
        <v>2.64</v>
      </c>
      <c r="D153" s="158">
        <f t="shared" si="55"/>
        <v>62.242777777777775</v>
      </c>
      <c r="E153" s="91">
        <f t="shared" si="63"/>
        <v>4.2414559475887431E-2</v>
      </c>
      <c r="F153" s="91">
        <f t="shared" si="64"/>
        <v>4.3289359765077605E-2</v>
      </c>
      <c r="G153" s="113">
        <f t="shared" si="58"/>
        <v>0.05</v>
      </c>
      <c r="H153" s="91">
        <f t="shared" si="58"/>
        <v>0.03</v>
      </c>
      <c r="I153" s="150">
        <f t="shared" si="58"/>
        <v>3.5000000000000003E-2</v>
      </c>
      <c r="J153" s="150">
        <f t="shared" si="58"/>
        <v>0.05</v>
      </c>
      <c r="K153" s="91">
        <f t="shared" si="65"/>
        <v>4.1250000000000002E-2</v>
      </c>
      <c r="L153" s="91">
        <f t="shared" si="66"/>
        <v>7.3050777868025746E-2</v>
      </c>
      <c r="M153" s="91">
        <f t="shared" si="67"/>
        <v>8.4539359765077607E-2</v>
      </c>
      <c r="N153" s="91">
        <f t="shared" si="68"/>
        <v>9.3474923462784618E-2</v>
      </c>
      <c r="O153" s="336" t="str">
        <f>IF('CEA-2 Proxy Group'!K72="Excl.", "Excl.", "")</f>
        <v/>
      </c>
      <c r="P153" s="227"/>
      <c r="Q153" s="227"/>
      <c r="R153" s="105"/>
      <c r="S153" s="105"/>
      <c r="T153" s="105"/>
      <c r="U153" s="105"/>
    </row>
    <row r="154" spans="1:21">
      <c r="A154" s="88" t="str">
        <f t="shared" si="69"/>
        <v>Spire, Inc.</v>
      </c>
      <c r="B154" s="89" t="str">
        <f t="shared" si="69"/>
        <v>SR</v>
      </c>
      <c r="C154" s="158">
        <f t="shared" si="55"/>
        <v>3.02</v>
      </c>
      <c r="D154" s="158">
        <f t="shared" si="55"/>
        <v>60.096777777777788</v>
      </c>
      <c r="E154" s="91">
        <f t="shared" si="63"/>
        <v>5.0252278269679825E-2</v>
      </c>
      <c r="F154" s="91">
        <f t="shared" si="64"/>
        <v>5.1656829447317372E-2</v>
      </c>
      <c r="G154" s="113">
        <f t="shared" si="58"/>
        <v>0.05</v>
      </c>
      <c r="H154" s="91">
        <f t="shared" si="58"/>
        <v>6.5000000000000002E-2</v>
      </c>
      <c r="I154" s="150">
        <f t="shared" si="58"/>
        <v>4.4999999999999998E-2</v>
      </c>
      <c r="J154" s="150">
        <f t="shared" si="58"/>
        <v>6.3600000000000004E-2</v>
      </c>
      <c r="K154" s="91">
        <f t="shared" si="65"/>
        <v>5.5900000000000005E-2</v>
      </c>
      <c r="L154" s="91">
        <f t="shared" si="66"/>
        <v>9.6382954530747619E-2</v>
      </c>
      <c r="M154" s="91">
        <f t="shared" si="67"/>
        <v>0.10755682944731737</v>
      </c>
      <c r="N154" s="91">
        <f t="shared" si="68"/>
        <v>0.11688547731344442</v>
      </c>
      <c r="O154" s="336" t="str">
        <f>IF('CEA-2 Proxy Group'!K73="Excl.", "Excl.", "")</f>
        <v>Excl.</v>
      </c>
      <c r="P154" s="227"/>
      <c r="Q154" s="227"/>
      <c r="R154" s="105"/>
      <c r="S154" s="105"/>
      <c r="T154" s="105"/>
      <c r="U154" s="105"/>
    </row>
    <row r="155" spans="1:21">
      <c r="A155" s="92" t="s">
        <v>2562</v>
      </c>
      <c r="B155" s="267"/>
      <c r="C155" s="94"/>
      <c r="D155" s="94"/>
      <c r="E155" s="95">
        <f t="shared" ref="E155:L155" si="70">AVERAGE(E147:E154)</f>
        <v>4.9057818709841383E-2</v>
      </c>
      <c r="F155" s="95">
        <f t="shared" si="70"/>
        <v>5.0315174685243207E-2</v>
      </c>
      <c r="G155" s="95">
        <f t="shared" si="70"/>
        <v>5.5999999999999994E-2</v>
      </c>
      <c r="H155" s="95">
        <f t="shared" si="70"/>
        <v>5.4428571428571423E-2</v>
      </c>
      <c r="I155" s="95">
        <f t="shared" si="70"/>
        <v>5.2499999999999998E-2</v>
      </c>
      <c r="J155" s="95">
        <f t="shared" si="70"/>
        <v>4.9012500000000001E-2</v>
      </c>
      <c r="K155" s="95">
        <f t="shared" si="70"/>
        <v>5.3815625000000006E-2</v>
      </c>
      <c r="L155" s="95">
        <f t="shared" si="70"/>
        <v>9.2902616432499557E-2</v>
      </c>
      <c r="M155" s="95">
        <f>AVERAGE(M147:M154)</f>
        <v>0.10413079968524322</v>
      </c>
      <c r="N155" s="95">
        <f>AVERAGE(N147:N154)</f>
        <v>0.11259444605311054</v>
      </c>
    </row>
    <row r="156" spans="1:21">
      <c r="A156" s="328" t="s">
        <v>2608</v>
      </c>
      <c r="B156" s="341"/>
      <c r="C156" s="342"/>
      <c r="D156" s="342"/>
      <c r="E156" s="321"/>
      <c r="F156" s="321"/>
      <c r="G156" s="321"/>
      <c r="H156" s="321"/>
      <c r="I156" s="321"/>
      <c r="J156" s="321"/>
      <c r="K156" s="321"/>
      <c r="L156" s="321"/>
      <c r="M156" s="321">
        <f>AVERAGEIF(O147:O154, "", M147:M154)</f>
        <v>9.3406890560938524E-2</v>
      </c>
      <c r="N156" s="321"/>
    </row>
    <row r="157" spans="1:21">
      <c r="A157" s="96" t="s">
        <v>2609</v>
      </c>
      <c r="C157" s="90"/>
      <c r="D157" s="90"/>
      <c r="E157" s="91"/>
      <c r="F157" s="91"/>
      <c r="G157" s="91"/>
      <c r="H157" s="91"/>
      <c r="I157" s="91"/>
      <c r="J157" s="91"/>
      <c r="K157" s="91"/>
      <c r="L157" s="97">
        <v>5.0000000000000001E-3</v>
      </c>
      <c r="M157" s="97">
        <v>5.0000000000000001E-3</v>
      </c>
      <c r="N157" s="97">
        <v>5.0000000000000001E-3</v>
      </c>
    </row>
    <row r="158" spans="1:21">
      <c r="A158" s="96"/>
      <c r="C158" s="90"/>
      <c r="D158" s="90"/>
      <c r="E158" s="91"/>
      <c r="F158" s="91"/>
      <c r="G158" s="91"/>
      <c r="H158" s="91"/>
      <c r="I158" s="91"/>
      <c r="J158" s="91"/>
      <c r="K158" s="91"/>
      <c r="L158" s="91">
        <f>L155+L157</f>
        <v>9.7902616432499562E-2</v>
      </c>
      <c r="M158" s="91">
        <f>M155+M157</f>
        <v>0.10913079968524322</v>
      </c>
      <c r="N158" s="91">
        <f t="shared" ref="N158" si="71">N155+N157</f>
        <v>0.11759444605311055</v>
      </c>
    </row>
    <row r="159" spans="1:21">
      <c r="A159" s="96"/>
      <c r="C159" s="90"/>
      <c r="D159" s="90"/>
      <c r="E159" s="91"/>
      <c r="F159" s="91"/>
      <c r="G159" s="91"/>
      <c r="H159" s="91"/>
      <c r="I159" s="91"/>
      <c r="J159" s="91"/>
      <c r="K159" s="91"/>
      <c r="L159" s="91"/>
      <c r="M159" s="321">
        <f>M156+M157</f>
        <v>9.8406890560938529E-2</v>
      </c>
      <c r="N159" s="91"/>
    </row>
    <row r="160" spans="1:21">
      <c r="A160" s="100" t="s">
        <v>2505</v>
      </c>
      <c r="B160" s="296"/>
      <c r="C160" s="102"/>
      <c r="D160" s="104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</row>
    <row r="161" spans="1:14">
      <c r="A161" s="83" t="str">
        <f t="shared" ref="A161:A173" si="72">A84</f>
        <v>[1] Source: Bloomberg Professional</v>
      </c>
      <c r="B161" s="296"/>
      <c r="C161" s="102"/>
      <c r="D161" s="104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</row>
    <row r="162" spans="1:14">
      <c r="A162" s="83" t="str">
        <f t="shared" si="72"/>
        <v>[2] Source: Bloomberg Professional, 90-day average as of May 31, 2024</v>
      </c>
      <c r="B162" s="296"/>
      <c r="C162" s="102"/>
      <c r="D162" s="104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</row>
    <row r="163" spans="1:14">
      <c r="A163" s="83" t="str">
        <f t="shared" si="72"/>
        <v>[3] Equals [1] / [2]</v>
      </c>
      <c r="B163" s="296"/>
      <c r="C163" s="102"/>
      <c r="D163" s="104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</row>
    <row r="164" spans="1:14">
      <c r="A164" s="83" t="str">
        <f t="shared" si="72"/>
        <v>[4] Equals [3] x (1 + 0.5 x [9])</v>
      </c>
      <c r="B164" s="296"/>
      <c r="C164" s="102"/>
      <c r="D164" s="104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</row>
    <row r="165" spans="1:14">
      <c r="A165" s="83" t="str">
        <f t="shared" si="72"/>
        <v>[5] Source: Zacks at May 31, 2024</v>
      </c>
      <c r="B165" s="296"/>
      <c r="C165" s="102"/>
      <c r="D165" s="104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</row>
    <row r="166" spans="1:14">
      <c r="A166" s="83" t="str">
        <f t="shared" si="72"/>
        <v>[6] Source: SNL Financial Median Long-Term EPS Growth Rate as of May 31, 2024</v>
      </c>
      <c r="B166" s="296"/>
      <c r="C166" s="102"/>
      <c r="D166" s="104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</row>
    <row r="167" spans="1:14">
      <c r="A167" s="83" t="str">
        <f t="shared" si="72"/>
        <v>[7] Source: Value Line</v>
      </c>
      <c r="B167" s="296"/>
      <c r="C167" s="102"/>
      <c r="D167" s="104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</row>
    <row r="168" spans="1:14">
      <c r="A168" s="83" t="str">
        <f t="shared" si="72"/>
        <v>[8] Yahoo! Finance as of May 31, 2024</v>
      </c>
      <c r="B168" s="296"/>
      <c r="C168" s="102"/>
      <c r="D168" s="104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</row>
    <row r="169" spans="1:14">
      <c r="A169" s="83" t="str">
        <f t="shared" si="72"/>
        <v>[9] Equals Average([5], [6], [7], [8])</v>
      </c>
      <c r="B169" s="296"/>
      <c r="C169" s="102"/>
      <c r="D169" s="104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</row>
    <row r="170" spans="1:14">
      <c r="A170" s="83" t="str">
        <f t="shared" si="72"/>
        <v>[10] Equals [3] x (1 + 0.5 x Minimum([5], [6], [7], [8])) + Minimum([5], [6], [7], [8])</v>
      </c>
      <c r="B170" s="296"/>
      <c r="C170" s="102"/>
      <c r="D170" s="104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</row>
    <row r="171" spans="1:14">
      <c r="A171" s="83" t="str">
        <f t="shared" si="72"/>
        <v>[11] Equals [4] + [9]</v>
      </c>
      <c r="B171" s="296"/>
      <c r="C171" s="102"/>
      <c r="D171" s="104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</row>
    <row r="172" spans="1:14">
      <c r="A172" s="83" t="str">
        <f t="shared" si="72"/>
        <v>[12] Equals [3] x (1 + 0.5 x Maximum([5], [6], [7], [8])) + Maximum([5], [6], [7], [8])</v>
      </c>
      <c r="B172" s="296"/>
      <c r="C172" s="102"/>
      <c r="D172" s="104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</row>
    <row r="173" spans="1:14">
      <c r="A173" s="83" t="str">
        <f t="shared" si="72"/>
        <v>[13] Most Canadian jurisdictions have approved an adjustment of 50 bps for flotation costs and financial flexibility.</v>
      </c>
      <c r="B173" s="296"/>
      <c r="C173" s="102"/>
      <c r="D173" s="104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</row>
    <row r="174" spans="1:14">
      <c r="A174" s="102"/>
      <c r="B174" s="296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</row>
    <row r="177" spans="1:15" ht="18.75">
      <c r="A177" s="361" t="s">
        <v>2627</v>
      </c>
      <c r="B177" s="361"/>
      <c r="C177" s="361"/>
      <c r="D177" s="361"/>
      <c r="E177" s="361"/>
      <c r="F177" s="361"/>
      <c r="G177" s="361"/>
      <c r="H177" s="361"/>
      <c r="I177" s="361"/>
      <c r="J177" s="361"/>
      <c r="K177" s="361"/>
      <c r="L177" s="361"/>
      <c r="M177" s="361"/>
      <c r="N177" s="361"/>
    </row>
    <row r="178" spans="1:15">
      <c r="A178" s="101"/>
      <c r="B178" s="296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</row>
    <row r="179" spans="1:15" ht="17.25" thickBot="1">
      <c r="C179" s="103" t="s">
        <v>2466</v>
      </c>
      <c r="D179" s="103" t="s">
        <v>2467</v>
      </c>
      <c r="E179" s="103" t="s">
        <v>2468</v>
      </c>
      <c r="F179" s="103" t="s">
        <v>2469</v>
      </c>
      <c r="G179" s="103" t="s">
        <v>2470</v>
      </c>
      <c r="H179" s="103" t="s">
        <v>2471</v>
      </c>
      <c r="I179" s="103" t="s">
        <v>2472</v>
      </c>
      <c r="J179" s="103" t="s">
        <v>2473</v>
      </c>
      <c r="K179" s="103" t="s">
        <v>2474</v>
      </c>
      <c r="L179" s="103" t="s">
        <v>2475</v>
      </c>
      <c r="M179" s="103" t="s">
        <v>2476</v>
      </c>
      <c r="N179" s="103" t="s">
        <v>2477</v>
      </c>
    </row>
    <row r="180" spans="1:15" ht="49.5">
      <c r="A180" s="84" t="s">
        <v>2350</v>
      </c>
      <c r="B180" s="84" t="s">
        <v>1</v>
      </c>
      <c r="C180" s="85" t="s">
        <v>2596</v>
      </c>
      <c r="D180" s="85" t="s">
        <v>2597</v>
      </c>
      <c r="E180" s="85" t="s">
        <v>2598</v>
      </c>
      <c r="F180" s="86" t="s">
        <v>2599</v>
      </c>
      <c r="G180" s="87" t="s">
        <v>2600</v>
      </c>
      <c r="H180" s="87" t="s">
        <v>2601</v>
      </c>
      <c r="I180" s="87" t="s">
        <v>2602</v>
      </c>
      <c r="J180" s="87" t="s">
        <v>2603</v>
      </c>
      <c r="K180" s="87" t="s">
        <v>2604</v>
      </c>
      <c r="L180" s="87" t="s">
        <v>2605</v>
      </c>
      <c r="M180" s="87" t="s">
        <v>2606</v>
      </c>
      <c r="N180" s="87" t="s">
        <v>2607</v>
      </c>
      <c r="O180" s="335" t="s">
        <v>3748</v>
      </c>
    </row>
    <row r="181" spans="1:15">
      <c r="A181" s="83" t="str">
        <f t="shared" ref="A181:N181" si="73">A5</f>
        <v>AltaGas Limited</v>
      </c>
      <c r="B181" s="103" t="str">
        <f t="shared" si="73"/>
        <v>ALA</v>
      </c>
      <c r="C181" s="90">
        <f t="shared" si="73"/>
        <v>1.19</v>
      </c>
      <c r="D181" s="90">
        <f t="shared" si="73"/>
        <v>29.309333333333335</v>
      </c>
      <c r="E181" s="91">
        <f t="shared" si="73"/>
        <v>4.0601401146392498E-2</v>
      </c>
      <c r="F181" s="91">
        <f t="shared" si="73"/>
        <v>4.2423389022836863E-2</v>
      </c>
      <c r="G181" s="91" t="str">
        <f t="shared" si="73"/>
        <v>n/a</v>
      </c>
      <c r="H181" s="91">
        <f t="shared" si="73"/>
        <v>8.6500000000000007E-2</v>
      </c>
      <c r="I181" s="91" t="str">
        <f t="shared" si="73"/>
        <v>n/a</v>
      </c>
      <c r="J181" s="91">
        <f t="shared" si="73"/>
        <v>9.2999999999999999E-2</v>
      </c>
      <c r="K181" s="91">
        <f t="shared" si="73"/>
        <v>8.9749999999999996E-2</v>
      </c>
      <c r="L181" s="91">
        <f t="shared" si="73"/>
        <v>0.12885741174597398</v>
      </c>
      <c r="M181" s="91">
        <f t="shared" si="73"/>
        <v>0.13217338902283687</v>
      </c>
      <c r="N181" s="91">
        <f t="shared" si="73"/>
        <v>0.13548936629969974</v>
      </c>
      <c r="O181" s="335" t="str">
        <f>_xlfn.XLOOKUP($B181, $B$1:$B$154, $O$1:$O$154)</f>
        <v>Excl.</v>
      </c>
    </row>
    <row r="182" spans="1:15">
      <c r="A182" s="83" t="str">
        <f t="shared" ref="A182:N182" si="74">A6</f>
        <v>Canadian Utilities Limited</v>
      </c>
      <c r="B182" s="103" t="str">
        <f t="shared" si="74"/>
        <v>CU</v>
      </c>
      <c r="C182" s="90">
        <f t="shared" si="74"/>
        <v>1.8124</v>
      </c>
      <c r="D182" s="90">
        <f t="shared" si="74"/>
        <v>30.742444444444438</v>
      </c>
      <c r="E182" s="91">
        <f t="shared" si="74"/>
        <v>5.8954323013423363E-2</v>
      </c>
      <c r="F182" s="91">
        <f t="shared" si="74"/>
        <v>5.9772314245234617E-2</v>
      </c>
      <c r="G182" s="91" t="str">
        <f t="shared" si="74"/>
        <v>n/a</v>
      </c>
      <c r="H182" s="91">
        <f t="shared" si="74"/>
        <v>2.8500000000000001E-2</v>
      </c>
      <c r="I182" s="91" t="str">
        <f t="shared" si="74"/>
        <v>n/a</v>
      </c>
      <c r="J182" s="91">
        <f t="shared" si="74"/>
        <v>2.7E-2</v>
      </c>
      <c r="K182" s="91">
        <f t="shared" si="74"/>
        <v>2.775E-2</v>
      </c>
      <c r="L182" s="91">
        <f t="shared" si="74"/>
        <v>8.6750206374104577E-2</v>
      </c>
      <c r="M182" s="91">
        <f t="shared" si="74"/>
        <v>8.7522314245234614E-2</v>
      </c>
      <c r="N182" s="91">
        <f t="shared" si="74"/>
        <v>8.8294422116364651E-2</v>
      </c>
      <c r="O182" s="335" t="str">
        <f t="shared" ref="O182:O205" si="75">_xlfn.XLOOKUP($B182, $B$1:$B$154, $O$1:$O$154)</f>
        <v/>
      </c>
    </row>
    <row r="183" spans="1:15">
      <c r="A183" s="83" t="str">
        <f t="shared" ref="A183:N183" si="76">A7</f>
        <v>Emera Inc.</v>
      </c>
      <c r="B183" s="103" t="str">
        <f t="shared" si="76"/>
        <v>EMA</v>
      </c>
      <c r="C183" s="90">
        <f t="shared" si="76"/>
        <v>2.87</v>
      </c>
      <c r="D183" s="90">
        <f t="shared" si="76"/>
        <v>47.731666666666683</v>
      </c>
      <c r="E183" s="91">
        <f t="shared" si="76"/>
        <v>6.0127797758301599E-2</v>
      </c>
      <c r="F183" s="91">
        <f t="shared" si="76"/>
        <v>6.1390481511225926E-2</v>
      </c>
      <c r="G183" s="91" t="str">
        <f t="shared" si="76"/>
        <v>n/a</v>
      </c>
      <c r="H183" s="91">
        <f t="shared" si="76"/>
        <v>3.7000000000000005E-2</v>
      </c>
      <c r="I183" s="91">
        <f t="shared" si="76"/>
        <v>5.5E-2</v>
      </c>
      <c r="J183" s="91">
        <f t="shared" si="76"/>
        <v>3.4000000000000002E-2</v>
      </c>
      <c r="K183" s="91">
        <f t="shared" si="76"/>
        <v>4.2000000000000003E-2</v>
      </c>
      <c r="L183" s="91">
        <f t="shared" si="76"/>
        <v>9.514997032019272E-2</v>
      </c>
      <c r="M183" s="91">
        <f t="shared" si="76"/>
        <v>0.10339048151122593</v>
      </c>
      <c r="N183" s="91">
        <f t="shared" si="76"/>
        <v>0.1167813121966549</v>
      </c>
      <c r="O183" s="335" t="str">
        <f t="shared" si="75"/>
        <v>Excl.</v>
      </c>
    </row>
    <row r="184" spans="1:15">
      <c r="A184" s="83" t="str">
        <f t="shared" ref="A184:N184" si="77">A8</f>
        <v>Enbridge Inc.</v>
      </c>
      <c r="B184" s="103" t="str">
        <f t="shared" si="77"/>
        <v>ENB</v>
      </c>
      <c r="C184" s="90">
        <f t="shared" si="77"/>
        <v>3.66</v>
      </c>
      <c r="D184" s="90">
        <f t="shared" si="77"/>
        <v>48.229666666666681</v>
      </c>
      <c r="E184" s="91">
        <f t="shared" si="77"/>
        <v>7.5886902252417232E-2</v>
      </c>
      <c r="F184" s="91">
        <f t="shared" si="77"/>
        <v>7.7703444975084468E-2</v>
      </c>
      <c r="G184" s="91">
        <f t="shared" si="77"/>
        <v>0.05</v>
      </c>
      <c r="H184" s="91">
        <f t="shared" si="77"/>
        <v>6.0999999999999999E-2</v>
      </c>
      <c r="I184" s="91">
        <f t="shared" si="77"/>
        <v>0.05</v>
      </c>
      <c r="J184" s="91">
        <f t="shared" si="77"/>
        <v>3.0499999999999999E-2</v>
      </c>
      <c r="K184" s="91">
        <f t="shared" si="77"/>
        <v>4.7875000000000001E-2</v>
      </c>
      <c r="L184" s="91">
        <f t="shared" si="77"/>
        <v>0.10754417751176659</v>
      </c>
      <c r="M184" s="91">
        <f t="shared" si="77"/>
        <v>0.12557844497508447</v>
      </c>
      <c r="N184" s="91">
        <f t="shared" si="77"/>
        <v>0.13920145277111595</v>
      </c>
      <c r="O184" s="335" t="str">
        <f t="shared" si="75"/>
        <v>Excl.</v>
      </c>
    </row>
    <row r="185" spans="1:15">
      <c r="A185" s="83" t="str">
        <f t="shared" ref="A185:N185" si="78">A9</f>
        <v>Fortis, Inc.</v>
      </c>
      <c r="B185" s="103" t="str">
        <f t="shared" si="78"/>
        <v>FTS</v>
      </c>
      <c r="C185" s="90">
        <f t="shared" si="78"/>
        <v>2.36</v>
      </c>
      <c r="D185" s="90">
        <f t="shared" si="78"/>
        <v>53.598111111111109</v>
      </c>
      <c r="E185" s="91">
        <f t="shared" si="78"/>
        <v>4.4031402433336163E-2</v>
      </c>
      <c r="F185" s="91">
        <f t="shared" si="78"/>
        <v>4.5110171792952895E-2</v>
      </c>
      <c r="G185" s="91">
        <f t="shared" si="78"/>
        <v>0.06</v>
      </c>
      <c r="H185" s="91">
        <f t="shared" si="78"/>
        <v>0.06</v>
      </c>
      <c r="I185" s="91">
        <f t="shared" si="78"/>
        <v>0.05</v>
      </c>
      <c r="J185" s="91">
        <f t="shared" si="78"/>
        <v>2.5999999999999999E-2</v>
      </c>
      <c r="K185" s="91">
        <f t="shared" si="78"/>
        <v>4.8999999999999995E-2</v>
      </c>
      <c r="L185" s="91">
        <f t="shared" si="78"/>
        <v>7.0603810664969527E-2</v>
      </c>
      <c r="M185" s="91">
        <f t="shared" si="78"/>
        <v>9.411017179295289E-2</v>
      </c>
      <c r="N185" s="91">
        <f t="shared" si="78"/>
        <v>0.10535234450633624</v>
      </c>
      <c r="O185" s="335" t="str">
        <f t="shared" si="75"/>
        <v>Excl.</v>
      </c>
    </row>
    <row r="186" spans="1:15">
      <c r="A186" s="83" t="str">
        <f t="shared" ref="A186:M186" si="79">A10</f>
        <v>Hydro One, Ltd.</v>
      </c>
      <c r="B186" s="103" t="str">
        <f t="shared" si="79"/>
        <v>H</v>
      </c>
      <c r="C186" s="90">
        <f t="shared" si="79"/>
        <v>1.1856</v>
      </c>
      <c r="D186" s="90">
        <f t="shared" si="79"/>
        <v>39.797999999999988</v>
      </c>
      <c r="E186" s="91">
        <f t="shared" si="79"/>
        <v>2.9790441730740247E-2</v>
      </c>
      <c r="F186" s="91">
        <f t="shared" si="79"/>
        <v>3.0684154982662457E-2</v>
      </c>
      <c r="G186" s="91" t="str">
        <f t="shared" si="79"/>
        <v>n/a</v>
      </c>
      <c r="H186" s="91">
        <f t="shared" si="79"/>
        <v>0.06</v>
      </c>
      <c r="I186" s="91" t="str">
        <f t="shared" si="79"/>
        <v>n/a</v>
      </c>
      <c r="J186" s="91" t="str">
        <f t="shared" si="79"/>
        <v>n/a</v>
      </c>
      <c r="K186" s="91">
        <f t="shared" si="79"/>
        <v>0.06</v>
      </c>
      <c r="L186" s="91">
        <f t="shared" si="79"/>
        <v>9.0684154982662454E-2</v>
      </c>
      <c r="M186" s="91">
        <f t="shared" si="79"/>
        <v>9.0684154982662454E-2</v>
      </c>
      <c r="N186" s="91">
        <f>N10</f>
        <v>9.0684154982662454E-2</v>
      </c>
      <c r="O186" s="335" t="str">
        <f t="shared" si="75"/>
        <v/>
      </c>
    </row>
    <row r="187" spans="1:15">
      <c r="A187" s="83" t="str">
        <f t="shared" ref="A187:N187" si="80">A36</f>
        <v>Alliant Energy Corporation</v>
      </c>
      <c r="B187" s="103" t="str">
        <f t="shared" si="80"/>
        <v>LNT</v>
      </c>
      <c r="C187" s="90">
        <f t="shared" si="80"/>
        <v>1.92</v>
      </c>
      <c r="D187" s="90">
        <f t="shared" si="80"/>
        <v>49.316222222222244</v>
      </c>
      <c r="E187" s="91">
        <f t="shared" si="80"/>
        <v>3.8932422506905533E-2</v>
      </c>
      <c r="F187" s="91">
        <f t="shared" si="80"/>
        <v>4.0173416347111371E-2</v>
      </c>
      <c r="G187" s="91">
        <f t="shared" si="80"/>
        <v>6.0999999999999999E-2</v>
      </c>
      <c r="H187" s="91">
        <f t="shared" si="80"/>
        <v>6.6004699999999999E-2</v>
      </c>
      <c r="I187" s="91">
        <f t="shared" si="80"/>
        <v>6.5000000000000002E-2</v>
      </c>
      <c r="J187" s="91">
        <f t="shared" si="80"/>
        <v>6.3E-2</v>
      </c>
      <c r="K187" s="91">
        <f t="shared" si="80"/>
        <v>6.3751174999999993E-2</v>
      </c>
      <c r="L187" s="91">
        <f t="shared" si="80"/>
        <v>0.10111986139336615</v>
      </c>
      <c r="M187" s="91">
        <f t="shared" si="80"/>
        <v>0.10392459134711136</v>
      </c>
      <c r="N187" s="91">
        <f t="shared" si="80"/>
        <v>0.10622198394082631</v>
      </c>
      <c r="O187" s="335" t="str">
        <f t="shared" si="75"/>
        <v>Excl.</v>
      </c>
    </row>
    <row r="188" spans="1:15">
      <c r="A188" s="83" t="str">
        <f t="shared" ref="A188:N188" si="81">A37</f>
        <v>Ameren Corporation</v>
      </c>
      <c r="B188" s="103" t="str">
        <f t="shared" si="81"/>
        <v>AEE</v>
      </c>
      <c r="C188" s="90">
        <f t="shared" si="81"/>
        <v>2.68</v>
      </c>
      <c r="D188" s="90">
        <f t="shared" si="81"/>
        <v>72.092444444444425</v>
      </c>
      <c r="E188" s="91">
        <f t="shared" si="81"/>
        <v>3.7174492010258443E-2</v>
      </c>
      <c r="F188" s="91">
        <f t="shared" si="81"/>
        <v>3.8271139524561071E-2</v>
      </c>
      <c r="G188" s="91">
        <f t="shared" si="81"/>
        <v>6.2E-2</v>
      </c>
      <c r="H188" s="91">
        <f t="shared" si="81"/>
        <v>6.0999999999999999E-2</v>
      </c>
      <c r="I188" s="91">
        <f t="shared" si="81"/>
        <v>6.5000000000000002E-2</v>
      </c>
      <c r="J188" s="91">
        <f t="shared" si="81"/>
        <v>4.8000000000000001E-2</v>
      </c>
      <c r="K188" s="91">
        <f t="shared" si="81"/>
        <v>5.8999999999999997E-2</v>
      </c>
      <c r="L188" s="91">
        <f t="shared" si="81"/>
        <v>8.6066679818504646E-2</v>
      </c>
      <c r="M188" s="91">
        <f t="shared" si="81"/>
        <v>9.7271139524561068E-2</v>
      </c>
      <c r="N188" s="91">
        <f t="shared" si="81"/>
        <v>0.10338266300059185</v>
      </c>
      <c r="O188" s="335" t="str">
        <f t="shared" si="75"/>
        <v>Excl.</v>
      </c>
    </row>
    <row r="189" spans="1:15">
      <c r="A189" s="83" t="str">
        <f t="shared" ref="A189:M189" si="82">A38</f>
        <v>American Electric Power Company, Inc.</v>
      </c>
      <c r="B189" s="103" t="str">
        <f t="shared" si="82"/>
        <v>AEP</v>
      </c>
      <c r="C189" s="90">
        <f t="shared" si="82"/>
        <v>3.52</v>
      </c>
      <c r="D189" s="90">
        <f t="shared" si="82"/>
        <v>84.170333333333318</v>
      </c>
      <c r="E189" s="91">
        <f t="shared" si="82"/>
        <v>4.181996031856039E-2</v>
      </c>
      <c r="F189" s="91">
        <f t="shared" si="82"/>
        <v>4.3150880555698573E-2</v>
      </c>
      <c r="G189" s="91">
        <f t="shared" si="82"/>
        <v>6.0999999999999999E-2</v>
      </c>
      <c r="H189" s="91">
        <f t="shared" si="82"/>
        <v>6.5000000000000002E-2</v>
      </c>
      <c r="I189" s="91">
        <f t="shared" si="82"/>
        <v>6.5000000000000002E-2</v>
      </c>
      <c r="J189" s="91">
        <f t="shared" si="82"/>
        <v>6.3600000000000004E-2</v>
      </c>
      <c r="K189" s="91">
        <f t="shared" si="82"/>
        <v>6.3649999999999998E-2</v>
      </c>
      <c r="L189" s="91">
        <f t="shared" si="82"/>
        <v>0.10409546910827648</v>
      </c>
      <c r="M189" s="91">
        <f t="shared" si="82"/>
        <v>0.10680088055569857</v>
      </c>
      <c r="N189" s="91">
        <f>N38</f>
        <v>0.1081791090289136</v>
      </c>
      <c r="O189" s="335" t="str">
        <f t="shared" si="75"/>
        <v>Excl.</v>
      </c>
    </row>
    <row r="190" spans="1:15">
      <c r="A190" s="83" t="str">
        <f t="shared" ref="A190:N190" si="83">A39</f>
        <v>Duke Energy Corporation</v>
      </c>
      <c r="B190" s="103" t="str">
        <f t="shared" si="83"/>
        <v>DUK</v>
      </c>
      <c r="C190" s="90">
        <f t="shared" si="83"/>
        <v>4.0999999999999996</v>
      </c>
      <c r="D190" s="90">
        <f t="shared" si="83"/>
        <v>96.609777777777765</v>
      </c>
      <c r="E190" s="91">
        <f t="shared" si="83"/>
        <v>4.2438768562648367E-2</v>
      </c>
      <c r="F190" s="91">
        <f t="shared" si="83"/>
        <v>4.371782318157353E-2</v>
      </c>
      <c r="G190" s="91">
        <f t="shared" si="83"/>
        <v>6.0999999999999999E-2</v>
      </c>
      <c r="H190" s="91">
        <f t="shared" si="83"/>
        <v>6.35106E-2</v>
      </c>
      <c r="I190" s="91">
        <f t="shared" si="83"/>
        <v>0.05</v>
      </c>
      <c r="J190" s="91">
        <f t="shared" si="83"/>
        <v>6.6600000000000006E-2</v>
      </c>
      <c r="K190" s="91">
        <f t="shared" si="83"/>
        <v>6.0277650000000002E-2</v>
      </c>
      <c r="L190" s="91">
        <f t="shared" si="83"/>
        <v>9.3499737776714581E-2</v>
      </c>
      <c r="M190" s="91">
        <f t="shared" si="83"/>
        <v>0.10399547318157354</v>
      </c>
      <c r="N190" s="91">
        <f t="shared" si="83"/>
        <v>0.11045197955578456</v>
      </c>
      <c r="O190" s="335" t="str">
        <f t="shared" si="75"/>
        <v>Excl.</v>
      </c>
    </row>
    <row r="191" spans="1:15">
      <c r="A191" s="83" t="str">
        <f t="shared" ref="A191:N191" si="84">A40</f>
        <v>Entergy Corporation</v>
      </c>
      <c r="B191" s="103" t="str">
        <f t="shared" si="84"/>
        <v>ETR</v>
      </c>
      <c r="C191" s="90">
        <f t="shared" si="84"/>
        <v>4.5199999999999996</v>
      </c>
      <c r="D191" s="90">
        <f t="shared" si="84"/>
        <v>104.40111111111113</v>
      </c>
      <c r="E191" s="91">
        <f t="shared" si="84"/>
        <v>4.3294558380604704E-2</v>
      </c>
      <c r="F191" s="91">
        <f t="shared" si="84"/>
        <v>4.446351145688103E-2</v>
      </c>
      <c r="G191" s="91">
        <f t="shared" si="84"/>
        <v>7.2999999999999995E-2</v>
      </c>
      <c r="H191" s="91">
        <f t="shared" si="84"/>
        <v>7.0000000000000007E-2</v>
      </c>
      <c r="I191" s="91">
        <f t="shared" si="84"/>
        <v>5.0000000000000001E-3</v>
      </c>
      <c r="J191" s="91">
        <f t="shared" si="84"/>
        <v>6.8000000000000005E-2</v>
      </c>
      <c r="K191" s="91">
        <f t="shared" si="84"/>
        <v>5.4000000000000006E-2</v>
      </c>
      <c r="L191" s="91">
        <f t="shared" si="84"/>
        <v>4.8402794776556214E-2</v>
      </c>
      <c r="M191" s="91">
        <f t="shared" si="84"/>
        <v>9.8463511456881037E-2</v>
      </c>
      <c r="N191" s="91">
        <f t="shared" si="84"/>
        <v>0.11787480976149678</v>
      </c>
      <c r="O191" s="335" t="str">
        <f t="shared" si="75"/>
        <v>Excl.</v>
      </c>
    </row>
    <row r="192" spans="1:15">
      <c r="A192" s="83" t="str">
        <f t="shared" ref="A192:N192" si="85">A41</f>
        <v>Eversource Energy</v>
      </c>
      <c r="B192" s="103" t="str">
        <f t="shared" si="85"/>
        <v>ES</v>
      </c>
      <c r="C192" s="90">
        <f t="shared" si="85"/>
        <v>2.86</v>
      </c>
      <c r="D192" s="90">
        <f t="shared" si="85"/>
        <v>58.47499999999998</v>
      </c>
      <c r="E192" s="91">
        <f t="shared" si="85"/>
        <v>4.8909790508764442E-2</v>
      </c>
      <c r="F192" s="91">
        <f t="shared" si="85"/>
        <v>5.0233411714407879E-2</v>
      </c>
      <c r="G192" s="91">
        <f t="shared" si="85"/>
        <v>5.3999999999999999E-2</v>
      </c>
      <c r="H192" s="91">
        <f t="shared" si="85"/>
        <v>6.0499999999999998E-2</v>
      </c>
      <c r="I192" s="91">
        <f t="shared" si="85"/>
        <v>0.06</v>
      </c>
      <c r="J192" s="91">
        <f t="shared" si="85"/>
        <v>4.2000000000000003E-2</v>
      </c>
      <c r="K192" s="91">
        <f t="shared" si="85"/>
        <v>5.4125E-2</v>
      </c>
      <c r="L192" s="91">
        <f t="shared" si="85"/>
        <v>9.1936896109448496E-2</v>
      </c>
      <c r="M192" s="91">
        <f t="shared" si="85"/>
        <v>0.10435841171440788</v>
      </c>
      <c r="N192" s="91">
        <f t="shared" si="85"/>
        <v>0.11088931167165457</v>
      </c>
      <c r="O192" s="335" t="str">
        <f t="shared" si="75"/>
        <v/>
      </c>
    </row>
    <row r="193" spans="1:15">
      <c r="A193" s="83" t="str">
        <f t="shared" ref="A193:N193" si="86">A42</f>
        <v>Exelon Corporation</v>
      </c>
      <c r="B193" s="103" t="str">
        <f t="shared" si="86"/>
        <v>EXC</v>
      </c>
      <c r="C193" s="90">
        <f t="shared" si="86"/>
        <v>1.52</v>
      </c>
      <c r="D193" s="90">
        <f t="shared" si="86"/>
        <v>36.561222222222227</v>
      </c>
      <c r="E193" s="91">
        <f t="shared" si="86"/>
        <v>4.1574102494750048E-2</v>
      </c>
      <c r="F193" s="91">
        <f t="shared" si="86"/>
        <v>4.2661958176696005E-2</v>
      </c>
      <c r="G193" s="91">
        <f t="shared" si="86"/>
        <v>5.7000000000000002E-2</v>
      </c>
      <c r="H193" s="91">
        <f t="shared" si="86"/>
        <v>5.7999999999999996E-2</v>
      </c>
      <c r="I193" s="91" t="str">
        <f t="shared" si="86"/>
        <v>NMF</v>
      </c>
      <c r="J193" s="91">
        <f t="shared" si="86"/>
        <v>4.2000000000000003E-2</v>
      </c>
      <c r="K193" s="91">
        <f t="shared" si="86"/>
        <v>5.2333333333333336E-2</v>
      </c>
      <c r="L193" s="91">
        <f t="shared" si="86"/>
        <v>8.4447158647139794E-2</v>
      </c>
      <c r="M193" s="91">
        <f t="shared" si="86"/>
        <v>9.4995291510029334E-2</v>
      </c>
      <c r="N193" s="91">
        <f t="shared" si="86"/>
        <v>0.10077975146709779</v>
      </c>
      <c r="O193" s="335" t="str">
        <f t="shared" si="75"/>
        <v/>
      </c>
    </row>
    <row r="194" spans="1:15">
      <c r="A194" s="83" t="str">
        <f t="shared" ref="A194:N194" si="87">A43</f>
        <v>Evergy, Inc.</v>
      </c>
      <c r="B194" s="103" t="str">
        <f t="shared" si="87"/>
        <v>EVRG</v>
      </c>
      <c r="C194" s="90">
        <f t="shared" si="87"/>
        <v>2.57</v>
      </c>
      <c r="D194" s="90">
        <f t="shared" si="87"/>
        <v>51.867555555555562</v>
      </c>
      <c r="E194" s="91">
        <f t="shared" si="87"/>
        <v>4.954927936110777E-2</v>
      </c>
      <c r="F194" s="91">
        <f t="shared" si="87"/>
        <v>5.1029564082020869E-2</v>
      </c>
      <c r="G194" s="91">
        <f t="shared" si="87"/>
        <v>0.05</v>
      </c>
      <c r="H194" s="91">
        <f t="shared" si="87"/>
        <v>5.4000000000000006E-2</v>
      </c>
      <c r="I194" s="91">
        <f t="shared" si="87"/>
        <v>7.4999999999999997E-2</v>
      </c>
      <c r="J194" s="91">
        <f t="shared" si="87"/>
        <v>0.06</v>
      </c>
      <c r="K194" s="91">
        <f t="shared" si="87"/>
        <v>5.9749999999999998E-2</v>
      </c>
      <c r="L194" s="91">
        <f t="shared" si="87"/>
        <v>0.10078801134513546</v>
      </c>
      <c r="M194" s="91">
        <f t="shared" si="87"/>
        <v>0.11077956408202086</v>
      </c>
      <c r="N194" s="91">
        <f t="shared" si="87"/>
        <v>0.12640737733714932</v>
      </c>
      <c r="O194" s="335" t="str">
        <f t="shared" si="75"/>
        <v>Excl.</v>
      </c>
    </row>
    <row r="195" spans="1:15">
      <c r="A195" s="83" t="str">
        <f t="shared" ref="A195:N195" si="88">A44</f>
        <v>NextEra Energy, Inc.</v>
      </c>
      <c r="B195" s="103" t="str">
        <f t="shared" si="88"/>
        <v>NEE</v>
      </c>
      <c r="C195" s="90">
        <f t="shared" si="88"/>
        <v>2.06</v>
      </c>
      <c r="D195" s="90">
        <f t="shared" si="88"/>
        <v>63.714777777777769</v>
      </c>
      <c r="E195" s="91">
        <f t="shared" si="88"/>
        <v>3.2331588869144265E-2</v>
      </c>
      <c r="F195" s="91">
        <f t="shared" si="88"/>
        <v>3.3625256568770898E-2</v>
      </c>
      <c r="G195" s="91">
        <f t="shared" si="88"/>
        <v>0.08</v>
      </c>
      <c r="H195" s="91">
        <f t="shared" si="88"/>
        <v>0.08</v>
      </c>
      <c r="I195" s="91">
        <f t="shared" si="88"/>
        <v>0.08</v>
      </c>
      <c r="J195" s="91">
        <f t="shared" si="88"/>
        <v>8.0100000000000005E-2</v>
      </c>
      <c r="K195" s="91">
        <f t="shared" si="88"/>
        <v>8.0024999999999999E-2</v>
      </c>
      <c r="L195" s="91">
        <f t="shared" si="88"/>
        <v>0.11362485242391004</v>
      </c>
      <c r="M195" s="91">
        <f t="shared" si="88"/>
        <v>0.1136502565687709</v>
      </c>
      <c r="N195" s="91">
        <f t="shared" si="88"/>
        <v>0.11372646900335349</v>
      </c>
      <c r="O195" s="335" t="str">
        <f t="shared" si="75"/>
        <v>Excl.</v>
      </c>
    </row>
    <row r="196" spans="1:15">
      <c r="A196" s="83" t="str">
        <f t="shared" ref="A196:N196" si="89">A45</f>
        <v>OGE Energy Corporation</v>
      </c>
      <c r="B196" s="103" t="str">
        <f t="shared" si="89"/>
        <v>OGE</v>
      </c>
      <c r="C196" s="90">
        <f t="shared" si="89"/>
        <v>1.6728000000000001</v>
      </c>
      <c r="D196" s="90">
        <f t="shared" si="89"/>
        <v>34.094333333333324</v>
      </c>
      <c r="E196" s="91">
        <f t="shared" si="89"/>
        <v>4.90638718066541E-2</v>
      </c>
      <c r="F196" s="91">
        <f t="shared" si="89"/>
        <v>5.0413128281337094E-2</v>
      </c>
      <c r="G196" s="91">
        <f t="shared" si="89"/>
        <v>0.05</v>
      </c>
      <c r="H196" s="91">
        <f t="shared" si="89"/>
        <v>0.05</v>
      </c>
      <c r="I196" s="91">
        <f t="shared" si="89"/>
        <v>6.5000000000000002E-2</v>
      </c>
      <c r="J196" s="91" t="str">
        <f t="shared" si="89"/>
        <v>Negative</v>
      </c>
      <c r="K196" s="91">
        <f t="shared" si="89"/>
        <v>5.5E-2</v>
      </c>
      <c r="L196" s="91">
        <f t="shared" si="89"/>
        <v>0.10029046860182045</v>
      </c>
      <c r="M196" s="91">
        <f t="shared" si="89"/>
        <v>0.10541312828133709</v>
      </c>
      <c r="N196" s="91">
        <f t="shared" si="89"/>
        <v>0.11565844764037037</v>
      </c>
      <c r="O196" s="335" t="str">
        <f t="shared" si="75"/>
        <v>Excl.</v>
      </c>
    </row>
    <row r="197" spans="1:15">
      <c r="A197" s="83" t="str">
        <f t="shared" ref="A197:N197" si="90">A46</f>
        <v>Pinnacle West Capital Corporation</v>
      </c>
      <c r="B197" s="103" t="str">
        <f t="shared" si="90"/>
        <v>PNW</v>
      </c>
      <c r="C197" s="90">
        <f t="shared" si="90"/>
        <v>3.52</v>
      </c>
      <c r="D197" s="90">
        <f t="shared" si="90"/>
        <v>72.504555555555584</v>
      </c>
      <c r="E197" s="91">
        <f t="shared" si="90"/>
        <v>4.8548673569936585E-2</v>
      </c>
      <c r="F197" s="91">
        <f t="shared" si="90"/>
        <v>5.01659512582351E-2</v>
      </c>
      <c r="G197" s="91">
        <f t="shared" si="90"/>
        <v>8.2000000000000003E-2</v>
      </c>
      <c r="H197" s="91">
        <f t="shared" si="90"/>
        <v>6.7500000000000004E-2</v>
      </c>
      <c r="I197" s="91">
        <f t="shared" si="90"/>
        <v>4.4999999999999998E-2</v>
      </c>
      <c r="J197" s="91">
        <f t="shared" si="90"/>
        <v>7.1999999999999995E-2</v>
      </c>
      <c r="K197" s="91">
        <f t="shared" si="90"/>
        <v>6.6625000000000004E-2</v>
      </c>
      <c r="L197" s="91">
        <f t="shared" si="90"/>
        <v>9.4641018725260151E-2</v>
      </c>
      <c r="M197" s="91">
        <f t="shared" si="90"/>
        <v>0.1167909512582351</v>
      </c>
      <c r="N197" s="91">
        <f t="shared" si="90"/>
        <v>0.13253916918630398</v>
      </c>
      <c r="O197" s="335" t="str">
        <f t="shared" si="75"/>
        <v>Excl.</v>
      </c>
    </row>
    <row r="198" spans="1:15">
      <c r="A198" s="83" t="str">
        <f t="shared" ref="A198:N198" si="91">A47</f>
        <v>PPL Corporation</v>
      </c>
      <c r="B198" s="103" t="str">
        <f t="shared" si="91"/>
        <v>PPL</v>
      </c>
      <c r="C198" s="90">
        <f t="shared" si="91"/>
        <v>1.03</v>
      </c>
      <c r="D198" s="90">
        <f t="shared" si="91"/>
        <v>27.219777777777779</v>
      </c>
      <c r="E198" s="91">
        <f t="shared" si="91"/>
        <v>3.7840132583334012E-2</v>
      </c>
      <c r="F198" s="91">
        <f t="shared" si="91"/>
        <v>3.9160586240907347E-2</v>
      </c>
      <c r="G198" s="91">
        <f t="shared" si="91"/>
        <v>6.8000000000000005E-2</v>
      </c>
      <c r="H198" s="91">
        <f t="shared" si="91"/>
        <v>6.8164699999999995E-2</v>
      </c>
      <c r="I198" s="91">
        <f t="shared" si="91"/>
        <v>7.4999999999999997E-2</v>
      </c>
      <c r="J198" s="91">
        <f t="shared" si="91"/>
        <v>6.8000000000000005E-2</v>
      </c>
      <c r="K198" s="91">
        <f t="shared" si="91"/>
        <v>6.9791174999999997E-2</v>
      </c>
      <c r="L198" s="91">
        <f t="shared" si="91"/>
        <v>0.10712669709116737</v>
      </c>
      <c r="M198" s="91">
        <f t="shared" si="91"/>
        <v>0.10895176124090734</v>
      </c>
      <c r="N198" s="91">
        <f t="shared" si="91"/>
        <v>0.11425913755520903</v>
      </c>
      <c r="O198" s="335" t="str">
        <f t="shared" si="75"/>
        <v>Excl.</v>
      </c>
    </row>
    <row r="199" spans="1:15">
      <c r="A199" s="83" t="str">
        <f t="shared" ref="A199:N199" si="92">A48</f>
        <v>Portland General Electric Company</v>
      </c>
      <c r="B199" s="103" t="str">
        <f t="shared" si="92"/>
        <v>POR</v>
      </c>
      <c r="C199" s="90">
        <f t="shared" si="92"/>
        <v>1.9</v>
      </c>
      <c r="D199" s="90">
        <f t="shared" si="92"/>
        <v>41.932333333333332</v>
      </c>
      <c r="E199" s="91">
        <f t="shared" si="92"/>
        <v>4.5311096449040911E-2</v>
      </c>
      <c r="F199" s="91">
        <f t="shared" si="92"/>
        <v>4.7380303186880447E-2</v>
      </c>
      <c r="G199" s="91" t="str">
        <f t="shared" si="92"/>
        <v>n/a</v>
      </c>
      <c r="H199" s="91">
        <f t="shared" si="92"/>
        <v>8.900000000000001E-2</v>
      </c>
      <c r="I199" s="91">
        <f t="shared" si="92"/>
        <v>0.06</v>
      </c>
      <c r="J199" s="91">
        <f t="shared" si="92"/>
        <v>0.125</v>
      </c>
      <c r="K199" s="91">
        <f t="shared" si="92"/>
        <v>9.1333333333333336E-2</v>
      </c>
      <c r="L199" s="91">
        <f t="shared" si="92"/>
        <v>0.10667042934251214</v>
      </c>
      <c r="M199" s="91">
        <f t="shared" si="92"/>
        <v>0.13871363652021379</v>
      </c>
      <c r="N199" s="91">
        <f t="shared" si="92"/>
        <v>0.17314303997710595</v>
      </c>
      <c r="O199" s="335" t="str">
        <f t="shared" si="75"/>
        <v>Excl.</v>
      </c>
    </row>
    <row r="200" spans="1:15">
      <c r="A200" s="83" t="str">
        <f t="shared" ref="A200:N200" si="93">A49</f>
        <v>Southern Company</v>
      </c>
      <c r="B200" s="103" t="str">
        <f t="shared" si="93"/>
        <v>SO</v>
      </c>
      <c r="C200" s="90">
        <f t="shared" si="93"/>
        <v>2.88</v>
      </c>
      <c r="D200" s="90">
        <f t="shared" si="93"/>
        <v>71.455444444444424</v>
      </c>
      <c r="E200" s="91">
        <f t="shared" si="93"/>
        <v>4.0304836424873938E-2</v>
      </c>
      <c r="F200" s="91">
        <f t="shared" si="93"/>
        <v>4.1668134417873461E-2</v>
      </c>
      <c r="G200" s="91">
        <f t="shared" si="93"/>
        <v>6.0999999999999999E-2</v>
      </c>
      <c r="H200" s="91">
        <f t="shared" si="93"/>
        <v>7.1597400000000005E-2</v>
      </c>
      <c r="I200" s="91">
        <f t="shared" si="93"/>
        <v>6.5000000000000002E-2</v>
      </c>
      <c r="J200" s="91">
        <f t="shared" si="93"/>
        <v>7.2999999999999995E-2</v>
      </c>
      <c r="K200" s="91">
        <f t="shared" si="93"/>
        <v>6.7649349999999997E-2</v>
      </c>
      <c r="L200" s="91">
        <f t="shared" si="93"/>
        <v>0.10253413393583259</v>
      </c>
      <c r="M200" s="91">
        <f t="shared" si="93"/>
        <v>0.10931748441787345</v>
      </c>
      <c r="N200" s="91">
        <f t="shared" si="93"/>
        <v>0.11477596295438183</v>
      </c>
      <c r="O200" s="335" t="str">
        <f t="shared" si="75"/>
        <v>Excl.</v>
      </c>
    </row>
    <row r="201" spans="1:15">
      <c r="A201" s="83" t="str">
        <f t="shared" ref="A201:N201" si="94">A50</f>
        <v>Xcel Energy Inc.</v>
      </c>
      <c r="B201" s="103" t="str">
        <f t="shared" si="94"/>
        <v>XEL</v>
      </c>
      <c r="C201" s="90">
        <f t="shared" si="94"/>
        <v>2.19</v>
      </c>
      <c r="D201" s="90">
        <f t="shared" si="94"/>
        <v>55.05122222222225</v>
      </c>
      <c r="E201" s="91">
        <f t="shared" si="94"/>
        <v>3.9781133126522553E-2</v>
      </c>
      <c r="F201" s="91">
        <f t="shared" si="94"/>
        <v>4.10804843872676E-2</v>
      </c>
      <c r="G201" s="91">
        <f t="shared" si="94"/>
        <v>6.4000000000000001E-2</v>
      </c>
      <c r="H201" s="91">
        <f t="shared" si="94"/>
        <v>0.06</v>
      </c>
      <c r="I201" s="91">
        <f t="shared" si="94"/>
        <v>7.0000000000000007E-2</v>
      </c>
      <c r="J201" s="91">
        <f t="shared" si="94"/>
        <v>6.7299999999999999E-2</v>
      </c>
      <c r="K201" s="91">
        <f t="shared" si="94"/>
        <v>6.5324999999999994E-2</v>
      </c>
      <c r="L201" s="91">
        <f t="shared" si="94"/>
        <v>0.10097456712031823</v>
      </c>
      <c r="M201" s="91">
        <f t="shared" si="94"/>
        <v>0.1064054843872676</v>
      </c>
      <c r="N201" s="91">
        <f t="shared" si="94"/>
        <v>0.11117347278595086</v>
      </c>
      <c r="O201" s="335" t="str">
        <f t="shared" si="75"/>
        <v>Excl.</v>
      </c>
    </row>
    <row r="202" spans="1:15">
      <c r="A202" s="83" t="str">
        <f t="shared" ref="A202:N202" si="95">A75</f>
        <v>Atmos Energy Corp.</v>
      </c>
      <c r="B202" s="103" t="str">
        <f t="shared" si="95"/>
        <v>ATO</v>
      </c>
      <c r="C202" s="90">
        <f t="shared" si="95"/>
        <v>3.22</v>
      </c>
      <c r="D202" s="90">
        <f t="shared" si="95"/>
        <v>115.50955555555561</v>
      </c>
      <c r="E202" s="91">
        <f t="shared" si="95"/>
        <v>2.7876481599405905E-2</v>
      </c>
      <c r="F202" s="91">
        <f t="shared" si="95"/>
        <v>2.8870742776451384E-2</v>
      </c>
      <c r="G202" s="91">
        <f t="shared" si="95"/>
        <v>7.0000000000000007E-2</v>
      </c>
      <c r="H202" s="91" t="str">
        <f t="shared" si="95"/>
        <v>n/a</v>
      </c>
      <c r="I202" s="91">
        <f t="shared" si="95"/>
        <v>7.0000000000000007E-2</v>
      </c>
      <c r="J202" s="91">
        <f t="shared" si="95"/>
        <v>7.3999999999999996E-2</v>
      </c>
      <c r="K202" s="91">
        <f t="shared" si="95"/>
        <v>7.1333333333333346E-2</v>
      </c>
      <c r="L202" s="91">
        <f t="shared" si="95"/>
        <v>9.8852158455385114E-2</v>
      </c>
      <c r="M202" s="91">
        <f t="shared" si="95"/>
        <v>0.10020407610978473</v>
      </c>
      <c r="N202" s="91">
        <f t="shared" si="95"/>
        <v>0.10290791141858392</v>
      </c>
      <c r="O202" s="335" t="str">
        <f t="shared" si="75"/>
        <v/>
      </c>
    </row>
    <row r="203" spans="1:15">
      <c r="A203" s="83" t="str">
        <f t="shared" ref="A203:N203" si="96">A76</f>
        <v>Northwest Natural Gas Company</v>
      </c>
      <c r="B203" s="103" t="str">
        <f t="shared" si="96"/>
        <v>NWN</v>
      </c>
      <c r="C203" s="90">
        <f t="shared" si="96"/>
        <v>1.95</v>
      </c>
      <c r="D203" s="90">
        <f t="shared" si="96"/>
        <v>37.181666666666658</v>
      </c>
      <c r="E203" s="91">
        <f t="shared" si="96"/>
        <v>5.2445201488188632E-2</v>
      </c>
      <c r="F203" s="91">
        <f t="shared" si="96"/>
        <v>5.3695145456990466E-2</v>
      </c>
      <c r="G203" s="91" t="str">
        <f t="shared" si="96"/>
        <v>n/a</v>
      </c>
      <c r="H203" s="91">
        <f t="shared" si="96"/>
        <v>0.05</v>
      </c>
      <c r="I203" s="91">
        <f t="shared" si="96"/>
        <v>6.5000000000000002E-2</v>
      </c>
      <c r="J203" s="91">
        <f t="shared" si="96"/>
        <v>2.8000000000000001E-2</v>
      </c>
      <c r="K203" s="91">
        <f t="shared" si="96"/>
        <v>4.766666666666667E-2</v>
      </c>
      <c r="L203" s="91">
        <f t="shared" si="96"/>
        <v>8.1179434309023274E-2</v>
      </c>
      <c r="M203" s="91">
        <f t="shared" si="96"/>
        <v>0.10136181212365714</v>
      </c>
      <c r="N203" s="91">
        <f t="shared" si="96"/>
        <v>0.11914967053655476</v>
      </c>
      <c r="O203" s="335" t="str">
        <f t="shared" si="75"/>
        <v/>
      </c>
    </row>
    <row r="204" spans="1:15">
      <c r="A204" s="83" t="str">
        <f t="shared" ref="A204:N204" si="97">A77</f>
        <v>ONE Gas, Inc.</v>
      </c>
      <c r="B204" s="103" t="str">
        <f t="shared" si="97"/>
        <v>OGS</v>
      </c>
      <c r="C204" s="90">
        <f t="shared" si="97"/>
        <v>2.64</v>
      </c>
      <c r="D204" s="90">
        <f t="shared" si="97"/>
        <v>62.242777777777775</v>
      </c>
      <c r="E204" s="91">
        <f t="shared" si="97"/>
        <v>4.2414559475887431E-2</v>
      </c>
      <c r="F204" s="91">
        <f t="shared" si="97"/>
        <v>4.3289359765077605E-2</v>
      </c>
      <c r="G204" s="91">
        <f t="shared" si="97"/>
        <v>0.05</v>
      </c>
      <c r="H204" s="91">
        <f t="shared" si="97"/>
        <v>0.03</v>
      </c>
      <c r="I204" s="91">
        <f t="shared" si="97"/>
        <v>3.5000000000000003E-2</v>
      </c>
      <c r="J204" s="91">
        <f t="shared" si="97"/>
        <v>0.05</v>
      </c>
      <c r="K204" s="91">
        <f t="shared" si="97"/>
        <v>4.1250000000000002E-2</v>
      </c>
      <c r="L204" s="91">
        <f t="shared" si="97"/>
        <v>7.3050777868025746E-2</v>
      </c>
      <c r="M204" s="91">
        <f t="shared" si="97"/>
        <v>8.4539359765077607E-2</v>
      </c>
      <c r="N204" s="91">
        <f t="shared" si="97"/>
        <v>9.3474923462784618E-2</v>
      </c>
      <c r="O204" s="335" t="str">
        <f t="shared" si="75"/>
        <v/>
      </c>
    </row>
    <row r="205" spans="1:15">
      <c r="A205" s="83" t="str">
        <f t="shared" ref="A205:N205" si="98">A78</f>
        <v>Spire, Inc.</v>
      </c>
      <c r="B205" s="103" t="str">
        <f t="shared" si="98"/>
        <v>SR</v>
      </c>
      <c r="C205" s="90">
        <f t="shared" si="98"/>
        <v>3.02</v>
      </c>
      <c r="D205" s="90">
        <f t="shared" si="98"/>
        <v>60.096777777777788</v>
      </c>
      <c r="E205" s="91">
        <f t="shared" si="98"/>
        <v>5.0252278269679825E-2</v>
      </c>
      <c r="F205" s="91">
        <f t="shared" si="98"/>
        <v>5.1656829447317372E-2</v>
      </c>
      <c r="G205" s="91">
        <f t="shared" si="98"/>
        <v>0.05</v>
      </c>
      <c r="H205" s="91">
        <f t="shared" si="98"/>
        <v>6.5000000000000002E-2</v>
      </c>
      <c r="I205" s="91">
        <f t="shared" si="98"/>
        <v>4.4999999999999998E-2</v>
      </c>
      <c r="J205" s="91">
        <f t="shared" si="98"/>
        <v>6.3600000000000004E-2</v>
      </c>
      <c r="K205" s="91">
        <f t="shared" si="98"/>
        <v>5.5900000000000005E-2</v>
      </c>
      <c r="L205" s="91">
        <f t="shared" si="98"/>
        <v>9.6382954530747619E-2</v>
      </c>
      <c r="M205" s="91">
        <f t="shared" si="98"/>
        <v>0.10755682944731737</v>
      </c>
      <c r="N205" s="91">
        <f t="shared" si="98"/>
        <v>0.11688547731344442</v>
      </c>
      <c r="O205" s="335" t="str">
        <f t="shared" si="75"/>
        <v>Excl.</v>
      </c>
    </row>
    <row r="206" spans="1:15">
      <c r="A206" s="92" t="s">
        <v>2562</v>
      </c>
      <c r="B206" s="267"/>
      <c r="C206" s="94"/>
      <c r="D206" s="94"/>
      <c r="E206" s="95">
        <f t="shared" ref="E206:L206" si="99">AVERAGE(E181:E205)</f>
        <v>4.4770219845635145E-2</v>
      </c>
      <c r="F206" s="95">
        <f t="shared" si="99"/>
        <v>4.6071663334242265E-2</v>
      </c>
      <c r="G206" s="95">
        <f t="shared" si="99"/>
        <v>6.1263157894736853E-2</v>
      </c>
      <c r="H206" s="95">
        <f t="shared" si="99"/>
        <v>6.0928225000000003E-2</v>
      </c>
      <c r="I206" s="95">
        <f t="shared" si="99"/>
        <v>5.785714285714285E-2</v>
      </c>
      <c r="J206" s="95">
        <f t="shared" si="99"/>
        <v>5.9334782608695652E-2</v>
      </c>
      <c r="K206" s="95">
        <f t="shared" si="99"/>
        <v>5.9806440666666676E-2</v>
      </c>
      <c r="L206" s="95">
        <f t="shared" si="99"/>
        <v>9.4610953319152563E-2</v>
      </c>
      <c r="M206" s="95">
        <f>AVERAGE(M181:M205)</f>
        <v>0.10587810400090893</v>
      </c>
      <c r="N206" s="95">
        <f>AVERAGE(N181:N205)</f>
        <v>0.11470734881881567</v>
      </c>
    </row>
    <row r="207" spans="1:15">
      <c r="A207" s="328" t="s">
        <v>2608</v>
      </c>
      <c r="B207" s="341"/>
      <c r="C207" s="342"/>
      <c r="D207" s="342"/>
      <c r="E207" s="321"/>
      <c r="F207" s="321"/>
      <c r="G207" s="321"/>
      <c r="H207" s="321"/>
      <c r="I207" s="321"/>
      <c r="J207" s="321"/>
      <c r="K207" s="321"/>
      <c r="L207" s="321"/>
      <c r="M207" s="321">
        <f>AVERAGEIF(O181:O205, "", M181:M205)</f>
        <v>9.4809345778693391E-2</v>
      </c>
      <c r="N207" s="321"/>
    </row>
    <row r="208" spans="1:15">
      <c r="A208" s="96" t="s">
        <v>2609</v>
      </c>
      <c r="C208" s="90"/>
      <c r="D208" s="90"/>
      <c r="E208" s="91"/>
      <c r="F208" s="91"/>
      <c r="G208" s="91"/>
      <c r="H208" s="91"/>
      <c r="I208" s="91"/>
      <c r="J208" s="91"/>
      <c r="K208" s="91"/>
      <c r="L208" s="97">
        <v>5.0000000000000001E-3</v>
      </c>
      <c r="M208" s="97">
        <v>5.0000000000000001E-3</v>
      </c>
      <c r="N208" s="97">
        <v>5.0000000000000001E-3</v>
      </c>
    </row>
    <row r="209" spans="1:14">
      <c r="A209" s="96"/>
      <c r="C209" s="90"/>
      <c r="D209" s="90"/>
      <c r="E209" s="91"/>
      <c r="F209" s="91"/>
      <c r="G209" s="91"/>
      <c r="H209" s="91"/>
      <c r="I209" s="91"/>
      <c r="J209" s="91"/>
      <c r="K209" s="91"/>
      <c r="L209" s="91">
        <f>L206+L208</f>
        <v>9.9610953319152568E-2</v>
      </c>
      <c r="M209" s="91">
        <f>M206+M208</f>
        <v>0.11087810400090893</v>
      </c>
      <c r="N209" s="91">
        <f>N206+N208</f>
        <v>0.11970734881881567</v>
      </c>
    </row>
    <row r="210" spans="1:14">
      <c r="A210" s="100" t="s">
        <v>2505</v>
      </c>
      <c r="B210" s="296"/>
      <c r="C210" s="102"/>
      <c r="D210" s="104"/>
      <c r="E210" s="105"/>
      <c r="F210" s="105"/>
      <c r="G210" s="105"/>
      <c r="H210" s="105"/>
      <c r="I210" s="105"/>
      <c r="J210" s="105"/>
      <c r="K210" s="105"/>
      <c r="L210" s="105"/>
      <c r="M210" s="321">
        <f>M207+M208</f>
        <v>9.9809345778693395E-2</v>
      </c>
      <c r="N210" s="105"/>
    </row>
    <row r="211" spans="1:14">
      <c r="A211" s="83" t="str">
        <f>A161</f>
        <v>[1] Source: Bloomberg Professional</v>
      </c>
      <c r="B211" s="296"/>
      <c r="C211" s="102"/>
      <c r="D211" s="104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</row>
    <row r="212" spans="1:14">
      <c r="A212" s="83" t="str">
        <f t="shared" ref="A212:A223" si="100">A162</f>
        <v>[2] Source: Bloomberg Professional, 90-day average as of May 31, 2024</v>
      </c>
      <c r="B212" s="296"/>
      <c r="C212" s="102"/>
      <c r="D212" s="104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</row>
    <row r="213" spans="1:14">
      <c r="A213" s="83" t="str">
        <f t="shared" si="100"/>
        <v>[3] Equals [1] / [2]</v>
      </c>
      <c r="B213" s="296"/>
      <c r="C213" s="102"/>
      <c r="D213" s="104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</row>
    <row r="214" spans="1:14">
      <c r="A214" s="83" t="str">
        <f t="shared" si="100"/>
        <v>[4] Equals [3] x (1 + 0.5 x [9])</v>
      </c>
      <c r="B214" s="296"/>
      <c r="C214" s="102"/>
      <c r="D214" s="104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</row>
    <row r="215" spans="1:14">
      <c r="A215" s="83" t="str">
        <f t="shared" si="100"/>
        <v>[5] Source: Zacks at May 31, 2024</v>
      </c>
      <c r="B215" s="296"/>
      <c r="C215" s="102"/>
      <c r="D215" s="104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</row>
    <row r="216" spans="1:14">
      <c r="A216" s="83" t="str">
        <f t="shared" si="100"/>
        <v>[6] Source: SNL Financial Median Long-Term EPS Growth Rate as of May 31, 2024</v>
      </c>
      <c r="B216" s="296"/>
      <c r="C216" s="102"/>
      <c r="D216" s="104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</row>
    <row r="217" spans="1:14">
      <c r="A217" s="83" t="str">
        <f t="shared" si="100"/>
        <v>[7] Source: Value Line</v>
      </c>
      <c r="B217" s="296"/>
      <c r="C217" s="102"/>
      <c r="D217" s="104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</row>
    <row r="218" spans="1:14">
      <c r="A218" s="83" t="str">
        <f t="shared" si="100"/>
        <v>[8] Yahoo! Finance as of May 31, 2024</v>
      </c>
      <c r="B218" s="296"/>
      <c r="C218" s="102"/>
      <c r="D218" s="104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</row>
    <row r="219" spans="1:14">
      <c r="A219" s="83" t="str">
        <f t="shared" si="100"/>
        <v>[9] Equals Average([5], [6], [7], [8])</v>
      </c>
      <c r="B219" s="296"/>
      <c r="C219" s="102"/>
      <c r="D219" s="104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</row>
    <row r="220" spans="1:14">
      <c r="A220" s="83" t="str">
        <f t="shared" si="100"/>
        <v>[10] Equals [3] x (1 + 0.5 x Minimum([5], [6], [7], [8])) + Minimum([5], [6], [7], [8])</v>
      </c>
      <c r="B220" s="296"/>
      <c r="C220" s="102"/>
      <c r="D220" s="104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</row>
    <row r="221" spans="1:14">
      <c r="A221" s="83" t="str">
        <f t="shared" si="100"/>
        <v>[11] Equals [4] + [9]</v>
      </c>
      <c r="B221" s="296"/>
      <c r="C221" s="102"/>
      <c r="D221" s="104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</row>
    <row r="222" spans="1:14">
      <c r="A222" s="83" t="str">
        <f t="shared" si="100"/>
        <v>[12] Equals [3] x (1 + 0.5 x Maximum([5], [6], [7], [8])) + Maximum([5], [6], [7], [8])</v>
      </c>
      <c r="B222" s="296"/>
      <c r="C222" s="102"/>
      <c r="D222" s="104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</row>
    <row r="223" spans="1:14">
      <c r="A223" s="83" t="str">
        <f t="shared" si="100"/>
        <v>[13] Most Canadian jurisdictions have approved an adjustment of 50 bps for flotation costs and financial flexibility.</v>
      </c>
      <c r="B223" s="296"/>
      <c r="C223" s="102"/>
      <c r="D223" s="104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</row>
  </sheetData>
  <mergeCells count="6">
    <mergeCell ref="A177:N177"/>
    <mergeCell ref="A32:N32"/>
    <mergeCell ref="A71:N71"/>
    <mergeCell ref="A1:N1"/>
    <mergeCell ref="A99:N99"/>
    <mergeCell ref="A143:N143"/>
  </mergeCells>
  <printOptions horizontalCentered="1"/>
  <pageMargins left="0.7" right="0.7" top="1.23529411764706" bottom="0.75" header="0.3" footer="0.3"/>
  <pageSetup scale="62" fitToHeight="0" orientation="landscape" useFirstPageNumber="1" verticalDpi="1200" r:id="rId1"/>
  <headerFooter>
    <oddHeader>&amp;R&amp;"Century Gothic,Regular"&amp;11Ontario Energy Assn.
Exhibit CEA-4
Page &amp;P of 6</oddHeader>
  </headerFooter>
  <rowBreaks count="5" manualBreakCount="5">
    <brk id="30" max="13" man="1"/>
    <brk id="69" max="13" man="1"/>
    <brk id="97" max="13" man="1"/>
    <brk id="141" max="13" man="1"/>
    <brk id="174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430233A46584FB15788597374F1B4" ma:contentTypeVersion="4" ma:contentTypeDescription="Create a new document." ma:contentTypeScope="" ma:versionID="2b3f1eb0d6cd8e91bee5d1bf071fb43d">
  <xsd:schema xmlns:xsd="http://www.w3.org/2001/XMLSchema" xmlns:xs="http://www.w3.org/2001/XMLSchema" xmlns:p="http://schemas.microsoft.com/office/2006/metadata/properties" xmlns:ns2="a5538768-3d78-43e9-a45f-a2180521e8cf" xmlns:ns3="8d75b178-561e-4791-abdf-0ca6755f23fd" targetNamespace="http://schemas.microsoft.com/office/2006/metadata/properties" ma:root="true" ma:fieldsID="97e211c3b58786da6ada4b0374432bfc" ns2:_="" ns3:_="">
    <xsd:import namespace="a5538768-3d78-43e9-a45f-a2180521e8cf"/>
    <xsd:import namespace="8d75b178-561e-4791-abdf-0ca6755f23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b178-561e-4791-abdf-0ca6755f2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Props1.xml><?xml version="1.0" encoding="utf-8"?>
<ds:datastoreItem xmlns:ds="http://schemas.openxmlformats.org/officeDocument/2006/customXml" ds:itemID="{41C7D3D5-5B84-4767-A978-1B39BE1C68EA}"/>
</file>

<file path=customXml/itemProps2.xml><?xml version="1.0" encoding="utf-8"?>
<ds:datastoreItem xmlns:ds="http://schemas.openxmlformats.org/officeDocument/2006/customXml" ds:itemID="{15F36E2E-C870-47EB-8EC4-63F8998ADE4A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6276a078-13b1-475f-9bfe-57c4a3d7b524"/>
    <ds:schemaRef ds:uri="http://purl.org/dc/dcmitype/"/>
    <ds:schemaRef ds:uri="http://schemas.microsoft.com/office/2006/metadata/properties"/>
    <ds:schemaRef ds:uri="http://schemas.microsoft.com/office/infopath/2007/PartnerControls"/>
    <ds:schemaRef ds:uri="1e8a7030-0664-4e4f-9604-01101f4002e8"/>
  </ds:schemaRefs>
</ds:datastoreItem>
</file>

<file path=customXml/itemProps3.xml><?xml version="1.0" encoding="utf-8"?>
<ds:datastoreItem xmlns:ds="http://schemas.openxmlformats.org/officeDocument/2006/customXml" ds:itemID="{09C2BC73-47E8-4E49-9E9C-D7F718E398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5E5B23-38F4-4936-93AB-FE2E9EF12F24}"/>
</file>

<file path=customXml/itemProps5.xml><?xml version="1.0" encoding="utf-8"?>
<ds:datastoreItem xmlns:ds="http://schemas.openxmlformats.org/officeDocument/2006/customXml" ds:itemID="{11925A73-FF8F-4AB1-80EB-661382B787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20</vt:i4>
      </vt:variant>
    </vt:vector>
  </HeadingPairs>
  <TitlesOfParts>
    <vt:vector size="38" baseType="lpstr">
      <vt:lpstr>S&amp;P TSX Download</vt:lpstr>
      <vt:lpstr>Prices &amp; Dividends </vt:lpstr>
      <vt:lpstr>S&amp;P_500_Download</vt:lpstr>
      <vt:lpstr>Beta_Download</vt:lpstr>
      <vt:lpstr>Growth Rates</vt:lpstr>
      <vt:lpstr>JMC -2 Proxy Group Screen</vt:lpstr>
      <vt:lpstr>CEA-1 Summary - J4.2</vt:lpstr>
      <vt:lpstr>CEA-2 Proxy Group</vt:lpstr>
      <vt:lpstr>CEA-4 Constant DCF</vt:lpstr>
      <vt:lpstr>CEA-5 Multi-Stage DCF</vt:lpstr>
      <vt:lpstr>CEA-6.2 US Forward MRP</vt:lpstr>
      <vt:lpstr>CEA-6.1 Canada Forward MRP</vt:lpstr>
      <vt:lpstr>CEA-7.1 Avg CAPM</vt:lpstr>
      <vt:lpstr>CEA-7.2 Fwd CAPM</vt:lpstr>
      <vt:lpstr>CEA-7.3 Hist CAPM</vt:lpstr>
      <vt:lpstr>CEA-8.1 US Risk Premium - Elec</vt:lpstr>
      <vt:lpstr>CEA-8.2 US Risk Premium - Gas</vt:lpstr>
      <vt:lpstr>CEA-9 Canadian Risk Premium</vt:lpstr>
      <vt:lpstr>'CEA-1 Summary - J4.2'!Print_Area</vt:lpstr>
      <vt:lpstr>'CEA-2 Proxy Group'!Print_Area</vt:lpstr>
      <vt:lpstr>'CEA-4 Constant DCF'!Print_Area</vt:lpstr>
      <vt:lpstr>'CEA-5 Multi-Stage DCF'!Print_Area</vt:lpstr>
      <vt:lpstr>'CEA-6.1 Canada Forward MRP'!Print_Area</vt:lpstr>
      <vt:lpstr>'CEA-6.2 US Forward MRP'!Print_Area</vt:lpstr>
      <vt:lpstr>'CEA-7.1 Avg CAPM'!Print_Area</vt:lpstr>
      <vt:lpstr>'CEA-7.2 Fwd CAPM'!Print_Area</vt:lpstr>
      <vt:lpstr>'CEA-7.3 Hist CAPM'!Print_Area</vt:lpstr>
      <vt:lpstr>'CEA-8.1 US Risk Premium - Elec'!Print_Area</vt:lpstr>
      <vt:lpstr>'CEA-8.2 US Risk Premium - Gas'!Print_Area</vt:lpstr>
      <vt:lpstr>'CEA-9 Canadian Risk Premium'!Print_Area</vt:lpstr>
      <vt:lpstr>'JMC -2 Proxy Group Screen'!Print_Area</vt:lpstr>
      <vt:lpstr>'CEA-6.1 Canada Forward MRP'!Print_Titles</vt:lpstr>
      <vt:lpstr>'CEA-6.2 US Forward MRP'!Print_Titles</vt:lpstr>
      <vt:lpstr>'CEA-7.1 Avg CAPM'!Print_Titles</vt:lpstr>
      <vt:lpstr>'CEA-7.2 Fwd CAPM'!Print_Titles</vt:lpstr>
      <vt:lpstr>'CEA-7.3 Hist CAPM'!Print_Titles</vt:lpstr>
      <vt:lpstr>'CEA-8.1 US Risk Premium - Elec'!Print_Titles</vt:lpstr>
      <vt:lpstr>'CEA-8.2 US Risk Premium - Gas'!Print_Titles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jtrogonoski</dc:creator>
  <cp:keywords/>
  <dc:description/>
  <cp:lastModifiedBy>Bryan Hu</cp:lastModifiedBy>
  <cp:revision/>
  <dcterms:created xsi:type="dcterms:W3CDTF">2012-11-09T20:34:27Z</dcterms:created>
  <dcterms:modified xsi:type="dcterms:W3CDTF">2024-10-05T19:22:21Z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{9BFC54EB-3247-493B-BA91-37687230F95D}</vt:lpwstr>
  </property>
  <property fmtid="{D5CDD505-2E9C-101B-9397-08002B2CF9AE}" pid="3" name="ContentTypeId">
    <vt:lpwstr>0x010100531430233A46584FB15788597374F1B4</vt:lpwstr>
  </property>
  <property fmtid="{D5CDD505-2E9C-101B-9397-08002B2CF9AE}" pid="4" name="MediaServiceImageTags">
    <vt:lpwstr/>
  </property>
</Properties>
</file>