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R:\ORPC Files\Management\Accounting\Rate Applications\2025 Rates\"/>
    </mc:Choice>
  </mc:AlternateContent>
  <xr:revisionPtr revIDLastSave="0" documentId="13_ncr:1_{66E65709-C5C9-4D95-B2E9-6095E14E0789}" xr6:coauthVersionLast="47" xr6:coauthVersionMax="47" xr10:uidLastSave="{00000000-0000-0000-0000-000000000000}"/>
  <bookViews>
    <workbookView xWindow="-120" yWindow="-120" windowWidth="29040" windowHeight="15840" xr2:uid="{00000000-000D-0000-FFFF-FFFF00000000}"/>
  </bookViews>
  <sheets>
    <sheet name="C" sheetId="2" r:id="rId1"/>
    <sheet name="D" sheetId="3" r:id="rId2"/>
    <sheet name="E" sheetId="4" r:id="rId3"/>
    <sheet name="F" sheetId="5" r:id="rId4"/>
    <sheet name="G" sheetId="6" r:id="rId5"/>
    <sheet name="H" sheetId="1" r:id="rId6"/>
    <sheet name="I"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4" l="1"/>
  <c r="B58" i="4"/>
  <c r="B37" i="6"/>
  <c r="B34" i="6"/>
  <c r="B33" i="6"/>
  <c r="B32" i="6"/>
  <c r="B31" i="6"/>
  <c r="B30" i="6"/>
  <c r="B29" i="6"/>
  <c r="B37" i="5"/>
  <c r="B29" i="5"/>
  <c r="D48" i="5"/>
  <c r="B52" i="5" s="1"/>
  <c r="B34" i="5" l="1"/>
  <c r="B33" i="5"/>
  <c r="B32" i="5"/>
  <c r="B31" i="5"/>
  <c r="B30" i="5"/>
  <c r="B49" i="4" l="1"/>
  <c r="B54" i="4" l="1"/>
  <c r="B61" i="4" l="1"/>
  <c r="B57" i="4"/>
  <c r="B56" i="4"/>
  <c r="B55" i="4"/>
  <c r="D71" i="4"/>
  <c r="B60" i="4" l="1"/>
  <c r="D47" i="4"/>
  <c r="D46" i="4"/>
  <c r="D45" i="4"/>
  <c r="D44" i="4"/>
  <c r="D43" i="4"/>
  <c r="C49" i="4"/>
  <c r="B37" i="3"/>
  <c r="D49" i="4" l="1"/>
  <c r="B47" i="6" l="1"/>
  <c r="B53" i="5"/>
  <c r="B36" i="5"/>
  <c r="B76" i="4"/>
  <c r="B77" i="4"/>
  <c r="B47" i="3"/>
  <c r="B34" i="3"/>
  <c r="B33" i="3"/>
  <c r="B32" i="3"/>
  <c r="B31" i="3"/>
  <c r="B30" i="3"/>
  <c r="B29" i="3"/>
  <c r="B36" i="6" l="1"/>
  <c r="B39" i="6" s="1"/>
  <c r="B40" i="6" s="1"/>
  <c r="B39" i="5"/>
  <c r="B40" i="5" s="1"/>
  <c r="B55" i="5"/>
  <c r="B58" i="5" s="1"/>
  <c r="B59" i="5" s="1"/>
  <c r="B79" i="4"/>
  <c r="B82" i="4" s="1"/>
  <c r="B83" i="4" s="1"/>
  <c r="B36" i="3"/>
  <c r="B39" i="3" s="1"/>
  <c r="B40" i="3" s="1"/>
  <c r="B49" i="6"/>
  <c r="B52" i="6" s="1"/>
  <c r="B53" i="6" s="1"/>
  <c r="B49" i="3"/>
  <c r="B52" i="3" s="1"/>
  <c r="B53" i="3" s="1"/>
  <c r="B63" i="4" l="1"/>
  <c r="C63" i="4" s="1"/>
  <c r="B38" i="2" l="1"/>
  <c r="B35" i="2"/>
  <c r="B22" i="2"/>
  <c r="B21" i="2"/>
  <c r="B37" i="2" l="1"/>
  <c r="B40" i="2" s="1"/>
  <c r="B41" i="2" s="1"/>
  <c r="B24" i="2"/>
  <c r="B27" i="2" s="1"/>
  <c r="B28" i="2" s="1"/>
  <c r="C40" i="7"/>
  <c r="B40" i="7"/>
  <c r="B22" i="1"/>
  <c r="C22" i="1"/>
</calcChain>
</file>

<file path=xl/sharedStrings.xml><?xml version="1.0" encoding="utf-8"?>
<sst xmlns="http://schemas.openxmlformats.org/spreadsheetml/2006/main" count="357" uniqueCount="120">
  <si>
    <t>Ottawa River Power Corporation</t>
  </si>
  <si>
    <t>RSVA - Power (1588)</t>
  </si>
  <si>
    <t>RSVA - Global Adjustment (1589)</t>
  </si>
  <si>
    <t>Explanations:</t>
  </si>
  <si>
    <t>Remaining Unexplained Variance</t>
  </si>
  <si>
    <t>Weighted Average Price Settlement Underclaim from Hydro One - 2019</t>
  </si>
  <si>
    <t>Hydro One Global Adjustment on Embedded Generation True-up - 2015</t>
  </si>
  <si>
    <t>Hydro One Global Adjustment on Embedded Generation True-up - 2016</t>
  </si>
  <si>
    <t>Hydro One Global Adjustment on Embedded Generation True-up - 2017</t>
  </si>
  <si>
    <t>Hydro One Global Adjustment on Embedded Generation True-up - 2018</t>
  </si>
  <si>
    <t>Hydro One Global Adjustment on Embedded Generation True-up - 2019</t>
  </si>
  <si>
    <t>Hydro One Global Adjustment on Embedded Generation True-up - 2020</t>
  </si>
  <si>
    <t>Hydro One Global Adjustment on Embedded Generation True-up - 2021</t>
  </si>
  <si>
    <t>Posted Global Adjustment on Embedded Generation True-up in 2020</t>
  </si>
  <si>
    <t>Principal Adjustment Reversal Year</t>
  </si>
  <si>
    <t>October 9 2024</t>
  </si>
  <si>
    <t>Variance RRR vs. 2023 Balance (Principal + Interest)</t>
  </si>
  <si>
    <t>Rounding</t>
  </si>
  <si>
    <t>Variance RRR vs. 2022 Balance (Principal + Interest)</t>
  </si>
  <si>
    <t>CT 148 true-up of GA charges based on actual non-RPP/RPP volumes - 2015</t>
  </si>
  <si>
    <t>CT 148 true-up of GA charges based on actual non-RPP/RPP volumes - 2016</t>
  </si>
  <si>
    <t>CT 148 true-up of GA charges based on actual non-RPP/RPP volumes - 2017</t>
  </si>
  <si>
    <t>CT 148 true-up of GA charges based on actual non-RPP/RPP volumes - 2018</t>
  </si>
  <si>
    <t>CT 148 true-up of GA charges based on actual non-RPP/RPP volumes - 2019</t>
  </si>
  <si>
    <t>CT 148 true-up of GA charges based on actual non-RPP/RPP volumes - 2020</t>
  </si>
  <si>
    <t>CT 148 true-up of GA charges based on actual non-RPP/RPP volumes - 2021</t>
  </si>
  <si>
    <t>CT 148 true-up of GA charges based on actual non-RPP/RPP volumes - 2022</t>
  </si>
  <si>
    <t>Hydro One billing error on generation account - 2018</t>
  </si>
  <si>
    <t>Hydro One billing error on generation account - 2019</t>
  </si>
  <si>
    <t>Hydro One billing error on generation account - 2020</t>
  </si>
  <si>
    <t>Hydro One billing error on generation account - 2021</t>
  </si>
  <si>
    <t>Hydro One billing error on generation account - 2022</t>
  </si>
  <si>
    <t>Hydro One foregone adjustment - 2018</t>
  </si>
  <si>
    <t>Hydro One foregone adjustment - 2019</t>
  </si>
  <si>
    <t>Hydro One foregone adjustment - 2020</t>
  </si>
  <si>
    <t>Hydro One foregone adjustment - 2021</t>
  </si>
  <si>
    <t>Reported Embedded Generation True-Up - 2022</t>
  </si>
  <si>
    <t>Unbilled to actual revenue differences - 2022</t>
  </si>
  <si>
    <t>Hydro One Global Adjustment on Embedded Generation True-up - 2022</t>
  </si>
  <si>
    <t>Represents the annual dollar value of adjustments pertaining to the overcalculation of generation kWh to be paid to ORPC from Hydro One. These adjustments were presented starting on page 4 of Appendix H in its 2024 IRM Application (EB-2023-0047)</t>
  </si>
  <si>
    <t>Represent the adjustment to accurately reflect the RPP and non-RPP GA Paid to Hydro One net of the revised generation amounts. These adjustments were required as the original GA amount paid was understated due to the overpayment of GA from Hydro One to ORPC.</t>
  </si>
  <si>
    <t>Explanation</t>
  </si>
  <si>
    <t>Represents the adjustment to accurately reflect the proportion of RPP and non-RPP GA Paid to Hydro One. These adjustments were previously approved in ORPC's 2023 IRM application (EB-2022-0058) but were not recorded in the general ledger until 2023.</t>
  </si>
  <si>
    <t xml:space="preserve">Represents the amount of overpayments to ORPC by Hydro One on which HONE did not seek collection. The Account 1588 amount was calculated based on the proportion of RPP GA paid plus the cost of power credit for generation whereas the Account 1589 amount was calculated solely based on the proportion of non-RPP GA paid. </t>
  </si>
  <si>
    <t>ORPC noted in July 2023 that one customer account had not been billed for November and December 2022 usage. The non loss-adjusted usage for these months were 1,080,057.76 kWh and 518,047.52 kWh respectively which was not included in its 2022 unbilled revenue calculation for December 31st, 2022. The adjustment was performed in the general ledger in 2023.</t>
  </si>
  <si>
    <t>These adjustments represented the settlement differences in ORPC's filings with Hydro One. As part of its review of Accounts 1588 and 1589, ORPC analyzed the reported embedded generation usage in its settlements with Hydro One. These are relevant as Hydro One would subsequently charge GA on these volumes. ORPC determined that it had mistated the usage of embedded generators in multiple months in each year from 2015 to 2022 and filed post-final adjustments with Hydro One to make the correction. ORPC now reviews the generation reported in the prior month's filing when it's preparing the current settlement.</t>
  </si>
  <si>
    <t>Please see the text below. ORPC had originally identified the error in 2021 and posted an estimated adjustment of $797,163 to its Account 1588 in the 2020 general ledger to attempt to correct the error. However, it did not correct its settlements with Hydro One which created this difference in its continuity schedules. This adjustment was originally calculated and made while ORPC was undergoing the OEB audit of Accounts 1588 and 1589 and was posted entirely as RPP GA paid.</t>
  </si>
  <si>
    <t>The difference arose as a result of a calculation issue on RPP customers. The weighted average price was not calculated on RPP customers for the months of April through September which in turn translated to incorrect claims with Hydro One. ORPC has since implemented in 2020 a weighted average price review system to ensure amounts are calculating correctly but did not capture the error in 2019 due to the review of its 1588 and 1589 accounts starting from the year 2015. Additionally, it did settle the adjustment with Hydro One until 2024.</t>
  </si>
  <si>
    <t>This figure represents the correction of a previously posted true-up on GA for embedded generation. In January, February and May 2022, ORPC had differences in embedded generation reported (kWh) to Hydro One compared to actual which resulted in GA adjustments of $(8.44), $154.22 and $46,313.72 respectively for a total of $46,459.50. The original adjustment was incorrectly posted to Account 1588 and this adjustment represents the reversal.</t>
  </si>
  <si>
    <t>Appendix C - Smart Metering Entity Charge Variance Account Analysis</t>
  </si>
  <si>
    <t>Smart Metering Entity Charge Analysis</t>
  </si>
  <si>
    <t>Revenue Rates</t>
  </si>
  <si>
    <t>Smart Metering Entity Service Rates ($/kWh/kW)</t>
  </si>
  <si>
    <t>Unit of Measure</t>
  </si>
  <si>
    <t>Residential</t>
  </si>
  <si>
    <t>$</t>
  </si>
  <si>
    <t>General Service &lt; 50 kW</t>
  </si>
  <si>
    <t>Revenue Analysis</t>
  </si>
  <si>
    <t>Customer Connections</t>
  </si>
  <si>
    <t>Customer Class</t>
  </si>
  <si>
    <t>Revenue Reasonability Test</t>
  </si>
  <si>
    <t>Total Estimated Charges</t>
  </si>
  <si>
    <t>Total Actual Charges</t>
  </si>
  <si>
    <t>Difference ($)</t>
  </si>
  <si>
    <t>Difference (%)</t>
  </si>
  <si>
    <t>Difference is not material therefore revenues are deemed reasonable.</t>
  </si>
  <si>
    <t>Total IESO Charges</t>
  </si>
  <si>
    <t>Summary</t>
  </si>
  <si>
    <t>Total Revenues Collected</t>
  </si>
  <si>
    <t>Variance</t>
  </si>
  <si>
    <t>Difference</t>
  </si>
  <si>
    <t>Difference as a percentage of revenues</t>
  </si>
  <si>
    <t>Difference is not material therefore test is deemed reasonable.</t>
  </si>
  <si>
    <t>Appendix I - 2024 IRM Principal Adjustment Explanations</t>
  </si>
  <si>
    <t>Appendix H - Reconciliation of RRR to DVA Balance</t>
  </si>
  <si>
    <t>Account 1551 Balance as at December 31, 2023 Adjusted for Principal Disposition during 2024</t>
  </si>
  <si>
    <t>Appendix D - Low Voltage Analysis</t>
  </si>
  <si>
    <t>Low Voltage Charge Analysis</t>
  </si>
  <si>
    <t>Low Voltage Service Rates ($/kWh/kW)</t>
  </si>
  <si>
    <t>kWh</t>
  </si>
  <si>
    <t>General Service &gt; 50 to 4999 kW</t>
  </si>
  <si>
    <t>KW</t>
  </si>
  <si>
    <t>Sentinel Lighting</t>
  </si>
  <si>
    <t>kW</t>
  </si>
  <si>
    <t>Streetlighting</t>
  </si>
  <si>
    <t>Unmetered Scattered Load</t>
  </si>
  <si>
    <t>Customer Usage (Per Annual 2.1.5)</t>
  </si>
  <si>
    <t>Total Hydro One Charges</t>
  </si>
  <si>
    <t>Appendix E - Wholesale Market Charge Variance Account Analysis</t>
  </si>
  <si>
    <t>Wholesale Market Charge Revenue Analysis</t>
  </si>
  <si>
    <t>Capacity Based Recovery effective May 1, 2022 ($/kWh)</t>
  </si>
  <si>
    <t>Loss-Adjusted Consumption in kWh</t>
  </si>
  <si>
    <t>Total</t>
  </si>
  <si>
    <t>Estimated Collected Wholesale Market Service Charges Based on Consumption ($)</t>
  </si>
  <si>
    <t>Estimated Collected</t>
  </si>
  <si>
    <t>Actual Collected</t>
  </si>
  <si>
    <t>Paid to Hydro One ($)</t>
  </si>
  <si>
    <t>Paid to Brookfield ($)</t>
  </si>
  <si>
    <t>Wholesale Market</t>
  </si>
  <si>
    <t>Total Charges</t>
  </si>
  <si>
    <t>Appendix F - Network Charge Variance Account Analysis</t>
  </si>
  <si>
    <t>Network Charge Analysis</t>
  </si>
  <si>
    <t>Network Service Rates ($/kWh/kW)</t>
  </si>
  <si>
    <t>Appendix G - Line Transmission and Connection Charge Variance Account Analysis</t>
  </si>
  <si>
    <t>Transmission Line and Connection Charge Analysis</t>
  </si>
  <si>
    <t>Line and Connection Service Rates ($/kWh/kW)</t>
  </si>
  <si>
    <t>Account 1550 Balance as at December 31, 2023 Adjusted for Principal Disposition during 2024</t>
  </si>
  <si>
    <t>2023-01 to 2023-04</t>
  </si>
  <si>
    <t>2023-05 to 2023-12</t>
  </si>
  <si>
    <t>Total Hydro One Charges (per LV Expense IRM Tab)</t>
  </si>
  <si>
    <t>Wholesale Market Rates effective May 1, 2023 ($/kWh)</t>
  </si>
  <si>
    <t>RRRP effective May 1, 2023 ($/kWh)</t>
  </si>
  <si>
    <t>Capacity Based Recovery effective May 1, 2023 ($/kWh)</t>
  </si>
  <si>
    <t>Account 1580 Balance as at December 31, 2023 Adjusted for Principal Disposition during 2024</t>
  </si>
  <si>
    <t>Network</t>
  </si>
  <si>
    <t>Revenues</t>
  </si>
  <si>
    <t>Rates</t>
  </si>
  <si>
    <t>Expense</t>
  </si>
  <si>
    <t>Wholesale Market Rates effective January 1, 2023 ($/kWh) (EB-2022-0269)</t>
  </si>
  <si>
    <t>RRRP effective January 1, 2023 ($/kWh) (EB-2022-0269)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</si>
</sst>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 #,##0.00000_);_(* \(#,##0.00000\);_(* &quot;-&quot;??_);_(@_)"/>
    <numFmt numFmtId="166" formatCode="_(&quot;$&quot;* #,##0_);_(&quot;$&quot;* \(#,##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b/>
      <sz val="10"/>
      <name val="Arial"/>
      <family val="2"/>
      <charset val="1"/>
    </font>
    <font>
      <sz val="11"/>
      <name val="Calibri"/>
      <family val="2"/>
      <scheme val="minor"/>
    </font>
    <font>
      <b/>
      <sz val="11"/>
      <name val="Calibri"/>
      <family val="2"/>
      <scheme val="minor"/>
    </font>
    <font>
      <b/>
      <u/>
      <sz val="1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CC"/>
        <bgColor indexed="64"/>
      </patternFill>
    </fill>
  </fills>
  <borders count="9">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44" fontId="1" fillId="0" borderId="0" applyFont="0" applyFill="0" applyBorder="0" applyAlignment="0" applyProtection="0"/>
  </cellStyleXfs>
  <cellXfs count="91">
    <xf numFmtId="0" fontId="0" fillId="0" borderId="0" xfId="0"/>
    <xf numFmtId="0" fontId="2" fillId="0" borderId="1" xfId="0" applyFont="1" applyBorder="1" applyAlignment="1">
      <alignment horizontal="center" wrapText="1"/>
    </xf>
    <xf numFmtId="164" fontId="0" fillId="0" borderId="0" xfId="0" applyNumberFormat="1"/>
    <xf numFmtId="0" fontId="0" fillId="0" borderId="0" xfId="0" applyAlignment="1">
      <alignment wrapText="1"/>
    </xf>
    <xf numFmtId="164" fontId="0" fillId="0" borderId="0" xfId="1" applyNumberFormat="1" applyFont="1" applyAlignment="1">
      <alignment vertical="center"/>
    </xf>
    <xf numFmtId="0" fontId="0" fillId="0" borderId="0" xfId="0" applyAlignment="1">
      <alignment vertical="center"/>
    </xf>
    <xf numFmtId="164" fontId="0" fillId="0" borderId="0" xfId="0" applyNumberFormat="1" applyAlignment="1">
      <alignment vertical="center"/>
    </xf>
    <xf numFmtId="164" fontId="0" fillId="0" borderId="1" xfId="0" applyNumberFormat="1" applyBorder="1" applyAlignment="1">
      <alignment vertical="center"/>
    </xf>
    <xf numFmtId="164" fontId="0" fillId="0" borderId="1" xfId="1" applyNumberFormat="1" applyFont="1" applyBorder="1" applyAlignment="1">
      <alignment vertical="center"/>
    </xf>
    <xf numFmtId="164" fontId="0" fillId="0" borderId="2" xfId="0" applyNumberFormat="1" applyBorder="1" applyAlignment="1">
      <alignment vertical="center"/>
    </xf>
    <xf numFmtId="0" fontId="2" fillId="0" borderId="0" xfId="0" applyFont="1"/>
    <xf numFmtId="0" fontId="0" fillId="0" borderId="0" xfId="1" applyNumberFormat="1" applyFont="1" applyAlignment="1">
      <alignment horizontal="center" vertical="center"/>
    </xf>
    <xf numFmtId="0" fontId="2" fillId="0" borderId="0" xfId="0" applyFont="1" applyAlignment="1">
      <alignment horizontal="center"/>
    </xf>
    <xf numFmtId="15" fontId="2" fillId="0" borderId="0" xfId="0" applyNumberFormat="1" applyFont="1" applyAlignment="1">
      <alignment horizontal="center"/>
    </xf>
    <xf numFmtId="164" fontId="0" fillId="0" borderId="0" xfId="1" applyNumberFormat="1" applyFont="1" applyFill="1" applyAlignment="1">
      <alignment vertical="center"/>
    </xf>
    <xf numFmtId="0" fontId="0" fillId="0" borderId="0" xfId="0" applyAlignment="1">
      <alignment horizontal="center"/>
    </xf>
    <xf numFmtId="164" fontId="0" fillId="0" borderId="1" xfId="1" applyNumberFormat="1" applyFont="1" applyFill="1" applyBorder="1" applyAlignment="1">
      <alignment vertical="center"/>
    </xf>
    <xf numFmtId="0" fontId="0" fillId="0" borderId="1" xfId="1" applyNumberFormat="1" applyFont="1" applyBorder="1" applyAlignment="1">
      <alignment horizontal="center" vertical="center"/>
    </xf>
    <xf numFmtId="164" fontId="0" fillId="0" borderId="0" xfId="1" applyNumberFormat="1" applyFont="1" applyFill="1" applyBorder="1" applyAlignment="1">
      <alignment vertical="center"/>
    </xf>
    <xf numFmtId="0" fontId="0" fillId="0" borderId="0" xfId="1" applyNumberFormat="1" applyFont="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wrapText="1"/>
    </xf>
    <xf numFmtId="164" fontId="0" fillId="0" borderId="4" xfId="0" applyNumberFormat="1" applyBorder="1" applyAlignment="1">
      <alignment vertical="center"/>
    </xf>
    <xf numFmtId="164" fontId="0" fillId="0" borderId="4" xfId="1" applyNumberFormat="1" applyFont="1" applyFill="1" applyBorder="1" applyAlignment="1">
      <alignment vertical="center"/>
    </xf>
    <xf numFmtId="0" fontId="0" fillId="0" borderId="4" xfId="1" applyNumberFormat="1" applyFont="1" applyBorder="1" applyAlignment="1">
      <alignment horizontal="center" vertical="center"/>
    </xf>
    <xf numFmtId="164" fontId="0" fillId="0" borderId="3" xfId="0" applyNumberFormat="1" applyBorder="1" applyAlignment="1">
      <alignment vertical="center"/>
    </xf>
    <xf numFmtId="164" fontId="0" fillId="0" borderId="3" xfId="1" applyNumberFormat="1" applyFont="1" applyBorder="1" applyAlignment="1">
      <alignment vertical="center"/>
    </xf>
    <xf numFmtId="0" fontId="0" fillId="0" borderId="3" xfId="1" applyNumberFormat="1" applyFont="1" applyBorder="1" applyAlignment="1">
      <alignment horizontal="center" vertical="center"/>
    </xf>
    <xf numFmtId="0" fontId="0" fillId="2" borderId="3" xfId="0" applyFill="1" applyBorder="1" applyAlignment="1">
      <alignment horizontal="center" wrapText="1"/>
    </xf>
    <xf numFmtId="0" fontId="0" fillId="0" borderId="1"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0" fillId="0" borderId="0" xfId="0" applyAlignment="1">
      <alignment vertical="center" wrapText="1"/>
    </xf>
    <xf numFmtId="0" fontId="0" fillId="0" borderId="3" xfId="0" applyBorder="1" applyAlignment="1">
      <alignment vertical="center" wrapText="1"/>
    </xf>
    <xf numFmtId="0" fontId="0" fillId="2" borderId="3" xfId="0" applyFill="1" applyBorder="1" applyAlignment="1">
      <alignment horizontal="center" vertical="center" wrapText="1"/>
    </xf>
    <xf numFmtId="0" fontId="5" fillId="0" borderId="2" xfId="3" applyFont="1" applyBorder="1"/>
    <xf numFmtId="0" fontId="2" fillId="0" borderId="2" xfId="0" applyFont="1" applyBorder="1" applyAlignment="1">
      <alignment horizontal="center"/>
    </xf>
    <xf numFmtId="15" fontId="2" fillId="0" borderId="2" xfId="0" applyNumberFormat="1" applyFont="1" applyBorder="1" applyAlignment="1">
      <alignment horizontal="center"/>
    </xf>
    <xf numFmtId="0" fontId="6" fillId="0" borderId="0" xfId="3" applyFont="1" applyAlignment="1">
      <alignment vertical="center"/>
    </xf>
    <xf numFmtId="165" fontId="0" fillId="3" borderId="0" xfId="1" applyNumberFormat="1" applyFont="1" applyFill="1"/>
    <xf numFmtId="165" fontId="0" fillId="0" borderId="0" xfId="1" applyNumberFormat="1" applyFont="1" applyFill="1" applyBorder="1"/>
    <xf numFmtId="165" fontId="0" fillId="0" borderId="0" xfId="1" applyNumberFormat="1" applyFont="1"/>
    <xf numFmtId="0" fontId="7" fillId="0" borderId="0" xfId="3" applyFont="1" applyAlignment="1">
      <alignment vertical="center"/>
    </xf>
    <xf numFmtId="0" fontId="0" fillId="3" borderId="0" xfId="1" applyNumberFormat="1" applyFont="1" applyFill="1" applyAlignment="1">
      <alignment horizontal="center"/>
    </xf>
    <xf numFmtId="0" fontId="0" fillId="0" borderId="0" xfId="1" applyNumberFormat="1" applyFont="1" applyFill="1" applyBorder="1" applyAlignment="1">
      <alignment horizontal="center"/>
    </xf>
    <xf numFmtId="43" fontId="0" fillId="0" borderId="0" xfId="1" applyFont="1" applyFill="1"/>
    <xf numFmtId="43" fontId="0" fillId="0" borderId="0" xfId="1" applyFont="1"/>
    <xf numFmtId="43" fontId="0" fillId="0" borderId="0" xfId="1" applyFont="1" applyFill="1" applyBorder="1"/>
    <xf numFmtId="43" fontId="0" fillId="0" borderId="0" xfId="0" applyNumberFormat="1"/>
    <xf numFmtId="43" fontId="0" fillId="0" borderId="1" xfId="1" applyFont="1" applyBorder="1"/>
    <xf numFmtId="43" fontId="0" fillId="3" borderId="1" xfId="1" applyFont="1" applyFill="1" applyBorder="1"/>
    <xf numFmtId="43" fontId="0" fillId="0" borderId="2" xfId="0" applyNumberFormat="1" applyBorder="1"/>
    <xf numFmtId="10" fontId="0" fillId="0" borderId="6" xfId="2" applyNumberFormat="1" applyFont="1" applyBorder="1"/>
    <xf numFmtId="10" fontId="0" fillId="0" borderId="0" xfId="2" applyNumberFormat="1" applyFont="1" applyFill="1" applyBorder="1"/>
    <xf numFmtId="43" fontId="0" fillId="0" borderId="1" xfId="0" applyNumberFormat="1" applyBorder="1"/>
    <xf numFmtId="43" fontId="0" fillId="3" borderId="0" xfId="1" applyFont="1" applyFill="1"/>
    <xf numFmtId="0" fontId="8" fillId="0" borderId="0" xfId="3" applyFont="1"/>
    <xf numFmtId="165" fontId="0" fillId="0" borderId="0" xfId="1" applyNumberFormat="1" applyFont="1" applyFill="1"/>
    <xf numFmtId="0" fontId="2" fillId="0" borderId="1" xfId="0" applyFont="1" applyBorder="1" applyAlignment="1">
      <alignment horizontal="center"/>
    </xf>
    <xf numFmtId="164" fontId="0" fillId="3" borderId="0" xfId="1" applyNumberFormat="1" applyFont="1" applyFill="1"/>
    <xf numFmtId="164" fontId="0" fillId="3" borderId="1" xfId="1" applyNumberFormat="1" applyFont="1" applyFill="1" applyBorder="1"/>
    <xf numFmtId="164" fontId="2" fillId="0" borderId="2" xfId="0" applyNumberFormat="1" applyFont="1" applyBorder="1"/>
    <xf numFmtId="43" fontId="0" fillId="0" borderId="0" xfId="1" applyFont="1" applyBorder="1"/>
    <xf numFmtId="166" fontId="0" fillId="0" borderId="0" xfId="4" applyNumberFormat="1" applyFont="1" applyBorder="1"/>
    <xf numFmtId="166" fontId="0" fillId="3" borderId="1" xfId="4" applyNumberFormat="1" applyFont="1" applyFill="1" applyBorder="1"/>
    <xf numFmtId="164" fontId="0" fillId="0" borderId="0" xfId="1" applyNumberFormat="1" applyFont="1" applyBorder="1"/>
    <xf numFmtId="166" fontId="0" fillId="0" borderId="0" xfId="4" applyNumberFormat="1" applyFont="1" applyFill="1" applyBorder="1"/>
    <xf numFmtId="166" fontId="0" fillId="0" borderId="2" xfId="0" applyNumberFormat="1" applyBorder="1"/>
    <xf numFmtId="10" fontId="1" fillId="0" borderId="0" xfId="2" applyNumberFormat="1" applyFont="1" applyBorder="1"/>
    <xf numFmtId="166" fontId="0" fillId="0" borderId="0" xfId="0" applyNumberFormat="1"/>
    <xf numFmtId="0" fontId="2" fillId="0" borderId="8" xfId="0" applyFont="1" applyBorder="1" applyAlignment="1">
      <alignment horizontal="center"/>
    </xf>
    <xf numFmtId="43" fontId="0" fillId="3" borderId="2" xfId="0" applyNumberFormat="1" applyFill="1" applyBorder="1"/>
    <xf numFmtId="10" fontId="0" fillId="0" borderId="0" xfId="2" applyNumberFormat="1" applyFont="1" applyBorder="1"/>
    <xf numFmtId="43" fontId="0" fillId="3" borderId="0" xfId="0" applyNumberFormat="1" applyFill="1"/>
    <xf numFmtId="0" fontId="2" fillId="0" borderId="5"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2" fillId="0" borderId="0" xfId="0" applyFont="1" applyAlignment="1">
      <alignment horizontal="center"/>
    </xf>
    <xf numFmtId="0" fontId="2" fillId="0" borderId="5" xfId="0" applyFont="1" applyBorder="1" applyAlignment="1">
      <alignment horizontal="center" wrapText="1"/>
    </xf>
    <xf numFmtId="0" fontId="2" fillId="0" borderId="7" xfId="0" applyFont="1" applyBorder="1" applyAlignment="1">
      <alignment horizontal="center" wrapText="1"/>
    </xf>
    <xf numFmtId="0" fontId="2" fillId="0" borderId="6" xfId="0" applyFont="1" applyBorder="1" applyAlignment="1">
      <alignment horizontal="center" wrapText="1"/>
    </xf>
    <xf numFmtId="15" fontId="2" fillId="0" borderId="0" xfId="0" applyNumberFormat="1" applyFont="1" applyAlignment="1">
      <alignment horizontal="center"/>
    </xf>
    <xf numFmtId="0" fontId="0" fillId="2" borderId="4" xfId="0" applyFill="1" applyBorder="1" applyAlignment="1">
      <alignment horizontal="center" wrapText="1"/>
    </xf>
    <xf numFmtId="0" fontId="0" fillId="2" borderId="0" xfId="0" applyFill="1" applyAlignment="1">
      <alignment horizontal="center" wrapText="1"/>
    </xf>
    <xf numFmtId="0" fontId="0" fillId="2" borderId="1" xfId="0" applyFill="1" applyBorder="1" applyAlignment="1">
      <alignment horizontal="center" wrapText="1"/>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4" xfId="0" applyFill="1" applyBorder="1" applyAlignment="1">
      <alignment horizontal="center" vertical="center" wrapText="1"/>
    </xf>
  </cellXfs>
  <cellStyles count="5">
    <cellStyle name="Comma" xfId="1" builtinId="3"/>
    <cellStyle name="Currency" xfId="4" builtinId="4"/>
    <cellStyle name="Normal" xfId="0" builtinId="0"/>
    <cellStyle name="Normal 2" xfId="3" xr:uid="{AE5DE336-DA17-4826-8724-DEF86FF8B7E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0ED8-CEF4-41B1-B1DB-970DE8710601}">
  <dimension ref="A1:E43"/>
  <sheetViews>
    <sheetView tabSelected="1" workbookViewId="0">
      <selection activeCell="C38" sqref="C38"/>
    </sheetView>
  </sheetViews>
  <sheetFormatPr defaultColWidth="9.140625" defaultRowHeight="15" x14ac:dyDescent="0.25"/>
  <cols>
    <col min="1" max="1" width="44.85546875" customWidth="1"/>
    <col min="2" max="5" width="30.7109375" customWidth="1"/>
    <col min="9" max="9" width="30.7109375" customWidth="1"/>
    <col min="13" max="13" width="30.7109375" customWidth="1"/>
  </cols>
  <sheetData>
    <row r="1" spans="1:5" x14ac:dyDescent="0.25">
      <c r="A1" s="80" t="s">
        <v>0</v>
      </c>
      <c r="B1" s="80"/>
      <c r="C1" s="80"/>
      <c r="D1" s="80"/>
      <c r="E1" s="10"/>
    </row>
    <row r="2" spans="1:5" x14ac:dyDescent="0.25">
      <c r="A2" s="80" t="s">
        <v>49</v>
      </c>
      <c r="B2" s="80"/>
      <c r="C2" s="80"/>
      <c r="D2" s="80"/>
      <c r="E2" s="10"/>
    </row>
    <row r="3" spans="1:5" x14ac:dyDescent="0.25">
      <c r="A3" s="80">
        <v>2023</v>
      </c>
      <c r="B3" s="80"/>
      <c r="C3" s="80"/>
      <c r="D3" s="80"/>
      <c r="E3" s="10"/>
    </row>
    <row r="4" spans="1:5" ht="15.75" thickBot="1" x14ac:dyDescent="0.3"/>
    <row r="5" spans="1:5" ht="15.75" thickBot="1" x14ac:dyDescent="0.3">
      <c r="A5" s="74" t="s">
        <v>50</v>
      </c>
      <c r="B5" s="76"/>
      <c r="C5" s="76"/>
      <c r="D5" s="75"/>
      <c r="E5" s="10"/>
    </row>
    <row r="6" spans="1:5" ht="15.75" thickBot="1" x14ac:dyDescent="0.3"/>
    <row r="7" spans="1:5" ht="15.75" thickBot="1" x14ac:dyDescent="0.3">
      <c r="A7" s="74" t="s">
        <v>116</v>
      </c>
      <c r="B7" s="76"/>
      <c r="C7" s="76"/>
      <c r="D7" s="75"/>
      <c r="E7" s="10"/>
    </row>
    <row r="8" spans="1:5" ht="15.75" thickBot="1" x14ac:dyDescent="0.3">
      <c r="A8" s="35" t="s">
        <v>52</v>
      </c>
      <c r="B8" s="36" t="s">
        <v>53</v>
      </c>
      <c r="C8" s="37">
        <v>44927</v>
      </c>
      <c r="D8" s="37">
        <v>45047</v>
      </c>
      <c r="E8" s="13"/>
    </row>
    <row r="9" spans="1:5" x14ac:dyDescent="0.25">
      <c r="A9" s="38" t="s">
        <v>54</v>
      </c>
      <c r="B9" s="15" t="s">
        <v>55</v>
      </c>
      <c r="C9" s="39">
        <v>0.42</v>
      </c>
      <c r="D9" s="39">
        <v>0.42</v>
      </c>
      <c r="E9" s="40"/>
    </row>
    <row r="10" spans="1:5" x14ac:dyDescent="0.25">
      <c r="A10" s="38" t="s">
        <v>56</v>
      </c>
      <c r="B10" s="15" t="s">
        <v>55</v>
      </c>
      <c r="C10" s="39">
        <v>0.42</v>
      </c>
      <c r="D10" s="39">
        <v>0.42</v>
      </c>
      <c r="E10" s="40"/>
    </row>
    <row r="11" spans="1:5" ht="15.75" thickBot="1" x14ac:dyDescent="0.3">
      <c r="A11" s="38"/>
      <c r="B11" s="41"/>
      <c r="D11" s="38"/>
      <c r="E11" s="41"/>
    </row>
    <row r="12" spans="1:5" ht="15.75" thickBot="1" x14ac:dyDescent="0.3">
      <c r="A12" s="77" t="s">
        <v>115</v>
      </c>
      <c r="B12" s="78"/>
      <c r="C12" s="79"/>
      <c r="D12" s="42"/>
      <c r="E12" s="42"/>
    </row>
    <row r="13" spans="1:5" ht="15.75" thickBot="1" x14ac:dyDescent="0.3">
      <c r="A13" s="38"/>
      <c r="B13" s="41"/>
      <c r="D13" s="38"/>
      <c r="E13" s="41"/>
    </row>
    <row r="14" spans="1:5" ht="15.75" thickBot="1" x14ac:dyDescent="0.3">
      <c r="A14" s="77" t="s">
        <v>58</v>
      </c>
      <c r="B14" s="78"/>
      <c r="C14" s="79"/>
      <c r="D14" s="42"/>
      <c r="E14" s="41"/>
    </row>
    <row r="15" spans="1:5" ht="15.75" thickBot="1" x14ac:dyDescent="0.3">
      <c r="A15" s="36" t="s">
        <v>59</v>
      </c>
      <c r="B15" s="37">
        <v>44926</v>
      </c>
      <c r="C15" s="37">
        <v>45291</v>
      </c>
      <c r="D15" s="12"/>
    </row>
    <row r="16" spans="1:5" x14ac:dyDescent="0.25">
      <c r="A16" s="38" t="s">
        <v>54</v>
      </c>
      <c r="B16" s="43">
        <v>10223</v>
      </c>
      <c r="C16" s="43">
        <v>10326</v>
      </c>
      <c r="D16" s="44"/>
    </row>
    <row r="17" spans="1:5" x14ac:dyDescent="0.25">
      <c r="A17" s="38" t="s">
        <v>56</v>
      </c>
      <c r="B17" s="43">
        <v>1274</v>
      </c>
      <c r="C17" s="43">
        <v>1267</v>
      </c>
      <c r="D17" s="44"/>
    </row>
    <row r="18" spans="1:5" ht="15.75" thickBot="1" x14ac:dyDescent="0.3">
      <c r="A18" s="38"/>
      <c r="B18" s="15"/>
      <c r="C18" s="45"/>
      <c r="D18" s="45"/>
    </row>
    <row r="19" spans="1:5" ht="15.75" thickBot="1" x14ac:dyDescent="0.3">
      <c r="A19" s="77" t="s">
        <v>60</v>
      </c>
      <c r="B19" s="79"/>
      <c r="C19" s="42"/>
      <c r="D19" s="42"/>
    </row>
    <row r="20" spans="1:5" ht="15.75" thickBot="1" x14ac:dyDescent="0.3">
      <c r="A20" s="36" t="s">
        <v>59</v>
      </c>
      <c r="B20" s="36">
        <v>2023</v>
      </c>
      <c r="C20" s="12"/>
      <c r="D20" s="12"/>
    </row>
    <row r="21" spans="1:5" x14ac:dyDescent="0.25">
      <c r="A21" s="38" t="s">
        <v>54</v>
      </c>
      <c r="B21" s="46">
        <f>ROUND(((C9/12*4)+(D9/12*8))*(B16+C16)/2*12,2)</f>
        <v>51783.48</v>
      </c>
      <c r="C21" s="47"/>
      <c r="D21" s="48"/>
    </row>
    <row r="22" spans="1:5" x14ac:dyDescent="0.25">
      <c r="A22" s="38" t="s">
        <v>56</v>
      </c>
      <c r="B22" s="49">
        <f>ROUND(((C10/12*4)+(D10/12*8))*(B17+C17)/2*12,2)</f>
        <v>6403.32</v>
      </c>
      <c r="C22" s="47"/>
      <c r="D22" s="48"/>
    </row>
    <row r="24" spans="1:5" x14ac:dyDescent="0.25">
      <c r="A24" s="38" t="s">
        <v>61</v>
      </c>
      <c r="B24" s="46">
        <f>SUM(B21:B22)</f>
        <v>58186.8</v>
      </c>
      <c r="C24" s="47"/>
      <c r="D24" s="47"/>
    </row>
    <row r="25" spans="1:5" x14ac:dyDescent="0.25">
      <c r="A25" s="38" t="s">
        <v>62</v>
      </c>
      <c r="B25" s="50">
        <v>58146.77</v>
      </c>
      <c r="C25" s="47"/>
      <c r="D25" s="48"/>
    </row>
    <row r="27" spans="1:5" ht="15.75" thickBot="1" x14ac:dyDescent="0.3">
      <c r="A27" s="38" t="s">
        <v>63</v>
      </c>
      <c r="B27" s="51">
        <f>B24-B25</f>
        <v>40.030000000006112</v>
      </c>
      <c r="C27" s="48"/>
      <c r="D27" s="48"/>
    </row>
    <row r="28" spans="1:5" ht="15.75" thickBot="1" x14ac:dyDescent="0.3">
      <c r="A28" s="38" t="s">
        <v>64</v>
      </c>
      <c r="B28" s="52">
        <f>B27/B25</f>
        <v>6.8843032897624606E-4</v>
      </c>
      <c r="C28" s="53"/>
      <c r="D28" s="53"/>
    </row>
    <row r="30" spans="1:5" x14ac:dyDescent="0.25">
      <c r="A30" s="38" t="s">
        <v>65</v>
      </c>
    </row>
    <row r="31" spans="1:5" ht="15.75" thickBot="1" x14ac:dyDescent="0.3"/>
    <row r="32" spans="1:5" ht="15.75" thickBot="1" x14ac:dyDescent="0.3">
      <c r="A32" s="74" t="s">
        <v>67</v>
      </c>
      <c r="B32" s="75"/>
      <c r="C32" s="10"/>
      <c r="D32" s="10"/>
      <c r="E32" s="10"/>
    </row>
    <row r="34" spans="1:2" x14ac:dyDescent="0.25">
      <c r="A34" t="s">
        <v>66</v>
      </c>
      <c r="B34" s="73">
        <v>31059.600000000002</v>
      </c>
    </row>
    <row r="35" spans="1:2" x14ac:dyDescent="0.25">
      <c r="A35" t="s">
        <v>68</v>
      </c>
      <c r="B35" s="54">
        <f>B25</f>
        <v>58146.77</v>
      </c>
    </row>
    <row r="37" spans="1:2" x14ac:dyDescent="0.25">
      <c r="A37" t="s">
        <v>69</v>
      </c>
      <c r="B37" s="48">
        <f>B34-B35</f>
        <v>-27087.169999999995</v>
      </c>
    </row>
    <row r="38" spans="1:2" ht="30" x14ac:dyDescent="0.25">
      <c r="A38" s="3" t="s">
        <v>75</v>
      </c>
      <c r="B38" s="50">
        <f>-59027.63+31940</f>
        <v>-27087.629999999997</v>
      </c>
    </row>
    <row r="40" spans="1:2" ht="15.75" thickBot="1" x14ac:dyDescent="0.3">
      <c r="A40" t="s">
        <v>70</v>
      </c>
      <c r="B40" s="51">
        <f>B37-B38</f>
        <v>0.46000000000276486</v>
      </c>
    </row>
    <row r="41" spans="1:2" ht="15.75" thickBot="1" x14ac:dyDescent="0.3">
      <c r="A41" t="s">
        <v>71</v>
      </c>
      <c r="B41" s="52">
        <f>B40/B35</f>
        <v>7.9110155216319815E-6</v>
      </c>
    </row>
    <row r="43" spans="1:2" x14ac:dyDescent="0.25">
      <c r="A43" t="s">
        <v>72</v>
      </c>
    </row>
  </sheetData>
  <mergeCells count="9">
    <mergeCell ref="A32:B32"/>
    <mergeCell ref="A5:D5"/>
    <mergeCell ref="A12:C12"/>
    <mergeCell ref="A1:D1"/>
    <mergeCell ref="A2:D2"/>
    <mergeCell ref="A3:D3"/>
    <mergeCell ref="A7:D7"/>
    <mergeCell ref="A14:C14"/>
    <mergeCell ref="A19: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C8DFE-D798-4D75-BBA2-C6BB94A6BB9B}">
  <dimension ref="A1:E55"/>
  <sheetViews>
    <sheetView topLeftCell="A21" workbookViewId="0">
      <selection activeCell="A42" sqref="A42"/>
    </sheetView>
  </sheetViews>
  <sheetFormatPr defaultRowHeight="15" x14ac:dyDescent="0.25"/>
  <cols>
    <col min="1" max="1" width="44.85546875" customWidth="1"/>
    <col min="2" max="5" width="30.7109375" customWidth="1"/>
  </cols>
  <sheetData>
    <row r="1" spans="1:5" x14ac:dyDescent="0.25">
      <c r="A1" s="80" t="s">
        <v>0</v>
      </c>
      <c r="B1" s="80"/>
      <c r="C1" s="80"/>
      <c r="D1" s="80"/>
      <c r="E1" s="80"/>
    </row>
    <row r="2" spans="1:5" x14ac:dyDescent="0.25">
      <c r="A2" s="80" t="s">
        <v>76</v>
      </c>
      <c r="B2" s="80"/>
      <c r="C2" s="80"/>
      <c r="D2" s="80"/>
      <c r="E2" s="80"/>
    </row>
    <row r="3" spans="1:5" x14ac:dyDescent="0.25">
      <c r="A3" s="80">
        <v>2023</v>
      </c>
      <c r="B3" s="80"/>
      <c r="C3" s="80"/>
      <c r="D3" s="80"/>
      <c r="E3" s="80"/>
    </row>
    <row r="4" spans="1:5" ht="15.75" thickBot="1" x14ac:dyDescent="0.3">
      <c r="A4" s="10"/>
    </row>
    <row r="5" spans="1:5" ht="15.75" thickBot="1" x14ac:dyDescent="0.3">
      <c r="A5" s="74" t="s">
        <v>77</v>
      </c>
      <c r="B5" s="76"/>
      <c r="C5" s="76"/>
      <c r="D5" s="76"/>
      <c r="E5" s="75"/>
    </row>
    <row r="6" spans="1:5" ht="15.75" thickBot="1" x14ac:dyDescent="0.3"/>
    <row r="7" spans="1:5" ht="15.75" thickBot="1" x14ac:dyDescent="0.3">
      <c r="A7" s="74" t="s">
        <v>51</v>
      </c>
      <c r="B7" s="76"/>
      <c r="C7" s="76"/>
      <c r="D7" s="75"/>
      <c r="E7" s="10"/>
    </row>
    <row r="8" spans="1:5" ht="15.75" thickBot="1" x14ac:dyDescent="0.3">
      <c r="A8" s="35" t="s">
        <v>78</v>
      </c>
      <c r="B8" s="36" t="s">
        <v>53</v>
      </c>
      <c r="C8" s="37">
        <v>44682</v>
      </c>
      <c r="D8" s="37">
        <v>45047</v>
      </c>
      <c r="E8" s="13"/>
    </row>
    <row r="9" spans="1:5" x14ac:dyDescent="0.25">
      <c r="A9" s="38" t="s">
        <v>54</v>
      </c>
      <c r="B9" s="15" t="s">
        <v>79</v>
      </c>
      <c r="C9" s="39">
        <v>2.7000000000000001E-3</v>
      </c>
      <c r="D9" s="39">
        <v>2.7000000000000001E-3</v>
      </c>
      <c r="E9" s="40"/>
    </row>
    <row r="10" spans="1:5" x14ac:dyDescent="0.25">
      <c r="A10" s="38" t="s">
        <v>56</v>
      </c>
      <c r="B10" s="15" t="s">
        <v>79</v>
      </c>
      <c r="C10" s="39">
        <v>2.3999999999999998E-3</v>
      </c>
      <c r="D10" s="39">
        <v>2.3999999999999998E-3</v>
      </c>
      <c r="E10" s="40"/>
    </row>
    <row r="11" spans="1:5" x14ac:dyDescent="0.25">
      <c r="A11" s="38" t="s">
        <v>80</v>
      </c>
      <c r="B11" s="15" t="s">
        <v>81</v>
      </c>
      <c r="C11" s="39">
        <v>0.91020000000000001</v>
      </c>
      <c r="D11" s="39">
        <v>0.91020000000000001</v>
      </c>
      <c r="E11" s="40"/>
    </row>
    <row r="12" spans="1:5" x14ac:dyDescent="0.25">
      <c r="A12" s="38" t="s">
        <v>82</v>
      </c>
      <c r="B12" s="15" t="s">
        <v>83</v>
      </c>
      <c r="C12" s="39">
        <v>0.71860000000000002</v>
      </c>
      <c r="D12" s="39">
        <v>0.71860000000000002</v>
      </c>
      <c r="E12" s="40"/>
    </row>
    <row r="13" spans="1:5" x14ac:dyDescent="0.25">
      <c r="A13" s="38" t="s">
        <v>84</v>
      </c>
      <c r="B13" s="15" t="s">
        <v>83</v>
      </c>
      <c r="C13" s="39">
        <v>0.70369999999999999</v>
      </c>
      <c r="D13" s="39">
        <v>0.70369999999999999</v>
      </c>
      <c r="E13" s="40"/>
    </row>
    <row r="14" spans="1:5" x14ac:dyDescent="0.25">
      <c r="A14" s="38" t="s">
        <v>85</v>
      </c>
      <c r="B14" s="15" t="s">
        <v>79</v>
      </c>
      <c r="C14" s="39">
        <v>2.3999999999999998E-3</v>
      </c>
      <c r="D14" s="39">
        <v>2.3999999999999998E-3</v>
      </c>
      <c r="E14" s="40"/>
    </row>
    <row r="15" spans="1:5" ht="15.75" thickBot="1" x14ac:dyDescent="0.3"/>
    <row r="16" spans="1:5" ht="15.75" thickBot="1" x14ac:dyDescent="0.3">
      <c r="A16" s="77" t="s">
        <v>57</v>
      </c>
      <c r="B16" s="78"/>
      <c r="C16" s="78"/>
      <c r="D16" s="78"/>
      <c r="E16" s="79"/>
    </row>
    <row r="17" spans="1:5" ht="15.75" thickBot="1" x14ac:dyDescent="0.3">
      <c r="A17" s="38"/>
      <c r="B17" s="41"/>
      <c r="D17" s="38"/>
      <c r="E17" s="41"/>
    </row>
    <row r="18" spans="1:5" ht="15.75" thickBot="1" x14ac:dyDescent="0.3">
      <c r="A18" s="77" t="s">
        <v>86</v>
      </c>
      <c r="B18" s="78"/>
      <c r="C18" s="79"/>
      <c r="D18" s="42"/>
      <c r="E18" s="41"/>
    </row>
    <row r="19" spans="1:5" ht="15.75" thickBot="1" x14ac:dyDescent="0.3">
      <c r="A19" s="36" t="s">
        <v>59</v>
      </c>
      <c r="B19" s="36" t="s">
        <v>53</v>
      </c>
      <c r="C19" s="36">
        <v>2023</v>
      </c>
      <c r="D19" s="36" t="s">
        <v>107</v>
      </c>
      <c r="E19" s="36" t="s">
        <v>108</v>
      </c>
    </row>
    <row r="20" spans="1:5" x14ac:dyDescent="0.25">
      <c r="A20" s="38" t="s">
        <v>54</v>
      </c>
      <c r="B20" s="15" t="s">
        <v>79</v>
      </c>
      <c r="C20" s="55">
        <v>85022917</v>
      </c>
      <c r="D20" s="55">
        <v>30724248</v>
      </c>
      <c r="E20" s="55">
        <v>54298669</v>
      </c>
    </row>
    <row r="21" spans="1:5" x14ac:dyDescent="0.25">
      <c r="A21" s="38" t="s">
        <v>56</v>
      </c>
      <c r="B21" s="15" t="s">
        <v>79</v>
      </c>
      <c r="C21" s="55">
        <v>29063129</v>
      </c>
      <c r="D21" s="55">
        <v>10596498</v>
      </c>
      <c r="E21" s="55">
        <v>18466631</v>
      </c>
    </row>
    <row r="22" spans="1:5" x14ac:dyDescent="0.25">
      <c r="A22" s="38" t="s">
        <v>80</v>
      </c>
      <c r="B22" s="15" t="s">
        <v>81</v>
      </c>
      <c r="C22" s="55">
        <v>205271</v>
      </c>
      <c r="D22" s="55">
        <v>70157</v>
      </c>
      <c r="E22" s="55">
        <v>135114</v>
      </c>
    </row>
    <row r="23" spans="1:5" x14ac:dyDescent="0.25">
      <c r="A23" s="38" t="s">
        <v>82</v>
      </c>
      <c r="B23" s="15" t="s">
        <v>83</v>
      </c>
      <c r="C23" s="55">
        <v>479</v>
      </c>
      <c r="D23" s="55">
        <v>166</v>
      </c>
      <c r="E23" s="55">
        <v>313</v>
      </c>
    </row>
    <row r="24" spans="1:5" x14ac:dyDescent="0.25">
      <c r="A24" s="38" t="s">
        <v>84</v>
      </c>
      <c r="B24" s="15" t="s">
        <v>83</v>
      </c>
      <c r="C24" s="55">
        <v>2784.3</v>
      </c>
      <c r="D24" s="55">
        <v>933</v>
      </c>
      <c r="E24" s="55">
        <v>1851</v>
      </c>
    </row>
    <row r="25" spans="1:5" x14ac:dyDescent="0.25">
      <c r="A25" s="38" t="s">
        <v>85</v>
      </c>
      <c r="B25" s="15" t="s">
        <v>79</v>
      </c>
      <c r="C25" s="55">
        <v>589689</v>
      </c>
      <c r="D25" s="55">
        <v>194819</v>
      </c>
      <c r="E25" s="55">
        <v>394870</v>
      </c>
    </row>
    <row r="26" spans="1:5" ht="15.75" thickBot="1" x14ac:dyDescent="0.3"/>
    <row r="27" spans="1:5" ht="15.75" thickBot="1" x14ac:dyDescent="0.3">
      <c r="A27" s="77" t="s">
        <v>60</v>
      </c>
      <c r="B27" s="79"/>
      <c r="C27" s="42"/>
      <c r="D27" s="42"/>
    </row>
    <row r="28" spans="1:5" ht="15.75" thickBot="1" x14ac:dyDescent="0.3">
      <c r="A28" s="36" t="s">
        <v>59</v>
      </c>
      <c r="B28" s="36">
        <v>2023</v>
      </c>
      <c r="C28" s="12"/>
      <c r="D28" s="12"/>
    </row>
    <row r="29" spans="1:5" x14ac:dyDescent="0.25">
      <c r="A29" s="38" t="s">
        <v>54</v>
      </c>
      <c r="B29" s="46">
        <f t="shared" ref="B29:B34" si="0">ROUND(C9*D20+D9*E20,2)</f>
        <v>229561.88</v>
      </c>
      <c r="C29" s="47"/>
      <c r="D29" s="48"/>
    </row>
    <row r="30" spans="1:5" x14ac:dyDescent="0.25">
      <c r="A30" s="38" t="s">
        <v>56</v>
      </c>
      <c r="B30" s="46">
        <f t="shared" si="0"/>
        <v>69751.509999999995</v>
      </c>
      <c r="C30" s="47"/>
      <c r="D30" s="48"/>
    </row>
    <row r="31" spans="1:5" x14ac:dyDescent="0.25">
      <c r="A31" s="38" t="s">
        <v>80</v>
      </c>
      <c r="B31" s="46">
        <f t="shared" si="0"/>
        <v>186837.66</v>
      </c>
      <c r="C31" s="47"/>
      <c r="D31" s="48"/>
    </row>
    <row r="32" spans="1:5" x14ac:dyDescent="0.25">
      <c r="A32" s="38" t="s">
        <v>82</v>
      </c>
      <c r="B32" s="46">
        <f t="shared" si="0"/>
        <v>344.21</v>
      </c>
      <c r="C32" s="47"/>
      <c r="D32" s="48"/>
    </row>
    <row r="33" spans="1:5" x14ac:dyDescent="0.25">
      <c r="A33" s="38" t="s">
        <v>84</v>
      </c>
      <c r="B33" s="46">
        <f t="shared" si="0"/>
        <v>1959.1</v>
      </c>
      <c r="C33" s="47"/>
      <c r="D33" s="48"/>
    </row>
    <row r="34" spans="1:5" x14ac:dyDescent="0.25">
      <c r="A34" s="38" t="s">
        <v>85</v>
      </c>
      <c r="B34" s="49">
        <f t="shared" si="0"/>
        <v>1415.25</v>
      </c>
      <c r="C34" s="47"/>
      <c r="D34" s="48"/>
    </row>
    <row r="36" spans="1:5" x14ac:dyDescent="0.25">
      <c r="A36" s="38" t="s">
        <v>61</v>
      </c>
      <c r="B36" s="46">
        <f>SUM(B29:B34)</f>
        <v>489869.61000000004</v>
      </c>
      <c r="C36" s="47"/>
      <c r="D36" s="47"/>
    </row>
    <row r="37" spans="1:5" x14ac:dyDescent="0.25">
      <c r="A37" s="38" t="s">
        <v>62</v>
      </c>
      <c r="B37" s="50">
        <f>499763.95-12195</f>
        <v>487568.95</v>
      </c>
      <c r="C37" s="47"/>
      <c r="D37" s="48"/>
    </row>
    <row r="39" spans="1:5" ht="15.75" thickBot="1" x14ac:dyDescent="0.3">
      <c r="A39" s="38" t="s">
        <v>63</v>
      </c>
      <c r="B39" s="51">
        <f>B36-B37</f>
        <v>2300.6600000000326</v>
      </c>
      <c r="C39" s="48"/>
      <c r="D39" s="48"/>
    </row>
    <row r="40" spans="1:5" ht="15.75" thickBot="1" x14ac:dyDescent="0.3">
      <c r="A40" s="38" t="s">
        <v>64</v>
      </c>
      <c r="B40" s="52">
        <f>B39/B37</f>
        <v>4.7186351797013169E-3</v>
      </c>
      <c r="C40" s="53"/>
      <c r="D40" s="53"/>
    </row>
    <row r="42" spans="1:5" x14ac:dyDescent="0.25">
      <c r="A42" s="38" t="s">
        <v>65</v>
      </c>
    </row>
    <row r="43" spans="1:5" ht="15.75" thickBot="1" x14ac:dyDescent="0.3"/>
    <row r="44" spans="1:5" ht="15.75" thickBot="1" x14ac:dyDescent="0.3">
      <c r="A44" s="74" t="s">
        <v>67</v>
      </c>
      <c r="B44" s="75"/>
      <c r="C44" s="10"/>
      <c r="D44" s="10"/>
      <c r="E44" s="10"/>
    </row>
    <row r="46" spans="1:5" x14ac:dyDescent="0.25">
      <c r="A46" t="s">
        <v>109</v>
      </c>
      <c r="B46" s="48">
        <v>576481.42000000004</v>
      </c>
    </row>
    <row r="47" spans="1:5" x14ac:dyDescent="0.25">
      <c r="A47" t="s">
        <v>68</v>
      </c>
      <c r="B47" s="54">
        <f>B37</f>
        <v>487568.95</v>
      </c>
    </row>
    <row r="49" spans="1:2" x14ac:dyDescent="0.25">
      <c r="A49" t="s">
        <v>69</v>
      </c>
      <c r="B49" s="48">
        <f>B46-B47</f>
        <v>88912.47000000003</v>
      </c>
    </row>
    <row r="50" spans="1:2" ht="30" x14ac:dyDescent="0.25">
      <c r="A50" s="3" t="s">
        <v>106</v>
      </c>
      <c r="B50" s="50">
        <v>88569</v>
      </c>
    </row>
    <row r="52" spans="1:2" ht="15.75" thickBot="1" x14ac:dyDescent="0.3">
      <c r="A52" t="s">
        <v>70</v>
      </c>
      <c r="B52" s="51">
        <f>B49-B50</f>
        <v>343.47000000003027</v>
      </c>
    </row>
    <row r="53" spans="1:2" ht="15.75" thickBot="1" x14ac:dyDescent="0.3">
      <c r="A53" t="s">
        <v>71</v>
      </c>
      <c r="B53" s="52">
        <f>B52/B47</f>
        <v>7.0445421104036723E-4</v>
      </c>
    </row>
    <row r="55" spans="1:2" x14ac:dyDescent="0.25">
      <c r="A55" t="s">
        <v>72</v>
      </c>
    </row>
  </sheetData>
  <mergeCells count="9">
    <mergeCell ref="A5:E5"/>
    <mergeCell ref="A1:E1"/>
    <mergeCell ref="A2:E2"/>
    <mergeCell ref="A3:E3"/>
    <mergeCell ref="A44:B44"/>
    <mergeCell ref="A18:C18"/>
    <mergeCell ref="A27:B27"/>
    <mergeCell ref="A7:D7"/>
    <mergeCell ref="A16:E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6F2B7-48DB-453E-920B-1F82750F7728}">
  <dimension ref="A1:E87"/>
  <sheetViews>
    <sheetView topLeftCell="A56" workbookViewId="0">
      <selection activeCell="C53" sqref="C53"/>
    </sheetView>
  </sheetViews>
  <sheetFormatPr defaultRowHeight="15" x14ac:dyDescent="0.25"/>
  <cols>
    <col min="1" max="1" width="37.42578125" customWidth="1"/>
    <col min="2" max="5" width="30.7109375" customWidth="1"/>
    <col min="9" max="9" width="30.7109375" customWidth="1"/>
    <col min="13" max="13" width="30.7109375" customWidth="1"/>
  </cols>
  <sheetData>
    <row r="1" spans="1:5" x14ac:dyDescent="0.25">
      <c r="A1" s="80" t="s">
        <v>0</v>
      </c>
      <c r="B1" s="80"/>
      <c r="C1" s="80"/>
      <c r="D1" s="80"/>
      <c r="E1" s="80"/>
    </row>
    <row r="2" spans="1:5" x14ac:dyDescent="0.25">
      <c r="A2" s="80" t="s">
        <v>88</v>
      </c>
      <c r="B2" s="80"/>
      <c r="C2" s="80"/>
      <c r="D2" s="80"/>
      <c r="E2" s="80"/>
    </row>
    <row r="3" spans="1:5" x14ac:dyDescent="0.25">
      <c r="A3" s="80">
        <v>2023</v>
      </c>
      <c r="B3" s="80"/>
      <c r="C3" s="80"/>
      <c r="D3" s="80"/>
      <c r="E3" s="80"/>
    </row>
    <row r="4" spans="1:5" ht="15.75" thickBot="1" x14ac:dyDescent="0.3"/>
    <row r="5" spans="1:5" ht="15.75" thickBot="1" x14ac:dyDescent="0.3">
      <c r="A5" s="74" t="s">
        <v>89</v>
      </c>
      <c r="B5" s="76"/>
      <c r="C5" s="76"/>
      <c r="D5" s="76"/>
      <c r="E5" s="75"/>
    </row>
    <row r="7" spans="1:5" x14ac:dyDescent="0.25">
      <c r="A7" s="56" t="s">
        <v>118</v>
      </c>
      <c r="D7" s="56" t="s">
        <v>90</v>
      </c>
    </row>
    <row r="8" spans="1:5" x14ac:dyDescent="0.25">
      <c r="A8" s="38" t="s">
        <v>54</v>
      </c>
      <c r="B8" s="39">
        <v>4.1000000000000003E-3</v>
      </c>
      <c r="D8" s="38" t="s">
        <v>54</v>
      </c>
      <c r="E8" s="39">
        <v>4.0000000000000002E-4</v>
      </c>
    </row>
    <row r="9" spans="1:5" x14ac:dyDescent="0.25">
      <c r="A9" s="38" t="s">
        <v>56</v>
      </c>
      <c r="B9" s="39">
        <v>4.1000000000000003E-3</v>
      </c>
      <c r="D9" s="38" t="s">
        <v>56</v>
      </c>
      <c r="E9" s="39">
        <v>4.0000000000000002E-4</v>
      </c>
    </row>
    <row r="10" spans="1:5" x14ac:dyDescent="0.25">
      <c r="A10" s="38" t="s">
        <v>80</v>
      </c>
      <c r="B10" s="39">
        <v>4.1000000000000003E-3</v>
      </c>
      <c r="D10" s="38" t="s">
        <v>80</v>
      </c>
      <c r="E10" s="39">
        <v>4.0000000000000002E-4</v>
      </c>
    </row>
    <row r="11" spans="1:5" x14ac:dyDescent="0.25">
      <c r="A11" s="38" t="s">
        <v>82</v>
      </c>
      <c r="B11" s="39">
        <v>4.1000000000000003E-3</v>
      </c>
      <c r="D11" s="38" t="s">
        <v>82</v>
      </c>
      <c r="E11" s="39">
        <v>4.0000000000000002E-4</v>
      </c>
    </row>
    <row r="12" spans="1:5" x14ac:dyDescent="0.25">
      <c r="A12" s="38" t="s">
        <v>84</v>
      </c>
      <c r="B12" s="39">
        <v>4.1000000000000003E-3</v>
      </c>
      <c r="D12" s="38" t="s">
        <v>84</v>
      </c>
      <c r="E12" s="39">
        <v>4.0000000000000002E-4</v>
      </c>
    </row>
    <row r="13" spans="1:5" x14ac:dyDescent="0.25">
      <c r="A13" s="38" t="s">
        <v>85</v>
      </c>
      <c r="B13" s="39">
        <v>4.1000000000000003E-3</v>
      </c>
      <c r="D13" s="38" t="s">
        <v>85</v>
      </c>
      <c r="E13" s="39">
        <v>4.0000000000000002E-4</v>
      </c>
    </row>
    <row r="15" spans="1:5" x14ac:dyDescent="0.25">
      <c r="A15" s="56" t="s">
        <v>110</v>
      </c>
      <c r="D15" s="56" t="s">
        <v>112</v>
      </c>
    </row>
    <row r="16" spans="1:5" x14ac:dyDescent="0.25">
      <c r="A16" s="38" t="s">
        <v>54</v>
      </c>
      <c r="B16" s="39">
        <v>4.1000000000000003E-3</v>
      </c>
      <c r="D16" s="38" t="s">
        <v>54</v>
      </c>
      <c r="E16" s="39">
        <v>4.0000000000000002E-4</v>
      </c>
    </row>
    <row r="17" spans="1:5" x14ac:dyDescent="0.25">
      <c r="A17" s="38" t="s">
        <v>56</v>
      </c>
      <c r="B17" s="39">
        <v>4.1000000000000003E-3</v>
      </c>
      <c r="D17" s="38" t="s">
        <v>56</v>
      </c>
      <c r="E17" s="39">
        <v>4.0000000000000002E-4</v>
      </c>
    </row>
    <row r="18" spans="1:5" x14ac:dyDescent="0.25">
      <c r="A18" s="38" t="s">
        <v>80</v>
      </c>
      <c r="B18" s="39">
        <v>4.1000000000000003E-3</v>
      </c>
      <c r="D18" s="38" t="s">
        <v>80</v>
      </c>
      <c r="E18" s="39">
        <v>4.0000000000000002E-4</v>
      </c>
    </row>
    <row r="19" spans="1:5" x14ac:dyDescent="0.25">
      <c r="A19" s="38" t="s">
        <v>82</v>
      </c>
      <c r="B19" s="39">
        <v>4.1000000000000003E-3</v>
      </c>
      <c r="D19" s="38" t="s">
        <v>82</v>
      </c>
      <c r="E19" s="39">
        <v>4.0000000000000002E-4</v>
      </c>
    </row>
    <row r="20" spans="1:5" x14ac:dyDescent="0.25">
      <c r="A20" s="38" t="s">
        <v>84</v>
      </c>
      <c r="B20" s="39">
        <v>4.1000000000000003E-3</v>
      </c>
      <c r="D20" s="38" t="s">
        <v>84</v>
      </c>
      <c r="E20" s="39">
        <v>4.0000000000000002E-4</v>
      </c>
    </row>
    <row r="21" spans="1:5" x14ac:dyDescent="0.25">
      <c r="A21" s="38" t="s">
        <v>85</v>
      </c>
      <c r="B21" s="39">
        <v>4.1000000000000003E-3</v>
      </c>
      <c r="D21" s="38" t="s">
        <v>85</v>
      </c>
      <c r="E21" s="39">
        <v>4.0000000000000002E-4</v>
      </c>
    </row>
    <row r="23" spans="1:5" x14ac:dyDescent="0.25">
      <c r="A23" s="56" t="s">
        <v>119</v>
      </c>
      <c r="D23" s="56"/>
    </row>
    <row r="24" spans="1:5" x14ac:dyDescent="0.25">
      <c r="A24" s="38" t="s">
        <v>54</v>
      </c>
      <c r="B24" s="39">
        <v>6.9999999999999999E-4</v>
      </c>
      <c r="D24" s="38"/>
      <c r="E24" s="57"/>
    </row>
    <row r="25" spans="1:5" x14ac:dyDescent="0.25">
      <c r="A25" s="38" t="s">
        <v>56</v>
      </c>
      <c r="B25" s="39">
        <v>6.9999999999999999E-4</v>
      </c>
      <c r="D25" s="38"/>
      <c r="E25" s="57"/>
    </row>
    <row r="26" spans="1:5" x14ac:dyDescent="0.25">
      <c r="A26" s="38" t="s">
        <v>80</v>
      </c>
      <c r="B26" s="39">
        <v>6.9999999999999999E-4</v>
      </c>
      <c r="D26" s="38"/>
      <c r="E26" s="57"/>
    </row>
    <row r="27" spans="1:5" x14ac:dyDescent="0.25">
      <c r="A27" s="38" t="s">
        <v>82</v>
      </c>
      <c r="B27" s="39">
        <v>6.9999999999999999E-4</v>
      </c>
      <c r="D27" s="38"/>
      <c r="E27" s="57"/>
    </row>
    <row r="28" spans="1:5" x14ac:dyDescent="0.25">
      <c r="A28" s="38" t="s">
        <v>84</v>
      </c>
      <c r="B28" s="39">
        <v>6.9999999999999999E-4</v>
      </c>
      <c r="D28" s="38"/>
      <c r="E28" s="57"/>
    </row>
    <row r="29" spans="1:5" x14ac:dyDescent="0.25">
      <c r="A29" s="38" t="s">
        <v>85</v>
      </c>
      <c r="B29" s="39">
        <v>6.9999999999999999E-4</v>
      </c>
      <c r="D29" s="38"/>
      <c r="E29" s="57"/>
    </row>
    <row r="31" spans="1:5" x14ac:dyDescent="0.25">
      <c r="A31" s="56" t="s">
        <v>111</v>
      </c>
    </row>
    <row r="32" spans="1:5" x14ac:dyDescent="0.25">
      <c r="A32" s="38" t="s">
        <v>54</v>
      </c>
      <c r="B32" s="39">
        <v>6.9999999999999999E-4</v>
      </c>
    </row>
    <row r="33" spans="1:4" x14ac:dyDescent="0.25">
      <c r="A33" s="38" t="s">
        <v>56</v>
      </c>
      <c r="B33" s="39">
        <v>6.9999999999999999E-4</v>
      </c>
    </row>
    <row r="34" spans="1:4" x14ac:dyDescent="0.25">
      <c r="A34" s="38" t="s">
        <v>80</v>
      </c>
      <c r="B34" s="39">
        <v>6.9999999999999999E-4</v>
      </c>
    </row>
    <row r="35" spans="1:4" x14ac:dyDescent="0.25">
      <c r="A35" s="38" t="s">
        <v>82</v>
      </c>
      <c r="B35" s="39">
        <v>6.9999999999999999E-4</v>
      </c>
    </row>
    <row r="36" spans="1:4" x14ac:dyDescent="0.25">
      <c r="A36" s="38" t="s">
        <v>84</v>
      </c>
      <c r="B36" s="39">
        <v>6.9999999999999999E-4</v>
      </c>
    </row>
    <row r="37" spans="1:4" x14ac:dyDescent="0.25">
      <c r="A37" s="38" t="s">
        <v>85</v>
      </c>
      <c r="B37" s="39">
        <v>6.9999999999999999E-4</v>
      </c>
    </row>
    <row r="38" spans="1:4" x14ac:dyDescent="0.25">
      <c r="B38" s="48"/>
    </row>
    <row r="39" spans="1:4" ht="15.75" thickBot="1" x14ac:dyDescent="0.3"/>
    <row r="40" spans="1:4" ht="14.45" customHeight="1" thickBot="1" x14ac:dyDescent="0.3">
      <c r="A40" s="81" t="s">
        <v>91</v>
      </c>
      <c r="B40" s="83"/>
      <c r="C40" s="83"/>
      <c r="D40" s="82"/>
    </row>
    <row r="41" spans="1:4" ht="15.75" thickBot="1" x14ac:dyDescent="0.3">
      <c r="B41" s="36">
        <v>2023</v>
      </c>
      <c r="C41" s="36" t="s">
        <v>107</v>
      </c>
      <c r="D41" s="36" t="s">
        <v>108</v>
      </c>
    </row>
    <row r="42" spans="1:4" x14ac:dyDescent="0.25">
      <c r="A42" s="38" t="s">
        <v>54</v>
      </c>
      <c r="B42" s="59">
        <v>88508864</v>
      </c>
      <c r="C42" s="55">
        <v>31983947.158</v>
      </c>
      <c r="D42" s="55">
        <v>56524917</v>
      </c>
    </row>
    <row r="43" spans="1:4" x14ac:dyDescent="0.25">
      <c r="A43" s="38" t="s">
        <v>56</v>
      </c>
      <c r="B43" s="59">
        <v>30254717</v>
      </c>
      <c r="C43" s="55">
        <v>11030954</v>
      </c>
      <c r="D43" s="55">
        <f>B43-C43</f>
        <v>19223763</v>
      </c>
    </row>
    <row r="44" spans="1:4" x14ac:dyDescent="0.25">
      <c r="A44" s="38" t="s">
        <v>80</v>
      </c>
      <c r="B44" s="59">
        <v>67295109</v>
      </c>
      <c r="C44" s="55">
        <v>22914016.239999998</v>
      </c>
      <c r="D44" s="55">
        <f>B44-C44</f>
        <v>44381092.760000005</v>
      </c>
    </row>
    <row r="45" spans="1:4" x14ac:dyDescent="0.25">
      <c r="A45" s="38" t="s">
        <v>82</v>
      </c>
      <c r="B45" s="59">
        <v>182750</v>
      </c>
      <c r="C45" s="55">
        <v>63048</v>
      </c>
      <c r="D45" s="55">
        <f>B45-C45</f>
        <v>119702</v>
      </c>
    </row>
    <row r="46" spans="1:4" x14ac:dyDescent="0.25">
      <c r="A46" s="38" t="s">
        <v>84</v>
      </c>
      <c r="B46" s="59">
        <v>1039483</v>
      </c>
      <c r="C46" s="55">
        <v>369732</v>
      </c>
      <c r="D46" s="55">
        <f>B46-C46</f>
        <v>669751</v>
      </c>
    </row>
    <row r="47" spans="1:4" x14ac:dyDescent="0.25">
      <c r="A47" s="38" t="s">
        <v>85</v>
      </c>
      <c r="B47" s="60">
        <v>612859</v>
      </c>
      <c r="C47" s="50">
        <v>201798</v>
      </c>
      <c r="D47" s="50">
        <f>B47-C47</f>
        <v>411061</v>
      </c>
    </row>
    <row r="49" spans="1:5" ht="15.75" thickBot="1" x14ac:dyDescent="0.3">
      <c r="A49" s="42" t="s">
        <v>92</v>
      </c>
      <c r="B49" s="61">
        <f>SUM(B42:B47)</f>
        <v>187893782</v>
      </c>
      <c r="C49" s="61">
        <f>SUM(C42:C47)</f>
        <v>66563495.398000002</v>
      </c>
      <c r="D49" s="61">
        <f>SUM(D42:D47)</f>
        <v>121330286.76000001</v>
      </c>
    </row>
    <row r="50" spans="1:5" ht="15.75" thickBot="1" x14ac:dyDescent="0.3"/>
    <row r="51" spans="1:5" ht="30.75" customHeight="1" thickBot="1" x14ac:dyDescent="0.3">
      <c r="A51" s="81" t="s">
        <v>93</v>
      </c>
      <c r="B51" s="82"/>
      <c r="C51" s="10"/>
      <c r="D51" s="10"/>
      <c r="E51" s="10"/>
    </row>
    <row r="52" spans="1:5" x14ac:dyDescent="0.25">
      <c r="B52" s="58">
        <v>2023</v>
      </c>
      <c r="C52" s="12"/>
      <c r="D52" s="12"/>
    </row>
    <row r="53" spans="1:5" x14ac:dyDescent="0.25">
      <c r="A53" s="38" t="s">
        <v>54</v>
      </c>
      <c r="B53" s="46">
        <f>ROUND((B8+B24+E8)*C42,2)+ROUND((B16+B32+E16)*D42,2)</f>
        <v>460246.1</v>
      </c>
      <c r="C53" s="62"/>
      <c r="D53" s="62"/>
    </row>
    <row r="54" spans="1:5" x14ac:dyDescent="0.25">
      <c r="A54" s="38" t="s">
        <v>56</v>
      </c>
      <c r="B54" s="46">
        <f>ROUND((B9+B25+E9)*C43,2)+ROUND((B17+B33+E17)*D43,2)</f>
        <v>157324.53</v>
      </c>
      <c r="C54" s="62"/>
      <c r="D54" s="62"/>
    </row>
    <row r="55" spans="1:5" x14ac:dyDescent="0.25">
      <c r="A55" s="38" t="s">
        <v>80</v>
      </c>
      <c r="B55" s="46">
        <f t="shared" ref="B55:B57" si="0">ROUND((B10+B26+E10)*C44,2)+ROUND((B18+B34+E18)*D44,2)</f>
        <v>349934.56</v>
      </c>
      <c r="C55" s="62"/>
      <c r="D55" s="62"/>
    </row>
    <row r="56" spans="1:5" x14ac:dyDescent="0.25">
      <c r="A56" s="38" t="s">
        <v>82</v>
      </c>
      <c r="B56" s="46">
        <f t="shared" si="0"/>
        <v>950.30000000000007</v>
      </c>
      <c r="C56" s="62"/>
      <c r="D56" s="62"/>
    </row>
    <row r="57" spans="1:5" x14ac:dyDescent="0.25">
      <c r="A57" s="38" t="s">
        <v>84</v>
      </c>
      <c r="B57" s="46">
        <f t="shared" si="0"/>
        <v>5405.32</v>
      </c>
      <c r="C57" s="62"/>
      <c r="D57" s="62"/>
    </row>
    <row r="58" spans="1:5" x14ac:dyDescent="0.25">
      <c r="A58" s="38" t="s">
        <v>85</v>
      </c>
      <c r="B58" s="49">
        <f>ROUND((B13+B29+E13)*C47,2)+ROUND((B21+B37+E21)*D47,2)</f>
        <v>3186.87</v>
      </c>
      <c r="C58" s="62"/>
      <c r="D58" s="62"/>
    </row>
    <row r="60" spans="1:5" x14ac:dyDescent="0.25">
      <c r="A60" s="42" t="s">
        <v>94</v>
      </c>
      <c r="B60" s="63">
        <f>SUM(B53:B58)</f>
        <v>977047.67999999993</v>
      </c>
      <c r="C60" s="63"/>
      <c r="D60" s="63"/>
    </row>
    <row r="61" spans="1:5" x14ac:dyDescent="0.25">
      <c r="A61" s="42" t="s">
        <v>95</v>
      </c>
      <c r="B61" s="64">
        <f>983387.08</f>
        <v>983387.08</v>
      </c>
      <c r="C61" s="65"/>
      <c r="D61" s="66"/>
    </row>
    <row r="62" spans="1:5" x14ac:dyDescent="0.25">
      <c r="A62" s="42"/>
    </row>
    <row r="63" spans="1:5" ht="15.75" thickBot="1" x14ac:dyDescent="0.3">
      <c r="A63" s="42" t="s">
        <v>70</v>
      </c>
      <c r="B63" s="67">
        <f>B60-B61</f>
        <v>-6339.4000000000233</v>
      </c>
      <c r="C63" s="68">
        <f>B63/B61</f>
        <v>-6.4464951075013342E-3</v>
      </c>
      <c r="D63" s="69"/>
    </row>
    <row r="64" spans="1:5" x14ac:dyDescent="0.25">
      <c r="A64" s="42"/>
      <c r="B64" s="69"/>
      <c r="C64" s="69"/>
      <c r="D64" s="69"/>
      <c r="E64" s="69"/>
    </row>
    <row r="65" spans="1:5" x14ac:dyDescent="0.25">
      <c r="A65" s="38" t="s">
        <v>65</v>
      </c>
      <c r="B65" s="69"/>
      <c r="C65" s="69"/>
      <c r="D65" s="69"/>
      <c r="E65" s="69"/>
    </row>
    <row r="66" spans="1:5" ht="15.75" thickBot="1" x14ac:dyDescent="0.3"/>
    <row r="67" spans="1:5" ht="15.75" thickBot="1" x14ac:dyDescent="0.3">
      <c r="A67" s="74" t="s">
        <v>117</v>
      </c>
      <c r="B67" s="76"/>
      <c r="C67" s="76"/>
      <c r="D67" s="75"/>
      <c r="E67" s="10"/>
    </row>
    <row r="68" spans="1:5" ht="15.75" thickBot="1" x14ac:dyDescent="0.3"/>
    <row r="69" spans="1:5" ht="15.75" thickBot="1" x14ac:dyDescent="0.3">
      <c r="B69" s="70" t="s">
        <v>96</v>
      </c>
      <c r="C69" s="70" t="s">
        <v>97</v>
      </c>
    </row>
    <row r="70" spans="1:5" x14ac:dyDescent="0.25">
      <c r="B70" s="58" t="s">
        <v>98</v>
      </c>
      <c r="C70" s="58" t="s">
        <v>98</v>
      </c>
      <c r="D70" s="58" t="s">
        <v>92</v>
      </c>
    </row>
    <row r="71" spans="1:5" ht="15.75" thickBot="1" x14ac:dyDescent="0.3">
      <c r="A71" s="10">
        <v>2023</v>
      </c>
      <c r="B71" s="71">
        <v>742438.67</v>
      </c>
      <c r="C71" s="71">
        <v>53451.06</v>
      </c>
      <c r="D71" s="51">
        <f>B71+C71</f>
        <v>795889.73</v>
      </c>
    </row>
    <row r="73" spans="1:5" ht="15.75" thickBot="1" x14ac:dyDescent="0.3"/>
    <row r="74" spans="1:5" ht="15.75" thickBot="1" x14ac:dyDescent="0.3">
      <c r="A74" s="74" t="s">
        <v>67</v>
      </c>
      <c r="B74" s="75"/>
    </row>
    <row r="76" spans="1:5" x14ac:dyDescent="0.25">
      <c r="A76" t="s">
        <v>99</v>
      </c>
      <c r="B76" s="48">
        <f>D71</f>
        <v>795889.73</v>
      </c>
    </row>
    <row r="77" spans="1:5" x14ac:dyDescent="0.25">
      <c r="A77" t="s">
        <v>68</v>
      </c>
      <c r="B77" s="54">
        <f>B61</f>
        <v>983387.08</v>
      </c>
    </row>
    <row r="79" spans="1:5" x14ac:dyDescent="0.25">
      <c r="A79" t="s">
        <v>69</v>
      </c>
      <c r="B79" s="48">
        <f>B76-B77</f>
        <v>-187497.34999999998</v>
      </c>
    </row>
    <row r="80" spans="1:5" ht="45" x14ac:dyDescent="0.25">
      <c r="A80" s="3" t="s">
        <v>113</v>
      </c>
      <c r="B80" s="50">
        <v>-187480.15000000002</v>
      </c>
    </row>
    <row r="82" spans="1:2" ht="15.75" thickBot="1" x14ac:dyDescent="0.3">
      <c r="A82" t="s">
        <v>70</v>
      </c>
      <c r="B82" s="51">
        <f>B79-B80</f>
        <v>-17.199999999953434</v>
      </c>
    </row>
    <row r="83" spans="1:2" ht="15.75" thickBot="1" x14ac:dyDescent="0.3">
      <c r="A83" t="s">
        <v>71</v>
      </c>
      <c r="B83" s="52">
        <f>B82/B77</f>
        <v>-1.7490569430659425E-5</v>
      </c>
    </row>
    <row r="87" spans="1:2" x14ac:dyDescent="0.25">
      <c r="A87" t="s">
        <v>72</v>
      </c>
    </row>
  </sheetData>
  <mergeCells count="8">
    <mergeCell ref="A51:B51"/>
    <mergeCell ref="A74:B74"/>
    <mergeCell ref="A67:D67"/>
    <mergeCell ref="A1:E1"/>
    <mergeCell ref="A2:E2"/>
    <mergeCell ref="A3:E3"/>
    <mergeCell ref="A5:E5"/>
    <mergeCell ref="A40:D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7766B-C38C-474E-AF7E-5C79C2F1CC6A}">
  <dimension ref="A1:E61"/>
  <sheetViews>
    <sheetView topLeftCell="A6" workbookViewId="0">
      <selection activeCell="C39" sqref="C39"/>
    </sheetView>
  </sheetViews>
  <sheetFormatPr defaultColWidth="9.140625" defaultRowHeight="15" x14ac:dyDescent="0.25"/>
  <cols>
    <col min="1" max="1" width="44.85546875" customWidth="1"/>
    <col min="2" max="5" width="30.7109375" customWidth="1"/>
    <col min="9" max="9" width="30.7109375" customWidth="1"/>
    <col min="13" max="13" width="30.7109375" customWidth="1"/>
  </cols>
  <sheetData>
    <row r="1" spans="1:5" x14ac:dyDescent="0.25">
      <c r="A1" s="80" t="s">
        <v>0</v>
      </c>
      <c r="B1" s="80"/>
      <c r="C1" s="80"/>
      <c r="D1" s="80"/>
      <c r="E1" s="80"/>
    </row>
    <row r="2" spans="1:5" x14ac:dyDescent="0.25">
      <c r="A2" s="80" t="s">
        <v>100</v>
      </c>
      <c r="B2" s="80"/>
      <c r="C2" s="80"/>
      <c r="D2" s="80"/>
      <c r="E2" s="80"/>
    </row>
    <row r="3" spans="1:5" x14ac:dyDescent="0.25">
      <c r="A3" s="80">
        <v>2023</v>
      </c>
      <c r="B3" s="80"/>
      <c r="C3" s="80"/>
      <c r="D3" s="80"/>
      <c r="E3" s="80"/>
    </row>
    <row r="4" spans="1:5" ht="15.75" thickBot="1" x14ac:dyDescent="0.3"/>
    <row r="5" spans="1:5" ht="15.75" thickBot="1" x14ac:dyDescent="0.3">
      <c r="A5" s="74" t="s">
        <v>101</v>
      </c>
      <c r="B5" s="76"/>
      <c r="C5" s="76"/>
      <c r="D5" s="76"/>
      <c r="E5" s="75"/>
    </row>
    <row r="6" spans="1:5" ht="15.75" thickBot="1" x14ac:dyDescent="0.3"/>
    <row r="7" spans="1:5" ht="15.75" thickBot="1" x14ac:dyDescent="0.3">
      <c r="A7" s="74" t="s">
        <v>51</v>
      </c>
      <c r="B7" s="76"/>
      <c r="C7" s="76"/>
      <c r="D7" s="75"/>
      <c r="E7" s="10"/>
    </row>
    <row r="8" spans="1:5" ht="15.75" thickBot="1" x14ac:dyDescent="0.3">
      <c r="A8" s="35" t="s">
        <v>102</v>
      </c>
      <c r="B8" s="36" t="s">
        <v>53</v>
      </c>
      <c r="C8" s="37">
        <v>44682</v>
      </c>
      <c r="D8" s="37">
        <v>45047</v>
      </c>
      <c r="E8" s="13"/>
    </row>
    <row r="9" spans="1:5" x14ac:dyDescent="0.25">
      <c r="A9" s="38" t="s">
        <v>54</v>
      </c>
      <c r="B9" s="15" t="s">
        <v>79</v>
      </c>
      <c r="C9" s="39">
        <v>7.1999999999999998E-3</v>
      </c>
      <c r="D9" s="39">
        <v>8.6E-3</v>
      </c>
      <c r="E9" s="40"/>
    </row>
    <row r="10" spans="1:5" x14ac:dyDescent="0.25">
      <c r="A10" s="38" t="s">
        <v>56</v>
      </c>
      <c r="B10" s="15" t="s">
        <v>79</v>
      </c>
      <c r="C10" s="39">
        <v>6.4000000000000003E-3</v>
      </c>
      <c r="D10" s="39">
        <v>7.7000000000000002E-3</v>
      </c>
      <c r="E10" s="40"/>
    </row>
    <row r="11" spans="1:5" x14ac:dyDescent="0.25">
      <c r="A11" s="38" t="s">
        <v>80</v>
      </c>
      <c r="B11" s="15" t="s">
        <v>81</v>
      </c>
      <c r="C11" s="39">
        <v>2.6690999999999998</v>
      </c>
      <c r="D11" s="39">
        <v>3.1920999999999999</v>
      </c>
      <c r="E11" s="40"/>
    </row>
    <row r="12" spans="1:5" x14ac:dyDescent="0.25">
      <c r="A12" s="38" t="s">
        <v>82</v>
      </c>
      <c r="B12" s="15" t="s">
        <v>83</v>
      </c>
      <c r="C12" s="39">
        <v>2.0228999999999999</v>
      </c>
      <c r="D12" s="39">
        <v>2.4192999999999998</v>
      </c>
      <c r="E12" s="40"/>
    </row>
    <row r="13" spans="1:5" x14ac:dyDescent="0.25">
      <c r="A13" s="38" t="s">
        <v>84</v>
      </c>
      <c r="B13" s="15" t="s">
        <v>83</v>
      </c>
      <c r="C13" s="39">
        <v>2.0129000000000001</v>
      </c>
      <c r="D13" s="39">
        <v>2.4074</v>
      </c>
      <c r="E13" s="40"/>
    </row>
    <row r="14" spans="1:5" x14ac:dyDescent="0.25">
      <c r="A14" s="38" t="s">
        <v>85</v>
      </c>
      <c r="B14" s="15" t="s">
        <v>79</v>
      </c>
      <c r="C14" s="39">
        <v>6.4000000000000003E-3</v>
      </c>
      <c r="D14" s="39">
        <v>7.7000000000000002E-3</v>
      </c>
      <c r="E14" s="40"/>
    </row>
    <row r="15" spans="1:5" ht="15.75" thickBot="1" x14ac:dyDescent="0.3"/>
    <row r="16" spans="1:5" ht="15.75" thickBot="1" x14ac:dyDescent="0.3">
      <c r="A16" s="77" t="s">
        <v>57</v>
      </c>
      <c r="B16" s="78"/>
      <c r="C16" s="78"/>
      <c r="D16" s="78"/>
      <c r="E16" s="79"/>
    </row>
    <row r="17" spans="1:5" ht="15.75" thickBot="1" x14ac:dyDescent="0.3">
      <c r="A17" s="38"/>
      <c r="B17" s="41"/>
      <c r="D17" s="38"/>
      <c r="E17" s="41"/>
    </row>
    <row r="18" spans="1:5" ht="15.75" thickBot="1" x14ac:dyDescent="0.3">
      <c r="A18" s="77" t="s">
        <v>86</v>
      </c>
      <c r="B18" s="78"/>
      <c r="C18" s="79"/>
      <c r="D18" s="42"/>
      <c r="E18" s="41"/>
    </row>
    <row r="19" spans="1:5" ht="15.75" thickBot="1" x14ac:dyDescent="0.3">
      <c r="A19" s="36" t="s">
        <v>59</v>
      </c>
      <c r="B19" s="36" t="s">
        <v>53</v>
      </c>
      <c r="C19" s="36">
        <v>2023</v>
      </c>
      <c r="D19" s="36" t="s">
        <v>107</v>
      </c>
      <c r="E19" s="36" t="s">
        <v>108</v>
      </c>
    </row>
    <row r="20" spans="1:5" x14ac:dyDescent="0.25">
      <c r="A20" s="38" t="s">
        <v>54</v>
      </c>
      <c r="B20" s="15" t="s">
        <v>79</v>
      </c>
      <c r="C20" s="55">
        <v>85022917</v>
      </c>
      <c r="D20" s="55">
        <v>30724248</v>
      </c>
      <c r="E20" s="55">
        <v>54298669</v>
      </c>
    </row>
    <row r="21" spans="1:5" x14ac:dyDescent="0.25">
      <c r="A21" s="38" t="s">
        <v>56</v>
      </c>
      <c r="B21" s="15" t="s">
        <v>79</v>
      </c>
      <c r="C21" s="55">
        <v>29063129</v>
      </c>
      <c r="D21" s="55">
        <v>10596498</v>
      </c>
      <c r="E21" s="55">
        <v>18466631</v>
      </c>
    </row>
    <row r="22" spans="1:5" x14ac:dyDescent="0.25">
      <c r="A22" s="38" t="s">
        <v>80</v>
      </c>
      <c r="B22" s="15" t="s">
        <v>81</v>
      </c>
      <c r="C22" s="55">
        <v>205271</v>
      </c>
      <c r="D22" s="55">
        <v>70157</v>
      </c>
      <c r="E22" s="55">
        <v>135114</v>
      </c>
    </row>
    <row r="23" spans="1:5" x14ac:dyDescent="0.25">
      <c r="A23" s="38" t="s">
        <v>82</v>
      </c>
      <c r="B23" s="15" t="s">
        <v>83</v>
      </c>
      <c r="C23" s="55">
        <v>479</v>
      </c>
      <c r="D23" s="55">
        <v>166</v>
      </c>
      <c r="E23" s="55">
        <v>313</v>
      </c>
    </row>
    <row r="24" spans="1:5" x14ac:dyDescent="0.25">
      <c r="A24" s="38" t="s">
        <v>84</v>
      </c>
      <c r="B24" s="15" t="s">
        <v>83</v>
      </c>
      <c r="C24" s="55">
        <v>2784.3</v>
      </c>
      <c r="D24" s="55">
        <v>933</v>
      </c>
      <c r="E24" s="55">
        <v>1851</v>
      </c>
    </row>
    <row r="25" spans="1:5" x14ac:dyDescent="0.25">
      <c r="A25" s="38" t="s">
        <v>85</v>
      </c>
      <c r="B25" s="15" t="s">
        <v>79</v>
      </c>
      <c r="C25" s="55">
        <v>589689</v>
      </c>
      <c r="D25" s="55">
        <v>194819</v>
      </c>
      <c r="E25" s="55">
        <v>394870</v>
      </c>
    </row>
    <row r="26" spans="1:5" ht="15.75" thickBot="1" x14ac:dyDescent="0.3">
      <c r="A26" s="38"/>
      <c r="B26" s="15"/>
      <c r="C26" s="45"/>
      <c r="D26" s="45"/>
    </row>
    <row r="27" spans="1:5" ht="15.75" thickBot="1" x14ac:dyDescent="0.3">
      <c r="A27" s="77" t="s">
        <v>60</v>
      </c>
      <c r="B27" s="79"/>
      <c r="C27" s="42"/>
      <c r="D27" s="42"/>
    </row>
    <row r="28" spans="1:5" ht="15.75" thickBot="1" x14ac:dyDescent="0.3">
      <c r="A28" s="36" t="s">
        <v>59</v>
      </c>
      <c r="B28" s="36">
        <v>2023</v>
      </c>
      <c r="C28" s="12"/>
      <c r="D28" s="12"/>
    </row>
    <row r="29" spans="1:5" x14ac:dyDescent="0.25">
      <c r="A29" s="38" t="s">
        <v>54</v>
      </c>
      <c r="B29" s="46">
        <f t="shared" ref="B29:B34" si="0">ROUND(C9*D20+D9*E20,2)</f>
        <v>688183.14</v>
      </c>
      <c r="C29" s="47"/>
      <c r="D29" s="48"/>
    </row>
    <row r="30" spans="1:5" x14ac:dyDescent="0.25">
      <c r="A30" s="38" t="s">
        <v>56</v>
      </c>
      <c r="B30" s="46">
        <f t="shared" si="0"/>
        <v>210010.65</v>
      </c>
      <c r="C30" s="47"/>
      <c r="D30" s="48"/>
    </row>
    <row r="31" spans="1:5" x14ac:dyDescent="0.25">
      <c r="A31" s="38" t="s">
        <v>80</v>
      </c>
      <c r="B31" s="46">
        <f t="shared" si="0"/>
        <v>618553.44999999995</v>
      </c>
      <c r="C31" s="47"/>
      <c r="D31" s="48"/>
    </row>
    <row r="32" spans="1:5" x14ac:dyDescent="0.25">
      <c r="A32" s="38" t="s">
        <v>82</v>
      </c>
      <c r="B32" s="46">
        <f t="shared" si="0"/>
        <v>1093.04</v>
      </c>
      <c r="C32" s="47"/>
      <c r="D32" s="48"/>
    </row>
    <row r="33" spans="1:5" x14ac:dyDescent="0.25">
      <c r="A33" s="38" t="s">
        <v>84</v>
      </c>
      <c r="B33" s="46">
        <f t="shared" si="0"/>
        <v>6334.13</v>
      </c>
      <c r="C33" s="47"/>
      <c r="D33" s="48"/>
    </row>
    <row r="34" spans="1:5" x14ac:dyDescent="0.25">
      <c r="A34" s="38" t="s">
        <v>85</v>
      </c>
      <c r="B34" s="49">
        <f t="shared" si="0"/>
        <v>4287.34</v>
      </c>
      <c r="C34" s="47"/>
      <c r="D34" s="48"/>
    </row>
    <row r="36" spans="1:5" x14ac:dyDescent="0.25">
      <c r="A36" s="38" t="s">
        <v>61</v>
      </c>
      <c r="B36" s="46">
        <f>SUM(B29:B34)</f>
        <v>1528461.75</v>
      </c>
      <c r="C36" s="47"/>
      <c r="D36" s="62"/>
    </row>
    <row r="37" spans="1:5" x14ac:dyDescent="0.25">
      <c r="A37" s="38" t="s">
        <v>62</v>
      </c>
      <c r="B37" s="50">
        <f>1583013.78-39933</f>
        <v>1543080.78</v>
      </c>
      <c r="C37" s="47"/>
      <c r="D37" s="48"/>
    </row>
    <row r="39" spans="1:5" ht="15.75" thickBot="1" x14ac:dyDescent="0.3">
      <c r="A39" s="38" t="s">
        <v>63</v>
      </c>
      <c r="B39" s="51">
        <f>B36-B37</f>
        <v>-14619.030000000028</v>
      </c>
      <c r="C39" s="48"/>
      <c r="D39" s="48"/>
    </row>
    <row r="40" spans="1:5" ht="15.75" thickBot="1" x14ac:dyDescent="0.3">
      <c r="A40" s="38" t="s">
        <v>64</v>
      </c>
      <c r="B40" s="52">
        <f>B39/B37</f>
        <v>-9.4739239769417831E-3</v>
      </c>
      <c r="C40" s="53"/>
      <c r="D40" s="72"/>
    </row>
    <row r="42" spans="1:5" x14ac:dyDescent="0.25">
      <c r="A42" s="38" t="s">
        <v>65</v>
      </c>
    </row>
    <row r="43" spans="1:5" ht="15.75" thickBot="1" x14ac:dyDescent="0.3"/>
    <row r="44" spans="1:5" ht="15.75" thickBot="1" x14ac:dyDescent="0.3">
      <c r="A44" s="77" t="s">
        <v>117</v>
      </c>
      <c r="B44" s="78"/>
      <c r="C44" s="78"/>
      <c r="D44" s="79"/>
      <c r="E44" s="42"/>
    </row>
    <row r="45" spans="1:5" ht="15.75" thickBot="1" x14ac:dyDescent="0.3"/>
    <row r="46" spans="1:5" ht="15.75" thickBot="1" x14ac:dyDescent="0.3">
      <c r="B46" s="70" t="s">
        <v>96</v>
      </c>
      <c r="C46" s="70" t="s">
        <v>97</v>
      </c>
    </row>
    <row r="47" spans="1:5" x14ac:dyDescent="0.25">
      <c r="B47" s="58" t="s">
        <v>114</v>
      </c>
      <c r="C47" s="58" t="s">
        <v>114</v>
      </c>
      <c r="D47" s="58" t="s">
        <v>92</v>
      </c>
    </row>
    <row r="48" spans="1:5" ht="15.75" thickBot="1" x14ac:dyDescent="0.3">
      <c r="A48" s="10">
        <v>2023</v>
      </c>
      <c r="B48" s="71">
        <v>1649271.43</v>
      </c>
      <c r="C48" s="71">
        <v>50264.65</v>
      </c>
      <c r="D48" s="51">
        <f>B48+C48</f>
        <v>1699536.0799999998</v>
      </c>
    </row>
    <row r="49" spans="1:5" ht="15.75" thickBot="1" x14ac:dyDescent="0.3"/>
    <row r="50" spans="1:5" ht="15.75" thickBot="1" x14ac:dyDescent="0.3">
      <c r="A50" s="74" t="s">
        <v>67</v>
      </c>
      <c r="B50" s="75"/>
      <c r="C50" s="10"/>
      <c r="D50" s="10"/>
      <c r="E50" s="10"/>
    </row>
    <row r="52" spans="1:5" x14ac:dyDescent="0.25">
      <c r="A52" t="s">
        <v>99</v>
      </c>
      <c r="B52" s="48">
        <f>D48</f>
        <v>1699536.0799999998</v>
      </c>
    </row>
    <row r="53" spans="1:5" x14ac:dyDescent="0.25">
      <c r="A53" t="s">
        <v>68</v>
      </c>
      <c r="B53" s="54">
        <f>B37</f>
        <v>1543080.78</v>
      </c>
    </row>
    <row r="55" spans="1:5" x14ac:dyDescent="0.25">
      <c r="A55" t="s">
        <v>69</v>
      </c>
      <c r="B55" s="48">
        <f>B52-B53</f>
        <v>156455.29999999981</v>
      </c>
    </row>
    <row r="56" spans="1:5" ht="30" x14ac:dyDescent="0.25">
      <c r="A56" s="3" t="s">
        <v>113</v>
      </c>
      <c r="B56" s="50">
        <v>156455</v>
      </c>
    </row>
    <row r="58" spans="1:5" ht="15.75" thickBot="1" x14ac:dyDescent="0.3">
      <c r="A58" t="s">
        <v>70</v>
      </c>
      <c r="B58" s="51">
        <f>B55-B56</f>
        <v>0.29999999981373549</v>
      </c>
    </row>
    <row r="59" spans="1:5" ht="15.75" thickBot="1" x14ac:dyDescent="0.3">
      <c r="A59" t="s">
        <v>71</v>
      </c>
      <c r="B59" s="52">
        <f>B58/B53</f>
        <v>1.9441626368629612E-7</v>
      </c>
    </row>
    <row r="61" spans="1:5" x14ac:dyDescent="0.25">
      <c r="A61" t="s">
        <v>72</v>
      </c>
    </row>
  </sheetData>
  <mergeCells count="10">
    <mergeCell ref="A44:D44"/>
    <mergeCell ref="A50:B50"/>
    <mergeCell ref="A1:E1"/>
    <mergeCell ref="A2:E2"/>
    <mergeCell ref="A3:E3"/>
    <mergeCell ref="A5:E5"/>
    <mergeCell ref="A7:D7"/>
    <mergeCell ref="A16:E16"/>
    <mergeCell ref="A18:C18"/>
    <mergeCell ref="A27:B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729A7-52D8-405A-974E-CDB59A234E04}">
  <dimension ref="A1:E55"/>
  <sheetViews>
    <sheetView workbookViewId="0">
      <selection activeCell="D50" sqref="D50"/>
    </sheetView>
  </sheetViews>
  <sheetFormatPr defaultRowHeight="15" x14ac:dyDescent="0.25"/>
  <cols>
    <col min="1" max="1" width="44.85546875" customWidth="1"/>
    <col min="2" max="5" width="30.7109375" customWidth="1"/>
    <col min="8" max="8" width="30.7109375" customWidth="1"/>
    <col min="12" max="12" width="30.7109375" customWidth="1"/>
  </cols>
  <sheetData>
    <row r="1" spans="1:5" x14ac:dyDescent="0.25">
      <c r="A1" s="80" t="s">
        <v>0</v>
      </c>
      <c r="B1" s="80"/>
      <c r="C1" s="80"/>
      <c r="D1" s="80"/>
      <c r="E1" s="80"/>
    </row>
    <row r="2" spans="1:5" x14ac:dyDescent="0.25">
      <c r="A2" s="80" t="s">
        <v>103</v>
      </c>
      <c r="B2" s="80"/>
      <c r="C2" s="80"/>
      <c r="D2" s="80"/>
      <c r="E2" s="80"/>
    </row>
    <row r="3" spans="1:5" x14ac:dyDescent="0.25">
      <c r="A3" s="80">
        <v>2023</v>
      </c>
      <c r="B3" s="80"/>
      <c r="C3" s="80"/>
      <c r="D3" s="80"/>
      <c r="E3" s="80"/>
    </row>
    <row r="4" spans="1:5" ht="15.75" thickBot="1" x14ac:dyDescent="0.3"/>
    <row r="5" spans="1:5" ht="15.75" thickBot="1" x14ac:dyDescent="0.3">
      <c r="A5" s="74" t="s">
        <v>104</v>
      </c>
      <c r="B5" s="76"/>
      <c r="C5" s="76"/>
      <c r="D5" s="76"/>
      <c r="E5" s="75"/>
    </row>
    <row r="6" spans="1:5" ht="15.75" thickBot="1" x14ac:dyDescent="0.3"/>
    <row r="7" spans="1:5" ht="15.75" thickBot="1" x14ac:dyDescent="0.3">
      <c r="A7" s="74" t="s">
        <v>51</v>
      </c>
      <c r="B7" s="76"/>
      <c r="C7" s="76"/>
      <c r="D7" s="75"/>
    </row>
    <row r="8" spans="1:5" ht="15.75" thickBot="1" x14ac:dyDescent="0.3">
      <c r="A8" s="35" t="s">
        <v>105</v>
      </c>
      <c r="B8" s="36" t="s">
        <v>53</v>
      </c>
      <c r="C8" s="37">
        <v>44682</v>
      </c>
      <c r="D8" s="37">
        <v>45047</v>
      </c>
    </row>
    <row r="9" spans="1:5" x14ac:dyDescent="0.25">
      <c r="A9" s="38" t="s">
        <v>54</v>
      </c>
      <c r="B9" s="15" t="s">
        <v>79</v>
      </c>
      <c r="C9" s="39">
        <v>5.3E-3</v>
      </c>
      <c r="D9" s="39">
        <v>6.6E-3</v>
      </c>
    </row>
    <row r="10" spans="1:5" x14ac:dyDescent="0.25">
      <c r="A10" s="38" t="s">
        <v>56</v>
      </c>
      <c r="B10" s="15" t="s">
        <v>79</v>
      </c>
      <c r="C10" s="39">
        <v>4.7000000000000002E-3</v>
      </c>
      <c r="D10" s="39">
        <v>5.8999999999999999E-3</v>
      </c>
    </row>
    <row r="11" spans="1:5" x14ac:dyDescent="0.25">
      <c r="A11" s="38" t="s">
        <v>80</v>
      </c>
      <c r="B11" s="15" t="s">
        <v>81</v>
      </c>
      <c r="C11" s="39">
        <v>1.8907</v>
      </c>
      <c r="D11" s="39">
        <v>2.3673999999999999</v>
      </c>
    </row>
    <row r="12" spans="1:5" x14ac:dyDescent="0.25">
      <c r="A12" s="38" t="s">
        <v>82</v>
      </c>
      <c r="B12" s="15" t="s">
        <v>83</v>
      </c>
      <c r="C12" s="39">
        <v>1.4925999999999999</v>
      </c>
      <c r="D12" s="39">
        <v>1.869</v>
      </c>
    </row>
    <row r="13" spans="1:5" x14ac:dyDescent="0.25">
      <c r="A13" s="38" t="s">
        <v>84</v>
      </c>
      <c r="B13" s="15" t="s">
        <v>83</v>
      </c>
      <c r="C13" s="39">
        <v>1.4618</v>
      </c>
      <c r="D13" s="39">
        <v>1.8304</v>
      </c>
    </row>
    <row r="14" spans="1:5" x14ac:dyDescent="0.25">
      <c r="A14" s="38" t="s">
        <v>85</v>
      </c>
      <c r="B14" s="15" t="s">
        <v>79</v>
      </c>
      <c r="C14" s="39">
        <v>4.7000000000000002E-3</v>
      </c>
      <c r="D14" s="39">
        <v>5.8999999999999999E-3</v>
      </c>
    </row>
    <row r="15" spans="1:5" ht="15.75" thickBot="1" x14ac:dyDescent="0.3"/>
    <row r="16" spans="1:5" ht="15.75" thickBot="1" x14ac:dyDescent="0.3">
      <c r="A16" s="77" t="s">
        <v>57</v>
      </c>
      <c r="B16" s="78"/>
      <c r="C16" s="78"/>
      <c r="D16" s="78"/>
      <c r="E16" s="79"/>
    </row>
    <row r="17" spans="1:5" ht="15.75" thickBot="1" x14ac:dyDescent="0.3">
      <c r="A17" s="38"/>
      <c r="B17" s="41"/>
      <c r="D17" s="38"/>
    </row>
    <row r="18" spans="1:5" ht="15.75" thickBot="1" x14ac:dyDescent="0.3">
      <c r="A18" s="77" t="s">
        <v>86</v>
      </c>
      <c r="B18" s="78"/>
      <c r="C18" s="79"/>
      <c r="D18" s="42"/>
    </row>
    <row r="19" spans="1:5" ht="15.75" thickBot="1" x14ac:dyDescent="0.3">
      <c r="A19" s="36" t="s">
        <v>59</v>
      </c>
      <c r="B19" s="36" t="s">
        <v>53</v>
      </c>
      <c r="C19" s="36">
        <v>2023</v>
      </c>
      <c r="D19" s="36" t="s">
        <v>107</v>
      </c>
      <c r="E19" s="36" t="s">
        <v>108</v>
      </c>
    </row>
    <row r="20" spans="1:5" x14ac:dyDescent="0.25">
      <c r="A20" s="38" t="s">
        <v>54</v>
      </c>
      <c r="B20" s="15" t="s">
        <v>79</v>
      </c>
      <c r="C20" s="55">
        <v>85022917</v>
      </c>
      <c r="D20" s="55">
        <v>30724248</v>
      </c>
      <c r="E20" s="55">
        <v>54298669</v>
      </c>
    </row>
    <row r="21" spans="1:5" x14ac:dyDescent="0.25">
      <c r="A21" s="38" t="s">
        <v>56</v>
      </c>
      <c r="B21" s="15" t="s">
        <v>79</v>
      </c>
      <c r="C21" s="55">
        <v>29063129</v>
      </c>
      <c r="D21" s="55">
        <v>10596498</v>
      </c>
      <c r="E21" s="55">
        <v>18466631</v>
      </c>
    </row>
    <row r="22" spans="1:5" x14ac:dyDescent="0.25">
      <c r="A22" s="38" t="s">
        <v>80</v>
      </c>
      <c r="B22" s="15" t="s">
        <v>81</v>
      </c>
      <c r="C22" s="55">
        <v>205271</v>
      </c>
      <c r="D22" s="55">
        <v>70157</v>
      </c>
      <c r="E22" s="55">
        <v>135114</v>
      </c>
    </row>
    <row r="23" spans="1:5" x14ac:dyDescent="0.25">
      <c r="A23" s="38" t="s">
        <v>82</v>
      </c>
      <c r="B23" s="15" t="s">
        <v>83</v>
      </c>
      <c r="C23" s="55">
        <v>479</v>
      </c>
      <c r="D23" s="55">
        <v>166</v>
      </c>
      <c r="E23" s="55">
        <v>313</v>
      </c>
    </row>
    <row r="24" spans="1:5" x14ac:dyDescent="0.25">
      <c r="A24" s="38" t="s">
        <v>84</v>
      </c>
      <c r="B24" s="15" t="s">
        <v>83</v>
      </c>
      <c r="C24" s="55">
        <v>2784.3</v>
      </c>
      <c r="D24" s="55">
        <v>933</v>
      </c>
      <c r="E24" s="55">
        <v>1851</v>
      </c>
    </row>
    <row r="25" spans="1:5" x14ac:dyDescent="0.25">
      <c r="A25" s="38" t="s">
        <v>85</v>
      </c>
      <c r="B25" s="15" t="s">
        <v>79</v>
      </c>
      <c r="C25" s="55">
        <v>589689</v>
      </c>
      <c r="D25" s="55">
        <v>194819</v>
      </c>
      <c r="E25" s="55">
        <v>394870</v>
      </c>
    </row>
    <row r="26" spans="1:5" ht="15.75" thickBot="1" x14ac:dyDescent="0.3"/>
    <row r="27" spans="1:5" ht="15.75" thickBot="1" x14ac:dyDescent="0.3">
      <c r="A27" s="77" t="s">
        <v>60</v>
      </c>
      <c r="B27" s="79"/>
      <c r="C27" s="42"/>
      <c r="D27" s="42"/>
    </row>
    <row r="28" spans="1:5" ht="15.75" thickBot="1" x14ac:dyDescent="0.3">
      <c r="A28" s="36" t="s">
        <v>59</v>
      </c>
      <c r="B28" s="36">
        <v>2023</v>
      </c>
      <c r="C28" s="12"/>
      <c r="D28" s="12"/>
    </row>
    <row r="29" spans="1:5" x14ac:dyDescent="0.25">
      <c r="A29" s="38" t="s">
        <v>54</v>
      </c>
      <c r="B29" s="46">
        <f t="shared" ref="B29:B34" si="0">ROUND(C9*D20+D9*E20,2)</f>
        <v>521209.73</v>
      </c>
      <c r="C29" s="47"/>
      <c r="D29" s="48"/>
    </row>
    <row r="30" spans="1:5" x14ac:dyDescent="0.25">
      <c r="A30" s="38" t="s">
        <v>56</v>
      </c>
      <c r="B30" s="46">
        <f t="shared" si="0"/>
        <v>158756.66</v>
      </c>
      <c r="C30" s="47"/>
      <c r="D30" s="48"/>
    </row>
    <row r="31" spans="1:5" x14ac:dyDescent="0.25">
      <c r="A31" s="38" t="s">
        <v>80</v>
      </c>
      <c r="B31" s="46">
        <f t="shared" si="0"/>
        <v>452514.72</v>
      </c>
      <c r="C31" s="47"/>
      <c r="D31" s="48"/>
    </row>
    <row r="32" spans="1:5" x14ac:dyDescent="0.25">
      <c r="A32" s="38" t="s">
        <v>82</v>
      </c>
      <c r="B32" s="46">
        <f t="shared" si="0"/>
        <v>832.77</v>
      </c>
      <c r="C32" s="47"/>
      <c r="D32" s="48"/>
    </row>
    <row r="33" spans="1:4" x14ac:dyDescent="0.25">
      <c r="A33" s="38" t="s">
        <v>84</v>
      </c>
      <c r="B33" s="46">
        <f t="shared" si="0"/>
        <v>4751.93</v>
      </c>
      <c r="C33" s="47"/>
      <c r="D33" s="48"/>
    </row>
    <row r="34" spans="1:4" x14ac:dyDescent="0.25">
      <c r="A34" s="38" t="s">
        <v>85</v>
      </c>
      <c r="B34" s="49">
        <f t="shared" si="0"/>
        <v>3245.38</v>
      </c>
      <c r="C34" s="47"/>
      <c r="D34" s="48"/>
    </row>
    <row r="36" spans="1:4" x14ac:dyDescent="0.25">
      <c r="A36" s="38" t="s">
        <v>61</v>
      </c>
      <c r="B36" s="46">
        <f>SUM(B29:B34)</f>
        <v>1141311.1899999997</v>
      </c>
      <c r="C36" s="47"/>
      <c r="D36" s="62"/>
    </row>
    <row r="37" spans="1:4" x14ac:dyDescent="0.25">
      <c r="A37" s="38" t="s">
        <v>62</v>
      </c>
      <c r="B37" s="50">
        <f>1195161.83-25331</f>
        <v>1169830.83</v>
      </c>
      <c r="C37" s="47"/>
      <c r="D37" s="48"/>
    </row>
    <row r="39" spans="1:4" ht="15.75" thickBot="1" x14ac:dyDescent="0.3">
      <c r="A39" s="38" t="s">
        <v>63</v>
      </c>
      <c r="B39" s="51">
        <f>B36-B37</f>
        <v>-28519.640000000363</v>
      </c>
      <c r="C39" s="48"/>
      <c r="D39" s="48"/>
    </row>
    <row r="40" spans="1:4" ht="15.75" thickBot="1" x14ac:dyDescent="0.3">
      <c r="A40" s="38" t="s">
        <v>64</v>
      </c>
      <c r="B40" s="52">
        <f>B39/B37</f>
        <v>-2.4379285678426139E-2</v>
      </c>
      <c r="C40" s="53"/>
      <c r="D40" s="72"/>
    </row>
    <row r="42" spans="1:4" x14ac:dyDescent="0.25">
      <c r="A42" s="38" t="s">
        <v>65</v>
      </c>
    </row>
    <row r="43" spans="1:4" ht="15.75" thickBot="1" x14ac:dyDescent="0.3"/>
    <row r="44" spans="1:4" ht="15.75" thickBot="1" x14ac:dyDescent="0.3">
      <c r="A44" s="74" t="s">
        <v>67</v>
      </c>
      <c r="B44" s="75"/>
      <c r="C44" s="10"/>
      <c r="D44" s="10"/>
    </row>
    <row r="46" spans="1:4" x14ac:dyDescent="0.25">
      <c r="A46" t="s">
        <v>87</v>
      </c>
      <c r="B46" s="73">
        <v>1254076.28</v>
      </c>
    </row>
    <row r="47" spans="1:4" x14ac:dyDescent="0.25">
      <c r="A47" t="s">
        <v>68</v>
      </c>
      <c r="B47" s="54">
        <f>B37</f>
        <v>1169830.83</v>
      </c>
    </row>
    <row r="49" spans="1:2" x14ac:dyDescent="0.25">
      <c r="A49" t="s">
        <v>69</v>
      </c>
      <c r="B49" s="48">
        <f>B46-B47</f>
        <v>84245.449999999953</v>
      </c>
    </row>
    <row r="50" spans="1:2" ht="30" x14ac:dyDescent="0.25">
      <c r="A50" s="3" t="s">
        <v>113</v>
      </c>
      <c r="B50" s="50">
        <v>84245</v>
      </c>
    </row>
    <row r="52" spans="1:2" ht="15.75" thickBot="1" x14ac:dyDescent="0.3">
      <c r="A52" t="s">
        <v>70</v>
      </c>
      <c r="B52" s="51">
        <f>B49-B50</f>
        <v>0.44999999995343387</v>
      </c>
    </row>
    <row r="53" spans="1:2" ht="15.75" thickBot="1" x14ac:dyDescent="0.3">
      <c r="A53" t="s">
        <v>71</v>
      </c>
      <c r="B53" s="52">
        <f>B52/B47</f>
        <v>3.8467100405742757E-7</v>
      </c>
    </row>
    <row r="55" spans="1:2" x14ac:dyDescent="0.25">
      <c r="A55" t="s">
        <v>72</v>
      </c>
    </row>
  </sheetData>
  <mergeCells count="9">
    <mergeCell ref="A16:E16"/>
    <mergeCell ref="A44:B44"/>
    <mergeCell ref="A1:E1"/>
    <mergeCell ref="A2:E2"/>
    <mergeCell ref="A3:E3"/>
    <mergeCell ref="A5:E5"/>
    <mergeCell ref="A7:D7"/>
    <mergeCell ref="A18:C18"/>
    <mergeCell ref="A27:B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zoomScale="85" zoomScaleNormal="85" workbookViewId="0">
      <selection activeCell="A2" sqref="A2:D2"/>
    </sheetView>
  </sheetViews>
  <sheetFormatPr defaultRowHeight="15" x14ac:dyDescent="0.25"/>
  <cols>
    <col min="1" max="1" width="81.7109375" customWidth="1"/>
    <col min="2" max="4" width="15.7109375" customWidth="1"/>
    <col min="5" max="5" width="11.28515625" bestFit="1" customWidth="1"/>
  </cols>
  <sheetData>
    <row r="1" spans="1:5" x14ac:dyDescent="0.25">
      <c r="A1" s="80" t="s">
        <v>0</v>
      </c>
      <c r="B1" s="80"/>
      <c r="C1" s="80"/>
      <c r="D1" s="80"/>
    </row>
    <row r="2" spans="1:5" x14ac:dyDescent="0.25">
      <c r="A2" s="80" t="s">
        <v>74</v>
      </c>
      <c r="B2" s="80"/>
      <c r="C2" s="80"/>
      <c r="D2" s="80"/>
    </row>
    <row r="3" spans="1:5" x14ac:dyDescent="0.25">
      <c r="A3" s="84" t="s">
        <v>15</v>
      </c>
      <c r="B3" s="80"/>
      <c r="C3" s="80"/>
      <c r="D3" s="80"/>
    </row>
    <row r="5" spans="1:5" ht="45" x14ac:dyDescent="0.25">
      <c r="B5" s="1" t="s">
        <v>1</v>
      </c>
      <c r="C5" s="1" t="s">
        <v>2</v>
      </c>
      <c r="D5" s="1" t="s">
        <v>14</v>
      </c>
    </row>
    <row r="7" spans="1:5" x14ac:dyDescent="0.25">
      <c r="A7" s="10" t="s">
        <v>16</v>
      </c>
      <c r="B7" s="4">
        <v>1170365</v>
      </c>
      <c r="C7" s="4">
        <v>1022058</v>
      </c>
      <c r="D7" s="4"/>
      <c r="E7" s="2"/>
    </row>
    <row r="8" spans="1:5" x14ac:dyDescent="0.25">
      <c r="B8" s="5"/>
      <c r="C8" s="5"/>
      <c r="D8" s="5"/>
    </row>
    <row r="9" spans="1:5" x14ac:dyDescent="0.25">
      <c r="A9" s="10" t="s">
        <v>3</v>
      </c>
      <c r="B9" s="5"/>
      <c r="C9" s="5"/>
      <c r="D9" s="5"/>
    </row>
    <row r="10" spans="1:5" x14ac:dyDescent="0.25">
      <c r="A10" t="s">
        <v>5</v>
      </c>
      <c r="B10" s="6">
        <v>-373202</v>
      </c>
      <c r="C10" s="4">
        <v>0</v>
      </c>
      <c r="D10" s="11">
        <v>2024</v>
      </c>
    </row>
    <row r="11" spans="1:5" x14ac:dyDescent="0.25">
      <c r="A11" s="3" t="s">
        <v>13</v>
      </c>
      <c r="B11" s="6">
        <v>-797163</v>
      </c>
      <c r="C11" s="4">
        <v>0</v>
      </c>
      <c r="D11" s="11">
        <v>2024</v>
      </c>
    </row>
    <row r="12" spans="1:5" x14ac:dyDescent="0.25">
      <c r="A12" s="3" t="s">
        <v>6</v>
      </c>
      <c r="B12" s="6">
        <v>0</v>
      </c>
      <c r="C12" s="4">
        <v>-14167</v>
      </c>
      <c r="D12" s="11">
        <v>2024</v>
      </c>
    </row>
    <row r="13" spans="1:5" x14ac:dyDescent="0.25">
      <c r="A13" s="3" t="s">
        <v>7</v>
      </c>
      <c r="B13" s="6">
        <v>0</v>
      </c>
      <c r="C13" s="4">
        <v>-166644</v>
      </c>
      <c r="D13" s="11">
        <v>2024</v>
      </c>
    </row>
    <row r="14" spans="1:5" x14ac:dyDescent="0.25">
      <c r="A14" s="3" t="s">
        <v>8</v>
      </c>
      <c r="B14" s="6">
        <v>0</v>
      </c>
      <c r="C14" s="4">
        <v>-199203</v>
      </c>
      <c r="D14" s="11">
        <v>2024</v>
      </c>
    </row>
    <row r="15" spans="1:5" x14ac:dyDescent="0.25">
      <c r="A15" s="3" t="s">
        <v>9</v>
      </c>
      <c r="B15" s="6">
        <v>0</v>
      </c>
      <c r="C15" s="4">
        <v>16255</v>
      </c>
      <c r="D15" s="11">
        <v>2024</v>
      </c>
    </row>
    <row r="16" spans="1:5" x14ac:dyDescent="0.25">
      <c r="A16" s="3" t="s">
        <v>10</v>
      </c>
      <c r="B16" s="6">
        <v>0</v>
      </c>
      <c r="C16" s="4">
        <v>-95765</v>
      </c>
      <c r="D16" s="11">
        <v>2024</v>
      </c>
    </row>
    <row r="17" spans="1:4" x14ac:dyDescent="0.25">
      <c r="A17" s="3" t="s">
        <v>11</v>
      </c>
      <c r="B17" s="6">
        <v>0</v>
      </c>
      <c r="C17" s="4">
        <v>-253574</v>
      </c>
      <c r="D17" s="11">
        <v>2024</v>
      </c>
    </row>
    <row r="18" spans="1:4" x14ac:dyDescent="0.25">
      <c r="A18" s="3" t="s">
        <v>12</v>
      </c>
      <c r="B18" s="6">
        <v>0</v>
      </c>
      <c r="C18" s="4">
        <v>-286085</v>
      </c>
      <c r="D18" s="11">
        <v>2024</v>
      </c>
    </row>
    <row r="19" spans="1:4" x14ac:dyDescent="0.25">
      <c r="A19" s="3" t="s">
        <v>12</v>
      </c>
      <c r="B19" s="6">
        <v>0</v>
      </c>
      <c r="C19" s="4">
        <v>-22876</v>
      </c>
      <c r="D19" s="11">
        <v>2024</v>
      </c>
    </row>
    <row r="20" spans="1:4" x14ac:dyDescent="0.25">
      <c r="A20" s="3" t="s">
        <v>17</v>
      </c>
      <c r="B20" s="7">
        <v>0</v>
      </c>
      <c r="C20" s="8">
        <v>1</v>
      </c>
      <c r="D20" s="11">
        <v>2024</v>
      </c>
    </row>
    <row r="21" spans="1:4" x14ac:dyDescent="0.25">
      <c r="B21" s="5"/>
      <c r="C21" s="5"/>
      <c r="D21" s="5"/>
    </row>
    <row r="22" spans="1:4" ht="15.75" thickBot="1" x14ac:dyDescent="0.3">
      <c r="A22" s="10" t="s">
        <v>4</v>
      </c>
      <c r="B22" s="9">
        <f>SUM(B7:B20)</f>
        <v>0</v>
      </c>
      <c r="C22" s="9">
        <f>SUM(C7:C20)</f>
        <v>0</v>
      </c>
      <c r="D22" s="6"/>
    </row>
  </sheetData>
  <mergeCells count="3">
    <mergeCell ref="A1:D1"/>
    <mergeCell ref="A2:D2"/>
    <mergeCell ref="A3:D3"/>
  </mergeCells>
  <phoneticPr fontId="3"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4D57F-2B6C-4AE8-ADC8-6B85F962A7AD}">
  <dimension ref="A1:E40"/>
  <sheetViews>
    <sheetView zoomScale="85" zoomScaleNormal="85" workbookViewId="0">
      <selection activeCell="A2" sqref="A2:E2"/>
    </sheetView>
  </sheetViews>
  <sheetFormatPr defaultRowHeight="15" x14ac:dyDescent="0.25"/>
  <cols>
    <col min="1" max="1" width="81.7109375" customWidth="1"/>
    <col min="2" max="4" width="15.7109375" customWidth="1"/>
    <col min="5" max="5" width="86.140625" customWidth="1"/>
  </cols>
  <sheetData>
    <row r="1" spans="1:5" x14ac:dyDescent="0.25">
      <c r="A1" s="80" t="s">
        <v>0</v>
      </c>
      <c r="B1" s="80"/>
      <c r="C1" s="80"/>
      <c r="D1" s="80"/>
      <c r="E1" s="80"/>
    </row>
    <row r="2" spans="1:5" x14ac:dyDescent="0.25">
      <c r="A2" s="80" t="s">
        <v>73</v>
      </c>
      <c r="B2" s="80"/>
      <c r="C2" s="80"/>
      <c r="D2" s="80"/>
      <c r="E2" s="80"/>
    </row>
    <row r="3" spans="1:5" x14ac:dyDescent="0.25">
      <c r="A3" s="84" t="s">
        <v>15</v>
      </c>
      <c r="B3" s="84"/>
      <c r="C3" s="84"/>
      <c r="D3" s="84"/>
      <c r="E3" s="84"/>
    </row>
    <row r="5" spans="1:5" ht="45" x14ac:dyDescent="0.25">
      <c r="B5" s="1" t="s">
        <v>1</v>
      </c>
      <c r="C5" s="1" t="s">
        <v>2</v>
      </c>
      <c r="D5" s="1" t="s">
        <v>14</v>
      </c>
      <c r="E5" s="21" t="s">
        <v>41</v>
      </c>
    </row>
    <row r="7" spans="1:5" x14ac:dyDescent="0.25">
      <c r="A7" s="10" t="s">
        <v>18</v>
      </c>
      <c r="B7" s="4">
        <v>1581146</v>
      </c>
      <c r="C7" s="4">
        <v>-522511</v>
      </c>
      <c r="D7" s="4"/>
      <c r="E7" s="2"/>
    </row>
    <row r="8" spans="1:5" x14ac:dyDescent="0.25">
      <c r="B8" s="5"/>
      <c r="C8" s="5"/>
      <c r="D8" s="5"/>
    </row>
    <row r="9" spans="1:5" x14ac:dyDescent="0.25">
      <c r="A9" s="10" t="s">
        <v>3</v>
      </c>
      <c r="B9" s="5"/>
      <c r="C9" s="5"/>
      <c r="D9" s="5"/>
    </row>
    <row r="10" spans="1:5" x14ac:dyDescent="0.25">
      <c r="A10" s="5" t="s">
        <v>19</v>
      </c>
      <c r="B10" s="14">
        <v>213663</v>
      </c>
      <c r="C10" s="14">
        <v>-213663</v>
      </c>
      <c r="D10" s="11">
        <v>2023</v>
      </c>
      <c r="E10" s="88" t="s">
        <v>42</v>
      </c>
    </row>
    <row r="11" spans="1:5" x14ac:dyDescent="0.25">
      <c r="A11" s="5" t="s">
        <v>20</v>
      </c>
      <c r="B11" s="14">
        <v>247512</v>
      </c>
      <c r="C11" s="14">
        <v>-247512</v>
      </c>
      <c r="D11" s="11">
        <v>2023</v>
      </c>
      <c r="E11" s="88"/>
    </row>
    <row r="12" spans="1:5" x14ac:dyDescent="0.25">
      <c r="A12" s="29" t="s">
        <v>21</v>
      </c>
      <c r="B12" s="16">
        <v>-24931</v>
      </c>
      <c r="C12" s="16">
        <v>24931</v>
      </c>
      <c r="D12" s="17">
        <v>2023</v>
      </c>
      <c r="E12" s="89"/>
    </row>
    <row r="13" spans="1:5" x14ac:dyDescent="0.25">
      <c r="A13" s="5" t="s">
        <v>22</v>
      </c>
      <c r="B13" s="14">
        <v>-651394</v>
      </c>
      <c r="C13" s="14">
        <v>651394</v>
      </c>
      <c r="D13" s="11">
        <v>2023</v>
      </c>
      <c r="E13" s="90" t="s">
        <v>40</v>
      </c>
    </row>
    <row r="14" spans="1:5" x14ac:dyDescent="0.25">
      <c r="A14" s="5" t="s">
        <v>23</v>
      </c>
      <c r="B14" s="14">
        <v>707553</v>
      </c>
      <c r="C14" s="14">
        <v>-707553</v>
      </c>
      <c r="D14" s="11">
        <v>2023</v>
      </c>
      <c r="E14" s="88"/>
    </row>
    <row r="15" spans="1:5" x14ac:dyDescent="0.25">
      <c r="A15" s="5" t="s">
        <v>24</v>
      </c>
      <c r="B15" s="14">
        <v>-147421</v>
      </c>
      <c r="C15" s="14">
        <v>147421</v>
      </c>
      <c r="D15" s="11">
        <v>2023</v>
      </c>
      <c r="E15" s="88"/>
    </row>
    <row r="16" spans="1:5" x14ac:dyDescent="0.25">
      <c r="A16" s="5" t="s">
        <v>25</v>
      </c>
      <c r="B16" s="14">
        <v>-1836134</v>
      </c>
      <c r="C16" s="14">
        <v>1836134</v>
      </c>
      <c r="D16" s="11">
        <v>2023</v>
      </c>
      <c r="E16" s="88"/>
    </row>
    <row r="17" spans="1:5" x14ac:dyDescent="0.25">
      <c r="A17" s="29" t="s">
        <v>26</v>
      </c>
      <c r="B17" s="16">
        <v>-1167867</v>
      </c>
      <c r="C17" s="16">
        <v>1167867</v>
      </c>
      <c r="D17" s="17">
        <v>2023</v>
      </c>
      <c r="E17" s="89"/>
    </row>
    <row r="18" spans="1:5" x14ac:dyDescent="0.25">
      <c r="A18" s="5" t="s">
        <v>27</v>
      </c>
      <c r="B18" s="6">
        <v>478300</v>
      </c>
      <c r="C18" s="18">
        <v>0</v>
      </c>
      <c r="D18" s="19">
        <v>2023</v>
      </c>
      <c r="E18" s="88" t="s">
        <v>39</v>
      </c>
    </row>
    <row r="19" spans="1:5" x14ac:dyDescent="0.25">
      <c r="A19" s="5" t="s">
        <v>28</v>
      </c>
      <c r="B19" s="6">
        <v>1258177</v>
      </c>
      <c r="C19" s="18">
        <v>0</v>
      </c>
      <c r="D19" s="19">
        <v>2023</v>
      </c>
      <c r="E19" s="88"/>
    </row>
    <row r="20" spans="1:5" x14ac:dyDescent="0.25">
      <c r="A20" s="5" t="s">
        <v>29</v>
      </c>
      <c r="B20" s="6">
        <v>1218990</v>
      </c>
      <c r="C20" s="18">
        <v>0</v>
      </c>
      <c r="D20" s="19">
        <v>2023</v>
      </c>
      <c r="E20" s="88"/>
    </row>
    <row r="21" spans="1:5" x14ac:dyDescent="0.25">
      <c r="A21" s="5" t="s">
        <v>30</v>
      </c>
      <c r="B21" s="6">
        <v>1029973</v>
      </c>
      <c r="C21" s="18">
        <v>0</v>
      </c>
      <c r="D21" s="19">
        <v>2023</v>
      </c>
      <c r="E21" s="88"/>
    </row>
    <row r="22" spans="1:5" x14ac:dyDescent="0.25">
      <c r="A22" s="29" t="s">
        <v>31</v>
      </c>
      <c r="B22" s="7">
        <v>755609</v>
      </c>
      <c r="C22" s="16">
        <v>0</v>
      </c>
      <c r="D22" s="17">
        <v>2023</v>
      </c>
      <c r="E22" s="89"/>
    </row>
    <row r="23" spans="1:5" x14ac:dyDescent="0.25">
      <c r="A23" s="30" t="s">
        <v>32</v>
      </c>
      <c r="B23" s="22">
        <v>-341763</v>
      </c>
      <c r="C23" s="23">
        <v>-136537</v>
      </c>
      <c r="D23" s="24">
        <v>2023</v>
      </c>
      <c r="E23" s="85" t="s">
        <v>43</v>
      </c>
    </row>
    <row r="24" spans="1:5" x14ac:dyDescent="0.25">
      <c r="A24" s="5" t="s">
        <v>33</v>
      </c>
      <c r="B24" s="6">
        <v>-884526</v>
      </c>
      <c r="C24" s="18">
        <v>-373651</v>
      </c>
      <c r="D24" s="19">
        <v>2023</v>
      </c>
      <c r="E24" s="86"/>
    </row>
    <row r="25" spans="1:5" x14ac:dyDescent="0.25">
      <c r="A25" s="5" t="s">
        <v>34</v>
      </c>
      <c r="B25" s="6">
        <v>-865051</v>
      </c>
      <c r="C25" s="18">
        <v>-353939</v>
      </c>
      <c r="D25" s="19">
        <v>2023</v>
      </c>
      <c r="E25" s="86"/>
    </row>
    <row r="26" spans="1:5" x14ac:dyDescent="0.25">
      <c r="A26" s="29" t="s">
        <v>35</v>
      </c>
      <c r="B26" s="7">
        <v>-447931</v>
      </c>
      <c r="C26" s="16">
        <v>-164157</v>
      </c>
      <c r="D26" s="17">
        <v>2023</v>
      </c>
      <c r="E26" s="87"/>
    </row>
    <row r="27" spans="1:5" ht="105" x14ac:dyDescent="0.25">
      <c r="A27" s="31" t="s">
        <v>5</v>
      </c>
      <c r="B27" s="25">
        <v>-373202</v>
      </c>
      <c r="C27" s="26">
        <v>0</v>
      </c>
      <c r="D27" s="27">
        <v>2024</v>
      </c>
      <c r="E27" s="28" t="s">
        <v>47</v>
      </c>
    </row>
    <row r="28" spans="1:5" ht="90" x14ac:dyDescent="0.25">
      <c r="A28" s="31" t="s">
        <v>36</v>
      </c>
      <c r="B28" s="25">
        <v>46460</v>
      </c>
      <c r="C28" s="26">
        <v>0</v>
      </c>
      <c r="D28" s="27">
        <v>2023</v>
      </c>
      <c r="E28" s="34" t="s">
        <v>48</v>
      </c>
    </row>
    <row r="29" spans="1:5" ht="75" x14ac:dyDescent="0.25">
      <c r="A29" s="29" t="s">
        <v>37</v>
      </c>
      <c r="B29" s="7">
        <v>0</v>
      </c>
      <c r="C29" s="8">
        <v>-86165</v>
      </c>
      <c r="D29" s="17">
        <v>2023</v>
      </c>
      <c r="E29" s="20" t="s">
        <v>44</v>
      </c>
    </row>
    <row r="30" spans="1:5" ht="90" x14ac:dyDescent="0.25">
      <c r="A30" s="33" t="s">
        <v>13</v>
      </c>
      <c r="B30" s="25">
        <v>-797163</v>
      </c>
      <c r="C30" s="26">
        <v>0</v>
      </c>
      <c r="D30" s="27">
        <v>2024</v>
      </c>
      <c r="E30" s="34" t="s">
        <v>46</v>
      </c>
    </row>
    <row r="31" spans="1:5" x14ac:dyDescent="0.25">
      <c r="A31" s="32" t="s">
        <v>6</v>
      </c>
      <c r="B31" s="6">
        <v>0</v>
      </c>
      <c r="C31" s="4">
        <v>-14167</v>
      </c>
      <c r="D31" s="11">
        <v>2024</v>
      </c>
      <c r="E31" s="88" t="s">
        <v>45</v>
      </c>
    </row>
    <row r="32" spans="1:5" x14ac:dyDescent="0.25">
      <c r="A32" s="32" t="s">
        <v>7</v>
      </c>
      <c r="B32" s="6">
        <v>0</v>
      </c>
      <c r="C32" s="4">
        <v>-166644</v>
      </c>
      <c r="D32" s="11">
        <v>2024</v>
      </c>
      <c r="E32" s="88"/>
    </row>
    <row r="33" spans="1:5" x14ac:dyDescent="0.25">
      <c r="A33" s="32" t="s">
        <v>8</v>
      </c>
      <c r="B33" s="6">
        <v>0</v>
      </c>
      <c r="C33" s="4">
        <v>-199203</v>
      </c>
      <c r="D33" s="11">
        <v>2024</v>
      </c>
      <c r="E33" s="88"/>
    </row>
    <row r="34" spans="1:5" x14ac:dyDescent="0.25">
      <c r="A34" s="32" t="s">
        <v>9</v>
      </c>
      <c r="B34" s="6">
        <v>0</v>
      </c>
      <c r="C34" s="4">
        <v>16255</v>
      </c>
      <c r="D34" s="11">
        <v>2024</v>
      </c>
      <c r="E34" s="88"/>
    </row>
    <row r="35" spans="1:5" x14ac:dyDescent="0.25">
      <c r="A35" s="32" t="s">
        <v>10</v>
      </c>
      <c r="B35" s="6">
        <v>0</v>
      </c>
      <c r="C35" s="4">
        <v>-95765</v>
      </c>
      <c r="D35" s="11">
        <v>2024</v>
      </c>
      <c r="E35" s="88"/>
    </row>
    <row r="36" spans="1:5" x14ac:dyDescent="0.25">
      <c r="A36" s="32" t="s">
        <v>11</v>
      </c>
      <c r="B36" s="6">
        <v>0</v>
      </c>
      <c r="C36" s="4">
        <v>-253574</v>
      </c>
      <c r="D36" s="11">
        <v>2024</v>
      </c>
      <c r="E36" s="88"/>
    </row>
    <row r="37" spans="1:5" x14ac:dyDescent="0.25">
      <c r="A37" s="32" t="s">
        <v>12</v>
      </c>
      <c r="B37" s="6">
        <v>0</v>
      </c>
      <c r="C37" s="4">
        <v>-286085</v>
      </c>
      <c r="D37" s="11">
        <v>2024</v>
      </c>
      <c r="E37" s="88"/>
    </row>
    <row r="38" spans="1:5" x14ac:dyDescent="0.25">
      <c r="A38" s="32" t="s">
        <v>38</v>
      </c>
      <c r="B38" s="7">
        <v>0</v>
      </c>
      <c r="C38" s="8">
        <v>-22876</v>
      </c>
      <c r="D38" s="11">
        <v>2024</v>
      </c>
      <c r="E38" s="88"/>
    </row>
    <row r="39" spans="1:5" x14ac:dyDescent="0.25">
      <c r="B39" s="5"/>
      <c r="C39" s="5"/>
      <c r="D39" s="5"/>
    </row>
    <row r="40" spans="1:5" ht="15.75" thickBot="1" x14ac:dyDescent="0.3">
      <c r="A40" s="10" t="s">
        <v>4</v>
      </c>
      <c r="B40" s="9">
        <f>SUM(B7:B38)</f>
        <v>0</v>
      </c>
      <c r="C40" s="9">
        <f>SUM(C7:C38)</f>
        <v>0</v>
      </c>
      <c r="D40" s="6"/>
    </row>
  </sheetData>
  <mergeCells count="8">
    <mergeCell ref="A1:E1"/>
    <mergeCell ref="A2:E2"/>
    <mergeCell ref="A3:E3"/>
    <mergeCell ref="E23:E26"/>
    <mergeCell ref="E31:E38"/>
    <mergeCell ref="E18:E22"/>
    <mergeCell ref="E13:E17"/>
    <mergeCell ref="E10: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vt:lpstr>
      <vt:lpstr>D</vt:lpstr>
      <vt:lpstr>E</vt:lpstr>
      <vt:lpstr>F</vt:lpstr>
      <vt:lpstr>G</vt:lpstr>
      <vt:lpstr>H</vt:lpstr>
      <vt:lpst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Roy</dc:creator>
  <cp:lastModifiedBy>Jeffrey Roy</cp:lastModifiedBy>
  <dcterms:created xsi:type="dcterms:W3CDTF">2015-06-05T18:17:20Z</dcterms:created>
  <dcterms:modified xsi:type="dcterms:W3CDTF">2024-08-29T18:53:38Z</dcterms:modified>
</cp:coreProperties>
</file>