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5 EDR Application\0. Applications and Adjudication Process\C. Interrogatories_IRM\6. Final for Filing (FFF)\Attachments\"/>
    </mc:Choice>
  </mc:AlternateContent>
  <xr:revisionPtr revIDLastSave="0" documentId="13_ncr:1_{08A9A78B-83F0-476B-92C8-B2134A72412A}" xr6:coauthVersionLast="47" xr6:coauthVersionMax="47" xr10:uidLastSave="{00000000-0000-0000-0000-000000000000}"/>
  <bookViews>
    <workbookView xWindow="-118" yWindow="-118" windowWidth="25370" windowHeight="15330" xr2:uid="{3BD94247-747A-46AE-8BCC-E2CF8C7C620C}"/>
  </bookViews>
  <sheets>
    <sheet name="ESM Application Tables" sheetId="3" r:id="rId1"/>
  </sheets>
  <definedNames>
    <definedName name="\0">#REF!</definedName>
    <definedName name="\A">#REF!</definedName>
    <definedName name="\b">#REF!</definedName>
    <definedName name="\M">#REF!</definedName>
    <definedName name="\P">#REF!</definedName>
    <definedName name="\S">#REF!</definedName>
    <definedName name="\Z">#REF!</definedName>
    <definedName name="_______ACT995">#REF!</definedName>
    <definedName name="______ACT995">#REF!</definedName>
    <definedName name="_____ACT995">#REF!</definedName>
    <definedName name="____ACT995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_1100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204">#REF!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205">#REF!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206">#REF!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207">#REF!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208">#REF!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209">#REF!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210">#REF!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211">#REF!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212">#REF!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213">#REF!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1101">#REF!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215">#REF!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216">#REF!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217">#REF!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218">#REF!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219">#REF!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220">#REF!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223">#REF!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224">#REF!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232">#REF!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240">#REF!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_1120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241">#REF!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242">#REF!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2_243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3_250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4_300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301">#REF!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303">#REF!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304">#REF!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305">#REF!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306">#REF!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1140">#REF!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307">#REF!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308">#REF!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309">#REF!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310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31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312">#REF!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313">#REF!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315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316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317">#REF!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1150">#REF!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318">#REF!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319">#REF!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320">#REF!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323">#REF!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324">#REF!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332">#REF!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340">#REF!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390">#REF!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500">#REF!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600">#REF!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1153">#REF!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0_700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800">#REF!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200">#REF!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201">#REF!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203">#REF!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xlcn.WorksheetConnection_T9A2C161" hidden="1">#REF!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PPENDIX">#REF!</definedName>
    <definedName name="AR">#REF!</definedName>
    <definedName name="AR_sales">#REF!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hidden="1">{#N/A,#N/A,FALSE,"Aging Summary";#N/A,#N/A,FALSE,"Ratio Analysis";#N/A,#N/A,FALSE,"Test 120 Day Accts";#N/A,#N/A,FALSE,"Tickmarks"}</definedName>
    <definedName name="ASSETADJ">#REF!</definedName>
    <definedName name="AssetNum">#REF!</definedName>
    <definedName name="ASSETS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ranch">#REF!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>#REF!</definedName>
    <definedName name="Cash2">#REF!</definedName>
    <definedName name="CASHFLOW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O_LIST">#REF!</definedName>
    <definedName name="Comp">#REF!</definedName>
    <definedName name="COMP_IS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ustomerAdministration">#REF!</definedName>
    <definedName name="CustomerCount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ATA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E_LIST">#REF!</definedName>
    <definedName name="date_modelstar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{#N/A,#N/A,FALSE,"Aging Summary";#N/A,#N/A,FALSE,"Ratio Analysis";#N/A,#N/A,FALSE,"Test 120 Day Accts";#N/A,#N/A,FALSE,"Tickmarks"}</definedName>
    <definedName name="DEBT">#REF!</definedName>
    <definedName name="deferrals">#REF!</definedName>
    <definedName name="Deloitte_Asset_Code">#REF!</definedName>
    <definedName name="Departments">#REF!</definedName>
    <definedName name="DEPBYYR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id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ividend">#REF!</definedName>
    <definedName name="DOWNINSTRS">#REF!</definedName>
    <definedName name="Driver">#REF!</definedName>
    <definedName name="DVA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F">(((1+Real_Return)^Probable_Life)-(1+Real_Return)^#REF!)</definedName>
    <definedName name="EMP_LIST">#REF!</definedName>
    <definedName name="EQUITY">#REF!</definedName>
    <definedName name="ERR_INDEX_ACCT">#REF!</definedName>
    <definedName name="Essbase_Ret">#REF!</definedName>
    <definedName name="etet" hidden="1">#REF!</definedName>
    <definedName name="EV__LASTREFTIME__" hidden="1">39729.3809143519</definedName>
    <definedName name="EV_Active">#REF!</definedName>
    <definedName name="EV_ES">#REF!</definedName>
    <definedName name="EV_HOBNI">#REF!</definedName>
    <definedName name="EV_Horizon">#REF!</definedName>
    <definedName name="EV_PS">#REF!</definedName>
    <definedName name="ExchangeRate">#REF!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lags_retestingyears">#REF!</definedName>
    <definedName name="flags_retestingyearsMerge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S_LINES">#REF!</definedName>
    <definedName name="FTE">#REF!</definedName>
    <definedName name="FTPT">#REF!</definedName>
    <definedName name="FullYrBudget">#REF!</definedName>
    <definedName name="FVD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ME">#REF!</definedName>
    <definedName name="HoursAvail">#REF!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t">#REF!</definedName>
    <definedName name="INV">#REF!</definedName>
    <definedName name="INV_JRNL">#REF!</definedName>
    <definedName name="Iowa_Depreciation">#REF!</definedName>
    <definedName name="Iowa_UL_arra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_LIST">#REF!</definedName>
    <definedName name="LDCLIST">#REF!</definedName>
    <definedName name="LEAD">#REF!</definedName>
    <definedName name="LEASHOLDIMPROV">#REF!</definedName>
    <definedName name="LHI_UL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cation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CRO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imum_Percent_Good">#REF!</definedName>
    <definedName name="MM" hidden="1">#N/A</definedName>
    <definedName name="mmm">#REF!</definedName>
    <definedName name="model_name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PYR">#REF!</definedName>
    <definedName name="MRATE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A">"NA "</definedName>
    <definedName name="name_client">#REF!</definedName>
    <definedName name="NBV">#REF!</definedName>
    <definedName name="NBV_DISPOSALS">#REF!</definedName>
    <definedName name="NCCA">#REF!</definedName>
    <definedName name="NETINT">#REF!</definedName>
    <definedName name="NM">"NM  "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NvsAnswerCol">"[B0096.xls]Sheet1!$A$8:$A$426"</definedName>
    <definedName name="NvsASD">"V2012-03-31"</definedName>
    <definedName name="NvsAutoDrillOk">"VN"</definedName>
    <definedName name="NvsElapsedTime">0.000219907407881692</definedName>
    <definedName name="NvsEndTime">41024.7565267361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"%,X,RZF..Normal,CZF.."</definedName>
    <definedName name="NvsPanelBusUnit">"V"</definedName>
    <definedName name="NvsPanelEffdt">"V1916-01-01"</definedName>
    <definedName name="NvsPanelSetid">"VOLGCO"</definedName>
    <definedName name="NvsReqBU">"VOLGCO"</definedName>
    <definedName name="NvsReqBUOnly">"VY"</definedName>
    <definedName name="NvsTransLed">"VN"</definedName>
    <definedName name="NvsTreeASD">"V2012-03-31"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NvsValTbl.PROGRAM_CODE">"PROGRAM_TBL"</definedName>
    <definedName name="NvsValTbl.PROJECT_ID">"PROJECT_TBL_VW"</definedName>
    <definedName name="NvsValTbl.SCENARIO">"BD_SCENARIO_TBL"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rder" hidden="1">255</definedName>
    <definedName name="OrderCou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errevenue">#REF!</definedName>
    <definedName name="othNYbud">#REF!</definedName>
    <definedName name="othPYACT">#REF!</definedName>
    <definedName name="OTHSTART">#REF!</definedName>
    <definedName name="p" hidden="1">{#N/A,#N/A,FALSE,"Aging Summary";#N/A,#N/A,FALSE,"Ratio Analysis";#N/A,#N/A,FALSE,"Test 120 Day Accts";#N/A,#N/A,FALSE,"Tickmarks"}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l_Workbook_GUID" hidden="1">"CJIDBG9LAGS8VPF2DQK4XUW3"</definedName>
    <definedName name="PBT">#REF!</definedName>
    <definedName name="PC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Surviving">INDEX(#REF!,MATCH(ROUND(#REF!/#REF!*100,0),#REF!,0))</definedName>
    <definedName name="PERFORM">#REF!</definedName>
    <definedName name="PERIOD_CUTOFF">#REF!</definedName>
    <definedName name="PG">(1+Real_Return)^Probable_Life-1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'ESM Application Tables'!$B$1:$G$54</definedName>
    <definedName name="_xlnm.Print_Area">#REF!</definedName>
    <definedName name="print_end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>#REF!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T">#N/A</definedName>
    <definedName name="PTI">#REF!</definedName>
    <definedName name="qbs_table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equity">#REF!</definedName>
    <definedName name="rate_grip">#REF!</definedName>
    <definedName name="rate_inflation_capex">#REF!</definedName>
    <definedName name="rate_inflation_otherrevenue">#REF!</definedName>
    <definedName name="rate_inflation_rate">#REF!</definedName>
    <definedName name="rate_longtermdebt">#REF!</definedName>
    <definedName name="Rate_Riders">#REF!</definedName>
    <definedName name="rate_shorttermdebt">#REF!</definedName>
    <definedName name="rate_wacc">#REF!</definedName>
    <definedName name="Ratebase">#REF!</definedName>
    <definedName name="RateBase_Gov">#REF!</definedName>
    <definedName name="RateBase_HOBNI">#REF!</definedName>
    <definedName name="ratedescription">#REF!</definedName>
    <definedName name="ratio_equity">#REF!</definedName>
    <definedName name="ratio_longtermdebt">#REF!</definedName>
    <definedName name="ratio_shorttermdebt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tearn">#REF!</definedName>
    <definedName name="REV">#REF!</definedName>
    <definedName name="RIA_ADJ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sa" hidden="1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enario_No">#REF!</definedName>
    <definedName name="SCHANGES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ice_Factor">(1-Service_Life)*(Probable_Life-#REF!)/Probable_Life+Service_Life</definedName>
    <definedName name="Service_Life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rdfg" hidden="1">{#N/A,#N/A,FALSE,"Aging Summary";#N/A,#N/A,FALSE,"Ratio Analysis";#N/A,#N/A,FALSE,"Test 120 Day Accts";#N/A,#N/A,FALSE,"Tickmarks"}</definedName>
    <definedName name="sss">#REF!</definedName>
    <definedName name="St._Thomas_Energy_Inc.">#REF!</definedName>
    <definedName name="Start_20">#REF!</definedName>
    <definedName name="Start_31">#REF!</definedName>
    <definedName name="Start_32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_table">#REF!</definedName>
    <definedName name="SubacctGrp">#REF!</definedName>
    <definedName name="subtrans">#REF!,#REF!,#REF!,#REF!,#REF!</definedName>
    <definedName name="SUMMARY">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halfyearrule">#REF!</definedName>
    <definedName name="switch_merge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imelineEnersourcePaste">#REF!</definedName>
    <definedName name="TimelineHOBPaste">#REF!</definedName>
    <definedName name="TimelineHorizonPaste">#REF!</definedName>
    <definedName name="TimelinePowerstreamPaste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R">#REF!</definedName>
    <definedName name="TRANBUD">#REF!</definedName>
    <definedName name="TRANEND">#REF!</definedName>
    <definedName name="transportation_costs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WENTY_FIVE_YEAR_CLUB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SD">#REF!</definedName>
    <definedName name="UsefulLife">#REF!</definedName>
    <definedName name="USOA">#REF!</definedName>
    <definedName name="USoATB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OLVERC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ing_Version">"Retrieve_1"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converge">#REF!</definedName>
    <definedName name="YEAR_LIST">#REF!</definedName>
    <definedName name="year_modelstart">#REF!</definedName>
    <definedName name="year_pvbase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3" l="1"/>
  <c r="C19" i="3"/>
  <c r="C20" i="3" s="1"/>
  <c r="G11" i="3"/>
  <c r="D49" i="3"/>
  <c r="D43" i="3"/>
  <c r="D45" i="3"/>
  <c r="D44" i="3"/>
  <c r="D42" i="3"/>
  <c r="D41" i="3"/>
  <c r="C22" i="3" l="1"/>
  <c r="E52" i="3"/>
  <c r="D52" i="3"/>
  <c r="E51" i="3"/>
  <c r="D51" i="3"/>
  <c r="E50" i="3"/>
  <c r="D50" i="3"/>
  <c r="E49" i="3"/>
  <c r="E46" i="3"/>
  <c r="C9" i="3"/>
  <c r="D35" i="3"/>
  <c r="D36" i="3" s="1"/>
  <c r="C35" i="3"/>
  <c r="E34" i="3"/>
  <c r="E33" i="3"/>
  <c r="D29" i="3"/>
  <c r="D30" i="3" s="1"/>
  <c r="C29" i="3"/>
  <c r="C30" i="3" s="1"/>
  <c r="E28" i="3"/>
  <c r="E29" i="3" s="1"/>
  <c r="E27" i="3"/>
  <c r="G27" i="3" s="1"/>
  <c r="D7" i="3" s="1"/>
  <c r="E7" i="3" s="1"/>
  <c r="E35" i="3" l="1"/>
  <c r="G35" i="3" s="1"/>
  <c r="D19" i="3" s="1"/>
  <c r="E19" i="3" s="1"/>
  <c r="G19" i="3" s="1"/>
  <c r="G34" i="3"/>
  <c r="D18" i="3" s="1"/>
  <c r="E18" i="3" s="1"/>
  <c r="G18" i="3" s="1"/>
  <c r="C36" i="3"/>
  <c r="G7" i="3"/>
  <c r="E53" i="3"/>
  <c r="E11" i="3" s="1"/>
  <c r="E21" i="3" s="1"/>
  <c r="E30" i="3"/>
  <c r="G33" i="3"/>
  <c r="D17" i="3" s="1"/>
  <c r="E17" i="3" s="1"/>
  <c r="G17" i="3" s="1"/>
  <c r="C10" i="3"/>
  <c r="G28" i="3"/>
  <c r="D8" i="3" s="1"/>
  <c r="E8" i="3" s="1"/>
  <c r="G8" i="3" s="1"/>
  <c r="G29" i="3"/>
  <c r="D9" i="3" s="1"/>
  <c r="E9" i="3" s="1"/>
  <c r="E36" i="3" l="1"/>
  <c r="C12" i="3"/>
  <c r="G20" i="3"/>
  <c r="E20" i="3"/>
  <c r="G9" i="3"/>
  <c r="G10" i="3" s="1"/>
  <c r="E10" i="3"/>
  <c r="E22" i="3" l="1"/>
  <c r="E12" i="3"/>
  <c r="G12" i="3"/>
  <c r="G22" i="3"/>
</calcChain>
</file>

<file path=xl/sharedStrings.xml><?xml version="1.0" encoding="utf-8"?>
<sst xmlns="http://schemas.openxmlformats.org/spreadsheetml/2006/main" count="77" uniqueCount="37">
  <si>
    <t>Deemed ROE</t>
  </si>
  <si>
    <t>ERZ</t>
  </si>
  <si>
    <t>BRZ</t>
  </si>
  <si>
    <t>GRZ</t>
  </si>
  <si>
    <t>PRZ</t>
  </si>
  <si>
    <t>HRZ</t>
  </si>
  <si>
    <t>Rate Base</t>
  </si>
  <si>
    <t>Achieved ROE % (A/B)</t>
  </si>
  <si>
    <t>Consolidated</t>
  </si>
  <si>
    <t>AUC 4 RZs</t>
  </si>
  <si>
    <t>2017 RRR ROE 2.1.5.6</t>
  </si>
  <si>
    <t>2018 RRR ROE 2.1.5.6</t>
  </si>
  <si>
    <t>Guelph</t>
  </si>
  <si>
    <t>Weighting Factor</t>
  </si>
  <si>
    <t>2017 
Weighting Factor</t>
  </si>
  <si>
    <t>Difference</t>
  </si>
  <si>
    <t>Summary for Deemed ROE</t>
  </si>
  <si>
    <t>Deemed Equity Portion of Rate Base ($)</t>
  </si>
  <si>
    <t>Weighted Average Deemed ROE Calculation</t>
  </si>
  <si>
    <t>Deemed 
ROE</t>
  </si>
  <si>
    <t>Alectra Weighted Deemed ROE (5 RZs)</t>
  </si>
  <si>
    <t>Alectra Weighted Deemed ROE (4 RZs)</t>
  </si>
  <si>
    <t>Weighting Factor
AUC 4 RZs</t>
  </si>
  <si>
    <t>Alectra 
Consolidated</t>
  </si>
  <si>
    <t>Rate Base (RB)</t>
  </si>
  <si>
    <t>Regulated Deemed Equity (40% of RB) (B)</t>
  </si>
  <si>
    <t>Alectra Utilities</t>
  </si>
  <si>
    <t>Adjusted Regulated Net Income (A)</t>
  </si>
  <si>
    <t>2023 RRR ROE 2.1.5.6</t>
  </si>
  <si>
    <t>(i)</t>
  </si>
  <si>
    <t>(ii)</t>
  </si>
  <si>
    <t>(iii) = (i) * (ii)</t>
  </si>
  <si>
    <t>2018 
Weighting Factor</t>
  </si>
  <si>
    <t>Achieved ROE</t>
  </si>
  <si>
    <t>(iv) = (i) - (iii)</t>
  </si>
  <si>
    <t>Summary of Weighting Factors</t>
  </si>
  <si>
    <t>1-Staff-3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</si>
</sst>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000"/>
    <numFmt numFmtId="166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mediumGray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1" xfId="5" applyFont="1" applyBorder="1" applyAlignment="1">
      <alignment vertical="top"/>
    </xf>
    <xf numFmtId="0" fontId="4" fillId="0" borderId="1" xfId="5" applyFont="1" applyBorder="1" applyAlignment="1">
      <alignment vertical="top"/>
    </xf>
    <xf numFmtId="3" fontId="5" fillId="0" borderId="1" xfId="5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3" fontId="2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0" fontId="6" fillId="0" borderId="1" xfId="1" applyNumberFormat="1" applyFont="1" applyBorder="1" applyAlignment="1">
      <alignment vertical="top"/>
    </xf>
    <xf numFmtId="0" fontId="4" fillId="0" borderId="0" xfId="5" applyFont="1" applyAlignment="1">
      <alignment vertical="top"/>
    </xf>
    <xf numFmtId="0" fontId="2" fillId="0" borderId="1" xfId="3" applyFont="1" applyBorder="1"/>
    <xf numFmtId="43" fontId="2" fillId="0" borderId="1" xfId="6" applyFont="1" applyBorder="1"/>
    <xf numFmtId="10" fontId="2" fillId="0" borderId="1" xfId="0" applyNumberFormat="1" applyFont="1" applyBorder="1"/>
    <xf numFmtId="0" fontId="4" fillId="0" borderId="1" xfId="3" applyFont="1" applyBorder="1"/>
    <xf numFmtId="10" fontId="4" fillId="0" borderId="1" xfId="0" applyNumberFormat="1" applyFont="1" applyBorder="1"/>
    <xf numFmtId="0" fontId="4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0" borderId="0" xfId="0" applyFont="1"/>
    <xf numFmtId="0" fontId="3" fillId="2" borderId="1" xfId="3" applyFont="1" applyFill="1" applyBorder="1"/>
    <xf numFmtId="0" fontId="3" fillId="2" borderId="1" xfId="5" applyFont="1" applyFill="1" applyBorder="1" applyAlignment="1">
      <alignment horizontal="center" wrapText="1"/>
    </xf>
    <xf numFmtId="0" fontId="4" fillId="0" borderId="0" xfId="0" applyFont="1"/>
    <xf numFmtId="166" fontId="5" fillId="0" borderId="1" xfId="5" applyNumberFormat="1" applyFont="1" applyBorder="1" applyAlignment="1">
      <alignment vertical="top"/>
    </xf>
    <xf numFmtId="10" fontId="6" fillId="0" borderId="0" xfId="1" applyNumberFormat="1" applyFont="1" applyBorder="1" applyAlignment="1">
      <alignment vertical="top"/>
    </xf>
  </cellXfs>
  <cellStyles count="7">
    <cellStyle name="Comma" xfId="6" builtinId="3"/>
    <cellStyle name="Comma 2" xfId="4" xr:uid="{28373BD0-1DA9-4D99-9063-9D02E6131B23}"/>
    <cellStyle name="Normal" xfId="0" builtinId="0"/>
    <cellStyle name="Normal 10 10" xfId="3" xr:uid="{5FE77057-DBBA-434D-9917-2049A433C1F2}"/>
    <cellStyle name="Normal 181 17" xfId="2" xr:uid="{19BC9BCB-6C55-4F1E-AD75-ECD2ACF9A508}"/>
    <cellStyle name="Normal 420" xfId="5" xr:uid="{C056F8BE-13C0-4CC6-A75D-FEECA03746A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70A9-A27E-49D5-849F-3A1EA8A5B012}">
  <dimension ref="B1:G53"/>
  <sheetViews>
    <sheetView showGridLines="0" tabSelected="1" zoomScaleNormal="100" zoomScaleSheetLayoutView="100" workbookViewId="0">
      <selection activeCell="K5" sqref="K5"/>
    </sheetView>
  </sheetViews>
  <sheetFormatPr defaultColWidth="9.109375" defaultRowHeight="14.4" x14ac:dyDescent="0.25"/>
  <cols>
    <col min="1" max="1" width="9.109375" style="1"/>
    <col min="2" max="2" width="47.109375" style="1" customWidth="1"/>
    <col min="3" max="3" width="16" style="1" customWidth="1"/>
    <col min="4" max="4" width="14.33203125" style="1" bestFit="1" customWidth="1"/>
    <col min="5" max="5" width="14.5546875" style="1" bestFit="1" customWidth="1"/>
    <col min="6" max="6" width="1.109375" style="1" customWidth="1"/>
    <col min="7" max="7" width="18.44140625" style="1" bestFit="1" customWidth="1"/>
    <col min="8" max="8" width="9.109375" style="1"/>
    <col min="9" max="9" width="14.109375" style="1" customWidth="1"/>
    <col min="10" max="16384" width="9.109375" style="1"/>
  </cols>
  <sheetData>
    <row r="1" spans="2:7" x14ac:dyDescent="0.25">
      <c r="B1" s="23" t="s">
        <v>26</v>
      </c>
    </row>
    <row r="2" spans="2:7" x14ac:dyDescent="0.25">
      <c r="B2" s="23" t="s">
        <v>36</v>
      </c>
    </row>
    <row r="4" spans="2:7" ht="43.2" x14ac:dyDescent="0.25">
      <c r="B4" s="20"/>
      <c r="C4" s="20"/>
      <c r="D4" s="18" t="s">
        <v>14</v>
      </c>
      <c r="E4" s="18" t="s">
        <v>33</v>
      </c>
      <c r="G4" s="18" t="s">
        <v>33</v>
      </c>
    </row>
    <row r="5" spans="2:7" x14ac:dyDescent="0.25">
      <c r="B5" s="16" t="s">
        <v>28</v>
      </c>
      <c r="C5" s="17" t="s">
        <v>8</v>
      </c>
      <c r="D5" s="17" t="s">
        <v>9</v>
      </c>
      <c r="E5" s="17" t="s">
        <v>9</v>
      </c>
      <c r="G5" s="17" t="s">
        <v>3</v>
      </c>
    </row>
    <row r="6" spans="2:7" x14ac:dyDescent="0.25">
      <c r="B6" s="16"/>
      <c r="C6" s="17" t="s">
        <v>29</v>
      </c>
      <c r="D6" s="17" t="s">
        <v>30</v>
      </c>
      <c r="E6" s="17" t="s">
        <v>31</v>
      </c>
      <c r="G6" s="17" t="s">
        <v>34</v>
      </c>
    </row>
    <row r="7" spans="2:7" x14ac:dyDescent="0.25">
      <c r="B7" s="2" t="s">
        <v>27</v>
      </c>
      <c r="C7" s="4">
        <v>109567603.85803354</v>
      </c>
      <c r="D7" s="24">
        <f>G27</f>
        <v>0.94035444674631385</v>
      </c>
      <c r="E7" s="4">
        <f>C7*D7</f>
        <v>103032383.50724041</v>
      </c>
      <c r="G7" s="4">
        <f>C7-E7</f>
        <v>6535220.3507931232</v>
      </c>
    </row>
    <row r="8" spans="2:7" x14ac:dyDescent="0.25">
      <c r="B8" s="2" t="s">
        <v>6</v>
      </c>
      <c r="C8" s="4">
        <v>3629115486.520751</v>
      </c>
      <c r="D8" s="24">
        <f>G28</f>
        <v>0.94778247617203382</v>
      </c>
      <c r="E8" s="4">
        <f t="shared" ref="E8:E9" si="0">C8*D8</f>
        <v>3439612062.1289124</v>
      </c>
      <c r="G8" s="4">
        <f t="shared" ref="G8:G9" si="1">C8-E8</f>
        <v>189503424.39183855</v>
      </c>
    </row>
    <row r="9" spans="2:7" x14ac:dyDescent="0.25">
      <c r="B9" s="2" t="s">
        <v>25</v>
      </c>
      <c r="C9" s="4">
        <f>C8*40%</f>
        <v>1451646194.6083004</v>
      </c>
      <c r="D9" s="24">
        <f>G29</f>
        <v>0.94778247617203382</v>
      </c>
      <c r="E9" s="4">
        <f t="shared" si="0"/>
        <v>1375844824.8515651</v>
      </c>
      <c r="G9" s="4">
        <f t="shared" si="1"/>
        <v>75801369.756735325</v>
      </c>
    </row>
    <row r="10" spans="2:7" x14ac:dyDescent="0.25">
      <c r="B10" s="3" t="s">
        <v>7</v>
      </c>
      <c r="C10" s="8">
        <f>C7/C9</f>
        <v>7.5478173858746833E-2</v>
      </c>
      <c r="D10" s="15"/>
      <c r="E10" s="8">
        <f>E7/E9</f>
        <v>7.4886630851234412E-2</v>
      </c>
      <c r="G10" s="8">
        <f>G7/G9</f>
        <v>8.6215069355160781E-2</v>
      </c>
    </row>
    <row r="11" spans="2:7" x14ac:dyDescent="0.25">
      <c r="B11" s="3" t="s">
        <v>0</v>
      </c>
      <c r="C11" s="8">
        <v>8.9499999999999996E-2</v>
      </c>
      <c r="D11" s="15"/>
      <c r="E11" s="8">
        <f>E53</f>
        <v>8.9356524662137782E-2</v>
      </c>
      <c r="G11" s="8">
        <f>E43</f>
        <v>9.1899999999999996E-2</v>
      </c>
    </row>
    <row r="12" spans="2:7" x14ac:dyDescent="0.25">
      <c r="B12" s="3" t="s">
        <v>15</v>
      </c>
      <c r="C12" s="8">
        <f>C10-C11</f>
        <v>-1.4021826141253163E-2</v>
      </c>
      <c r="D12" s="15"/>
      <c r="E12" s="8">
        <f>E10-E11</f>
        <v>-1.446989381090337E-2</v>
      </c>
      <c r="G12" s="8">
        <f>G10-G11</f>
        <v>-5.6849306448392145E-3</v>
      </c>
    </row>
    <row r="14" spans="2:7" ht="43.2" x14ac:dyDescent="0.25">
      <c r="B14" s="20"/>
      <c r="C14" s="20"/>
      <c r="D14" s="18" t="s">
        <v>32</v>
      </c>
      <c r="E14" s="18" t="s">
        <v>33</v>
      </c>
      <c r="G14" s="18" t="s">
        <v>33</v>
      </c>
    </row>
    <row r="15" spans="2:7" x14ac:dyDescent="0.25">
      <c r="B15" s="16" t="s">
        <v>28</v>
      </c>
      <c r="C15" s="17" t="s">
        <v>8</v>
      </c>
      <c r="D15" s="17" t="s">
        <v>9</v>
      </c>
      <c r="E15" s="17" t="s">
        <v>9</v>
      </c>
      <c r="G15" s="17" t="s">
        <v>3</v>
      </c>
    </row>
    <row r="16" spans="2:7" x14ac:dyDescent="0.25">
      <c r="B16" s="16"/>
      <c r="C16" s="17" t="s">
        <v>29</v>
      </c>
      <c r="D16" s="17" t="s">
        <v>30</v>
      </c>
      <c r="E16" s="17" t="s">
        <v>31</v>
      </c>
      <c r="G16" s="17" t="s">
        <v>34</v>
      </c>
    </row>
    <row r="17" spans="2:7" x14ac:dyDescent="0.25">
      <c r="B17" s="2" t="s">
        <v>27</v>
      </c>
      <c r="C17" s="4">
        <v>109567603.85803354</v>
      </c>
      <c r="D17" s="24">
        <f>G33</f>
        <v>0.94573875641725103</v>
      </c>
      <c r="E17" s="4">
        <f>C17*D17</f>
        <v>103622329.41631463</v>
      </c>
      <c r="G17" s="4">
        <f>C17-E17</f>
        <v>5945274.4417189062</v>
      </c>
    </row>
    <row r="18" spans="2:7" x14ac:dyDescent="0.25">
      <c r="B18" s="2" t="s">
        <v>6</v>
      </c>
      <c r="C18" s="4">
        <v>3629115486.520751</v>
      </c>
      <c r="D18" s="24">
        <f>G34</f>
        <v>0.9490400673002094</v>
      </c>
      <c r="E18" s="4">
        <f>C18*D18</f>
        <v>3444176005.5678859</v>
      </c>
      <c r="G18" s="4">
        <f>C18-E18</f>
        <v>184939480.95286512</v>
      </c>
    </row>
    <row r="19" spans="2:7" x14ac:dyDescent="0.25">
      <c r="B19" s="2" t="s">
        <v>25</v>
      </c>
      <c r="C19" s="4">
        <f>C18*40%</f>
        <v>1451646194.6083004</v>
      </c>
      <c r="D19" s="24">
        <f>G35</f>
        <v>0.9490400673002094</v>
      </c>
      <c r="E19" s="4">
        <f>C19*D19</f>
        <v>1377670402.2271543</v>
      </c>
      <c r="G19" s="4">
        <f>C19-E19</f>
        <v>73975792.381146193</v>
      </c>
    </row>
    <row r="20" spans="2:7" x14ac:dyDescent="0.25">
      <c r="B20" s="3" t="s">
        <v>7</v>
      </c>
      <c r="C20" s="8">
        <f>C17/C19</f>
        <v>7.5478173858746833E-2</v>
      </c>
      <c r="D20" s="15"/>
      <c r="E20" s="8">
        <f>E17/E19</f>
        <v>7.5215617065444579E-2</v>
      </c>
      <c r="G20" s="8">
        <f>G17/G19</f>
        <v>8.0367837239066139E-2</v>
      </c>
    </row>
    <row r="21" spans="2:7" x14ac:dyDescent="0.25">
      <c r="B21" s="3" t="s">
        <v>0</v>
      </c>
      <c r="C21" s="8">
        <v>8.9499999999999996E-2</v>
      </c>
      <c r="D21" s="15"/>
      <c r="E21" s="8">
        <f>E11</f>
        <v>8.9356524662137782E-2</v>
      </c>
      <c r="G21" s="8">
        <f>E43</f>
        <v>9.1899999999999996E-2</v>
      </c>
    </row>
    <row r="22" spans="2:7" x14ac:dyDescent="0.25">
      <c r="B22" s="3" t="s">
        <v>15</v>
      </c>
      <c r="C22" s="8">
        <f>C20-C21</f>
        <v>-1.4021826141253163E-2</v>
      </c>
      <c r="D22" s="15"/>
      <c r="E22" s="8">
        <f>E20-E21</f>
        <v>-1.4140907596693203E-2</v>
      </c>
      <c r="G22" s="8">
        <f>G20-G21</f>
        <v>-1.1532162760933856E-2</v>
      </c>
    </row>
    <row r="23" spans="2:7" x14ac:dyDescent="0.25">
      <c r="B23" s="9"/>
      <c r="C23" s="25"/>
      <c r="D23" s="5"/>
      <c r="E23" s="25"/>
      <c r="G23" s="25"/>
    </row>
    <row r="24" spans="2:7" x14ac:dyDescent="0.25">
      <c r="B24" s="9" t="s">
        <v>35</v>
      </c>
      <c r="C24" s="25"/>
      <c r="D24" s="5"/>
      <c r="E24" s="25"/>
      <c r="G24" s="25"/>
    </row>
    <row r="25" spans="2:7" x14ac:dyDescent="0.25">
      <c r="C25" s="5"/>
      <c r="D25" s="5"/>
    </row>
    <row r="26" spans="2:7" ht="28.8" x14ac:dyDescent="0.25">
      <c r="B26" s="16" t="s">
        <v>10</v>
      </c>
      <c r="C26" s="17" t="s">
        <v>9</v>
      </c>
      <c r="D26" s="17" t="s">
        <v>12</v>
      </c>
      <c r="E26" s="18" t="s">
        <v>23</v>
      </c>
      <c r="G26" s="19" t="s">
        <v>22</v>
      </c>
    </row>
    <row r="27" spans="2:7" x14ac:dyDescent="0.25">
      <c r="B27" s="2" t="s">
        <v>27</v>
      </c>
      <c r="C27" s="4">
        <v>92065393.890000001</v>
      </c>
      <c r="D27" s="4">
        <v>5839597.3700000001</v>
      </c>
      <c r="E27" s="6">
        <f>C27+D27</f>
        <v>97904991.260000005</v>
      </c>
      <c r="G27" s="7">
        <f>C27/E27</f>
        <v>0.94035444674631385</v>
      </c>
    </row>
    <row r="28" spans="2:7" x14ac:dyDescent="0.25">
      <c r="B28" s="2" t="s">
        <v>24</v>
      </c>
      <c r="C28" s="4">
        <v>2731011247.239994</v>
      </c>
      <c r="D28" s="4">
        <v>150463474.96649998</v>
      </c>
      <c r="E28" s="6">
        <f>C28+D28</f>
        <v>2881474722.2064939</v>
      </c>
      <c r="G28" s="7">
        <f>C28/E28</f>
        <v>0.94778247617203382</v>
      </c>
    </row>
    <row r="29" spans="2:7" x14ac:dyDescent="0.25">
      <c r="B29" s="2" t="s">
        <v>25</v>
      </c>
      <c r="C29" s="4">
        <f>C28*40%</f>
        <v>1092404498.8959978</v>
      </c>
      <c r="D29" s="4">
        <f>D28*40%</f>
        <v>60185389.986599997</v>
      </c>
      <c r="E29" s="4">
        <f>E28*40%</f>
        <v>1152589888.8825977</v>
      </c>
      <c r="G29" s="7">
        <f>C29/E29</f>
        <v>0.94778247617203382</v>
      </c>
    </row>
    <row r="30" spans="2:7" x14ac:dyDescent="0.25">
      <c r="B30" s="3" t="s">
        <v>7</v>
      </c>
      <c r="C30" s="8">
        <f>C27/C29</f>
        <v>8.4277750579609317E-2</v>
      </c>
      <c r="D30" s="8">
        <f>D27/D29</f>
        <v>9.7026826133388186E-2</v>
      </c>
      <c r="E30" s="8">
        <f>E27/E29</f>
        <v>8.4943475736123319E-2</v>
      </c>
    </row>
    <row r="32" spans="2:7" ht="28.8" x14ac:dyDescent="0.25">
      <c r="B32" s="16" t="s">
        <v>11</v>
      </c>
      <c r="C32" s="17" t="s">
        <v>9</v>
      </c>
      <c r="D32" s="17" t="s">
        <v>12</v>
      </c>
      <c r="E32" s="18" t="s">
        <v>23</v>
      </c>
      <c r="G32" s="19" t="s">
        <v>22</v>
      </c>
    </row>
    <row r="33" spans="2:7" x14ac:dyDescent="0.25">
      <c r="B33" s="2" t="s">
        <v>27</v>
      </c>
      <c r="C33" s="4">
        <v>88414587.989999995</v>
      </c>
      <c r="D33" s="4">
        <v>5072738.5999999996</v>
      </c>
      <c r="E33" s="6">
        <f>C33+D33</f>
        <v>93487326.589999989</v>
      </c>
      <c r="G33" s="7">
        <f>C33/E33</f>
        <v>0.94573875641725103</v>
      </c>
    </row>
    <row r="34" spans="2:7" x14ac:dyDescent="0.25">
      <c r="B34" s="2" t="s">
        <v>24</v>
      </c>
      <c r="C34" s="4">
        <v>2885572415.5424876</v>
      </c>
      <c r="D34" s="4">
        <v>154944539.39625001</v>
      </c>
      <c r="E34" s="6">
        <f>C34+D34</f>
        <v>3040516954.9387379</v>
      </c>
      <c r="G34" s="7">
        <f>C34/E34</f>
        <v>0.9490400673002094</v>
      </c>
    </row>
    <row r="35" spans="2:7" x14ac:dyDescent="0.25">
      <c r="B35" s="2" t="s">
        <v>25</v>
      </c>
      <c r="C35" s="4">
        <f>C34*40%</f>
        <v>1154228966.216995</v>
      </c>
      <c r="D35" s="4">
        <f>D34*40%</f>
        <v>61977815.75850001</v>
      </c>
      <c r="E35" s="4">
        <f>E34*40%</f>
        <v>1216206781.9754951</v>
      </c>
      <c r="G35" s="7">
        <f>C35/E35</f>
        <v>0.9490400673002094</v>
      </c>
    </row>
    <row r="36" spans="2:7" x14ac:dyDescent="0.25">
      <c r="B36" s="3" t="s">
        <v>7</v>
      </c>
      <c r="C36" s="8">
        <f>C33/C35</f>
        <v>7.66005624341419E-2</v>
      </c>
      <c r="D36" s="8">
        <f>D33/D35</f>
        <v>8.1847650452320009E-2</v>
      </c>
      <c r="E36" s="8">
        <f>E33/E35</f>
        <v>7.6867953686418133E-2</v>
      </c>
    </row>
    <row r="38" spans="2:7" x14ac:dyDescent="0.25">
      <c r="B38" s="9" t="s">
        <v>16</v>
      </c>
    </row>
    <row r="40" spans="2:7" ht="47.3" customHeight="1" x14ac:dyDescent="0.25">
      <c r="B40" s="21" t="s">
        <v>18</v>
      </c>
      <c r="C40" s="22" t="s">
        <v>17</v>
      </c>
      <c r="D40" s="22" t="s">
        <v>13</v>
      </c>
      <c r="E40" s="22" t="s">
        <v>19</v>
      </c>
    </row>
    <row r="41" spans="2:7" x14ac:dyDescent="0.25">
      <c r="B41" s="10" t="s">
        <v>1</v>
      </c>
      <c r="C41" s="4">
        <v>249399133.35054109</v>
      </c>
      <c r="D41" s="11">
        <f>ROUND(C41/SUM($C$41:$C$45),2)</f>
        <v>0.22</v>
      </c>
      <c r="E41" s="12">
        <v>8.9300000000000004E-2</v>
      </c>
    </row>
    <row r="42" spans="2:7" x14ac:dyDescent="0.25">
      <c r="B42" s="10" t="s">
        <v>2</v>
      </c>
      <c r="C42" s="4">
        <v>161847409</v>
      </c>
      <c r="D42" s="11">
        <f>ROUND(C42/SUM($C$41:$C$45),2)</f>
        <v>0.14000000000000001</v>
      </c>
      <c r="E42" s="12">
        <v>9.2999999999999999E-2</v>
      </c>
    </row>
    <row r="43" spans="2:7" x14ac:dyDescent="0.25">
      <c r="B43" s="10" t="s">
        <v>3</v>
      </c>
      <c r="C43" s="4">
        <v>60556692</v>
      </c>
      <c r="D43" s="11">
        <f>ROUNDUP(C43/SUM($C$41:$C$45),2)</f>
        <v>6.0000000000000005E-2</v>
      </c>
      <c r="E43" s="12">
        <v>9.1899999999999996E-2</v>
      </c>
    </row>
    <row r="44" spans="2:7" x14ac:dyDescent="0.25">
      <c r="B44" s="10" t="s">
        <v>4</v>
      </c>
      <c r="C44" s="4">
        <v>433122065</v>
      </c>
      <c r="D44" s="11">
        <f t="shared" ref="D44:D45" si="2">ROUND(C44/SUM($C$41:$C$45),2)</f>
        <v>0.38</v>
      </c>
      <c r="E44" s="12">
        <v>8.7800000000000003E-2</v>
      </c>
    </row>
    <row r="45" spans="2:7" x14ac:dyDescent="0.25">
      <c r="B45" s="10" t="s">
        <v>5</v>
      </c>
      <c r="C45" s="4">
        <v>222279180</v>
      </c>
      <c r="D45" s="11">
        <f t="shared" si="2"/>
        <v>0.2</v>
      </c>
      <c r="E45" s="12">
        <v>8.9800000000000005E-2</v>
      </c>
    </row>
    <row r="46" spans="2:7" x14ac:dyDescent="0.25">
      <c r="B46" s="13" t="s">
        <v>20</v>
      </c>
      <c r="C46" s="15"/>
      <c r="D46" s="15"/>
      <c r="E46" s="14">
        <f>SUMPRODUCT(D41:D45,E41:E45)</f>
        <v>8.9504E-2</v>
      </c>
    </row>
    <row r="48" spans="2:7" ht="43.2" x14ac:dyDescent="0.25">
      <c r="B48" s="21" t="s">
        <v>18</v>
      </c>
      <c r="C48" s="22" t="s">
        <v>17</v>
      </c>
      <c r="D48" s="22" t="s">
        <v>13</v>
      </c>
      <c r="E48" s="22" t="s">
        <v>19</v>
      </c>
    </row>
    <row r="49" spans="2:5" x14ac:dyDescent="0.25">
      <c r="B49" s="10" t="s">
        <v>1</v>
      </c>
      <c r="C49" s="4">
        <v>249399133.35054109</v>
      </c>
      <c r="D49" s="11">
        <f>C49/SUM($C$49:$C$52)</f>
        <v>0.23381582590634392</v>
      </c>
      <c r="E49" s="12">
        <f>E41</f>
        <v>8.9300000000000004E-2</v>
      </c>
    </row>
    <row r="50" spans="2:5" x14ac:dyDescent="0.25">
      <c r="B50" s="10" t="s">
        <v>2</v>
      </c>
      <c r="C50" s="4">
        <v>161847409</v>
      </c>
      <c r="D50" s="11">
        <f t="shared" ref="D50:D52" si="3">C50/SUM($C$49:$C$52)</f>
        <v>0.15173463154319633</v>
      </c>
      <c r="E50" s="12">
        <f>E42</f>
        <v>9.2999999999999999E-2</v>
      </c>
    </row>
    <row r="51" spans="2:5" x14ac:dyDescent="0.25">
      <c r="B51" s="10" t="s">
        <v>4</v>
      </c>
      <c r="C51" s="4">
        <v>433122065</v>
      </c>
      <c r="D51" s="11">
        <f t="shared" si="3"/>
        <v>0.40605912292363811</v>
      </c>
      <c r="E51" s="12">
        <f>E44</f>
        <v>8.7800000000000003E-2</v>
      </c>
    </row>
    <row r="52" spans="2:5" x14ac:dyDescent="0.25">
      <c r="B52" s="10" t="s">
        <v>5</v>
      </c>
      <c r="C52" s="4">
        <v>222279180</v>
      </c>
      <c r="D52" s="11">
        <f t="shared" si="3"/>
        <v>0.20839041962682156</v>
      </c>
      <c r="E52" s="12">
        <f>E45</f>
        <v>8.9800000000000005E-2</v>
      </c>
    </row>
    <row r="53" spans="2:5" x14ac:dyDescent="0.25">
      <c r="B53" s="13" t="s">
        <v>21</v>
      </c>
      <c r="C53" s="15"/>
      <c r="D53" s="15"/>
      <c r="E53" s="14">
        <f>SUMPRODUCT(D49:D52,E49:E52)</f>
        <v>8.9356524662137782E-2</v>
      </c>
    </row>
  </sheetData>
  <pageMargins left="0.7" right="0.7" top="0.75" bottom="0.75" header="0.3" footer="0.3"/>
  <pageSetup scale="81" orientation="portrait" r:id="rId1"/>
  <ignoredErrors>
    <ignoredError sqref="D4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ESM Application Tables</vt:lpstr>
      <vt:lpstr>'ESM Application Tables'!Print_Area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Yeates</dc:creator>
  <cp:lastModifiedBy>Sharon duQuesnay</cp:lastModifiedBy>
  <cp:lastPrinted>2024-10-17T14:18:38Z</cp:lastPrinted>
  <dcterms:created xsi:type="dcterms:W3CDTF">2023-08-08T14:31:44Z</dcterms:created>
  <dcterms:modified xsi:type="dcterms:W3CDTF">2024-10-17T14:19:00Z</dcterms:modified>
</cp:coreProperties>
</file>