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ctra-my.sharepoint.com/personal/angela_yan_alectrautilities_com/Documents/Documents/"/>
    </mc:Choice>
  </mc:AlternateContent>
  <xr:revisionPtr revIDLastSave="57" documentId="13_ncr:1_{A63AF35E-317E-48E4-89A4-02118A93365B}" xr6:coauthVersionLast="47" xr6:coauthVersionMax="47" xr10:uidLastSave="{030FCE28-4A88-4E24-90AB-84B0CE565857}"/>
  <bookViews>
    <workbookView xWindow="-120" yWindow="-120" windowWidth="29040" windowHeight="15840" tabRatio="705" xr2:uid="{EF9D2F81-0F1A-40CA-8008-7FF754A6BD17}"/>
  </bookViews>
  <sheets>
    <sheet name="ROE Summary_No M&amp;A Adjustment" sheetId="10" r:id="rId1"/>
  </sheets>
  <definedNames>
    <definedName name="___fin1" localSheetId="0" hidden="1">{#N/A,#N/A,TRUE,"UKUPNO";#N/A,#N/A,TRUE,"PLASMAN";#N/A,#N/A,TRUE,"REKAP"}</definedName>
    <definedName name="___fin1" hidden="1">{#N/A,#N/A,TRUE,"UKUPNO";#N/A,#N/A,TRUE,"PLASMAN";#N/A,#N/A,TRUE,"REKAP"}</definedName>
    <definedName name="___HKJ1" localSheetId="0" hidden="1">{#N/A,#N/A,TRUE,"UKUPNO";#N/A,#N/A,TRUE,"PLASMAN";#N/A,#N/A,TRUE,"REKAP"}</definedName>
    <definedName name="___HKJ1" hidden="1">{#N/A,#N/A,TRUE,"UKUPNO";#N/A,#N/A,TRUE,"PLASMAN";#N/A,#N/A,TRUE,"REKAP"}</definedName>
    <definedName name="___HR1" localSheetId="0" hidden="1">{#N/A,#N/A,TRUE,"UKUPNO";#N/A,#N/A,TRUE,"PLASMAN";#N/A,#N/A,TRUE,"REKAP"}</definedName>
    <definedName name="___HR1" hidden="1">{#N/A,#N/A,TRUE,"UKUPNO";#N/A,#N/A,TRUE,"PLASMAN";#N/A,#N/A,TRUE,"REKAP"}</definedName>
    <definedName name="___K1" localSheetId="0" hidden="1">{#N/A,#N/A,TRUE,"UKUPNO";#N/A,#N/A,TRUE,"PLASMAN";#N/A,#N/A,TRUE,"REKAP"}</definedName>
    <definedName name="___K1" hidden="1">{#N/A,#N/A,TRUE,"UKUPNO";#N/A,#N/A,TRUE,"PLASMAN";#N/A,#N/A,TRUE,"REKAP"}</definedName>
    <definedName name="___KO1" localSheetId="0" hidden="1">{#N/A,#N/A,TRUE,"UKUPNO";#N/A,#N/A,TRUE,"PLASMAN";#N/A,#N/A,TRUE,"REKAP"}</definedName>
    <definedName name="___KO1" hidden="1">{#N/A,#N/A,TRUE,"UKUPNO";#N/A,#N/A,TRUE,"PLASMAN";#N/A,#N/A,TRUE,"REKAP"}</definedName>
    <definedName name="___SE1" localSheetId="0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w1" localSheetId="0" hidden="1">{#N/A,#N/A,TRUE,"UKUPNO";#N/A,#N/A,TRUE,"PLASMAN";#N/A,#N/A,TRUE,"REKAP"}</definedName>
    <definedName name="___w1" hidden="1">{#N/A,#N/A,TRUE,"UKUPNO";#N/A,#N/A,TRUE,"PLASMAN";#N/A,#N/A,TRUE,"REKAP"}</definedName>
    <definedName name="___z1" localSheetId="0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localSheetId="0" hidden="1">{#N/A,#N/A,TRUE,"UKUPNO";#N/A,#N/A,TRUE,"PLASMAN";#N/A,#N/A,TRUE,"REKAP"}</definedName>
    <definedName name="__fin1" hidden="1">{#N/A,#N/A,TRUE,"UKUPNO";#N/A,#N/A,TRUE,"PLASMAN";#N/A,#N/A,TRUE,"REKAP"}</definedName>
    <definedName name="__HKJ1" localSheetId="0" hidden="1">{#N/A,#N/A,TRUE,"UKUPNO";#N/A,#N/A,TRUE,"PLASMAN";#N/A,#N/A,TRUE,"REKAP"}</definedName>
    <definedName name="__HKJ1" hidden="1">{#N/A,#N/A,TRUE,"UKUPNO";#N/A,#N/A,TRUE,"PLASMAN";#N/A,#N/A,TRUE,"REKAP"}</definedName>
    <definedName name="__HR1" localSheetId="0" hidden="1">{#N/A,#N/A,TRUE,"UKUPNO";#N/A,#N/A,TRUE,"PLASMAN";#N/A,#N/A,TRUE,"REKAP"}</definedName>
    <definedName name="__HR1" hidden="1">{#N/A,#N/A,TRUE,"UKUPNO";#N/A,#N/A,TRUE,"PLASMAN";#N/A,#N/A,TRUE,"REKAP"}</definedName>
    <definedName name="__K1" localSheetId="0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0" hidden="1">{#N/A,#N/A,TRUE,"UKUPNO";#N/A,#N/A,TRUE,"PLASMAN";#N/A,#N/A,TRUE,"REKAP"}</definedName>
    <definedName name="__KO1" hidden="1">{#N/A,#N/A,TRUE,"UKUPNO";#N/A,#N/A,TRUE,"PLASMAN";#N/A,#N/A,TRUE,"REKAP"}</definedName>
    <definedName name="_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0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w1" localSheetId="0" hidden="1">{#N/A,#N/A,TRUE,"UKUPNO";#N/A,#N/A,TRUE,"PLASMAN";#N/A,#N/A,TRUE,"REKAP"}</definedName>
    <definedName name="__w1" hidden="1">{#N/A,#N/A,TRUE,"UKUPNO";#N/A,#N/A,TRUE,"PLASMAN";#N/A,#N/A,TRUE,"REKAP"}</definedName>
    <definedName name="__z1" localSheetId="0" hidden="1">{#N/A,#N/A,TRUE,"UKUPNO";#N/A,#N/A,TRUE,"PLASMAN";#N/A,#N/A,TRUE,"REKAP"}</definedName>
    <definedName name="__z1" hidden="1">{#N/A,#N/A,TRUE,"UKUPNO";#N/A,#N/A,TRUE,"PLASMAN";#N/A,#N/A,TRUE,"REKAP"}</definedName>
    <definedName name="_1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localSheetId="0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#REF!</definedName>
    <definedName name="_12__123Graph_BCHART_111" hidden="1">#REF!</definedName>
    <definedName name="_12__FDSAUDITLINK__" localSheetId="0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#REF!</definedName>
    <definedName name="_13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#REF!</definedName>
    <definedName name="_14__FDSAUDITLINK__" localSheetId="0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#REF!</definedName>
    <definedName name="_15__FDSAUDITLINK__" localSheetId="0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localSheetId="0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localSheetId="0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#REF!</definedName>
    <definedName name="_2__FDSAUDITLINK__" localSheetId="0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localSheetId="0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#REF!</definedName>
    <definedName name="_21__FDSAUDITLINK__" localSheetId="0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#REF!</definedName>
    <definedName name="_23__123Graph_CGROWTH_REVS_A" hidden="1">#REF!</definedName>
    <definedName name="_23__FDSAUDITLINK__" localSheetId="0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localSheetId="0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localSheetId="0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localSheetId="0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localSheetId="0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#REF!</definedName>
    <definedName name="_3__FDSAUDITLINK__" localSheetId="0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localSheetId="0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localSheetId="0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localSheetId="0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localSheetId="0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localSheetId="0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localSheetId="0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localSheetId="0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localSheetId="0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localSheetId="0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localSheetId="0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localSheetId="0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localSheetId="0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localSheetId="0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localSheetId="0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localSheetId="0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0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0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0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0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0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0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localSheetId="0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localSheetId="0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localSheetId="0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0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0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0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0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localSheetId="0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0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localSheetId="0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localSheetId="0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0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localSheetId="0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localSheetId="0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localSheetId="0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0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0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0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0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0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0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0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0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localSheetId="0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localSheetId="0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0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0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0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0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0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0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0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0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0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localSheetId="0" hidden="1">{#N/A,#N/A,TRUE,"UKUPNO";#N/A,#N/A,TRUE,"PLASMAN";#N/A,#N/A,TRUE,"REKAP"}</definedName>
    <definedName name="_fin1" hidden="1">{#N/A,#N/A,TRUE,"UKUPNO";#N/A,#N/A,TRUE,"PLASMAN";#N/A,#N/A,TRUE,"REKAP"}</definedName>
    <definedName name="_HKJ1" localSheetId="0" hidden="1">{#N/A,#N/A,TRUE,"UKUPNO";#N/A,#N/A,TRUE,"PLASMAN";#N/A,#N/A,TRUE,"REKAP"}</definedName>
    <definedName name="_HKJ1" hidden="1">{#N/A,#N/A,TRUE,"UKUPNO";#N/A,#N/A,TRUE,"PLASMAN";#N/A,#N/A,TRUE,"REKAP"}</definedName>
    <definedName name="_HR1" localSheetId="0" hidden="1">{#N/A,#N/A,TRUE,"UKUPNO";#N/A,#N/A,TRUE,"PLASMAN";#N/A,#N/A,TRUE,"REKAP"}</definedName>
    <definedName name="_HR1" hidden="1">{#N/A,#N/A,TRUE,"UKUPNO";#N/A,#N/A,TRUE,"PLASMAN";#N/A,#N/A,TRUE,"REKAP"}</definedName>
    <definedName name="_K1" localSheetId="0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localSheetId="0" hidden="1">{#N/A,#N/A,TRUE,"UKUPNO";#N/A,#N/A,TRUE,"PLASMAN";#N/A,#N/A,TRUE,"REKAP"}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localSheetId="0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w1" localSheetId="0" hidden="1">{#N/A,#N/A,TRUE,"UKUPNO";#N/A,#N/A,TRUE,"PLASMAN";#N/A,#N/A,TRUE,"REKAP"}</definedName>
    <definedName name="_w1" hidden="1">{#N/A,#N/A,TRUE,"UKUPNO";#N/A,#N/A,TRUE,"PLASMAN";#N/A,#N/A,TRUE,"REKAP"}</definedName>
    <definedName name="_xlcn.WorksheetConnection_T9A2C161" hidden="1">#REF!</definedName>
    <definedName name="_z1" localSheetId="0" hidden="1">{#N/A,#N/A,TRUE,"UKUPNO";#N/A,#N/A,TRUE,"PLASMAN";#N/A,#N/A,TRUE,"REKAP"}</definedName>
    <definedName name="_z1" hidden="1">{#N/A,#N/A,TRUE,"UKUPNO";#N/A,#N/A,TRUE,"PLASMAN";#N/A,#N/A,TRUE,"REKAP"}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bc" localSheetId="0" hidden="1">{#N/A,#N/A,FALSE,"CLAIMS";#N/A,#N/A,FALSE,"EXPENSE";#N/A,#N/A,FALSE,"CAPITAL"}</definedName>
    <definedName name="abc" hidden="1">{#N/A,#N/A,FALSE,"CLAIMS";#N/A,#N/A,FALSE,"EXPENSE";#N/A,#N/A,FALSE,"CAPITAL"}</definedName>
    <definedName name="AccessDatabase" hidden="1">"C:\My Documents\発注予測.mdb"</definedName>
    <definedName name="ads" localSheetId="0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rsdf" localSheetId="0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b" localSheetId="0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LPH1" hidden="1">#REF!</definedName>
    <definedName name="BLPH2" hidden="1">#REF!</definedName>
    <definedName name="BLPH3" hidden="1">#REF!</definedName>
    <definedName name="cafe_validation_temp" hidden="1">#REF!</definedName>
    <definedName name="CBWorkbookPriority" hidden="1">-844756298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"b2a64c6c-42e0-40ff-84b5-17e326ba1c46"</definedName>
    <definedName name="d" hidden="1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yfhn" localSheetId="0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hidden="1">#REF!</definedName>
    <definedName name="ee" hidden="1">#REF!</definedName>
    <definedName name="EV__LASTREFTIME__" hidden="1">39729.3809143519</definedName>
    <definedName name="FA" hidden="1">{"datatable",#N/A,FALSE,"Cust.Adds_Volumes"}</definedName>
    <definedName name="FDHDF" hidden="1">#REF!</definedName>
    <definedName name="ff" hidden="1">{"OM_data",#N/A,FALSE,"O&amp;M Data Table";"OM_regulatory_adjustments",#N/A,FALSE,"O&amp;M Data Table";"OM_select_data",#N/A,FALSE,"O&amp;M Data Table"}</definedName>
    <definedName name="fg" localSheetId="0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ll" hidden="1">#REF!</definedName>
    <definedName name="Fill2" hidden="1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g" localSheetId="0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FHDF" hidden="1">#REF!</definedName>
    <definedName name="GG" localSheetId="0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HJ" hidden="1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HJKL" hidden="1">#REF!</definedName>
    <definedName name="HLJKGJKL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"c189"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"c190"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taly" hidden="1">#REF!</definedName>
    <definedName name="jhnhgg" localSheetId="0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KK" localSheetId="0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astSheet" hidden="1">"Total Bill Impacts_All Customer"</definedName>
    <definedName name="listlist" hidden="1">#REF!</definedName>
    <definedName name="ListOffset" hidden="1">1</definedName>
    <definedName name="LKASFDH" hidden="1">#REF!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M" hidden="1">#N/A</definedName>
    <definedName name="o" localSheetId="0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rder" hidden="1">255</definedName>
    <definedName name="Pal_Workbook_GUID" hidden="1">"CJIDBG9LAGS8VPF2DQK4XUW3"</definedName>
    <definedName name="QEWR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SAPBEXrevision" hidden="1">9</definedName>
    <definedName name="SAPBEXsysID" hidden="1">"BWP"</definedName>
    <definedName name="SAPBEXwbID" hidden="1">"451N6G6HNH5M7RVWKXOTIVLAA"</definedName>
    <definedName name="SDF" localSheetId="0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0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0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rdfg" localSheetId="0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dhg" localSheetId="0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u" localSheetId="0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VV" localSheetId="0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resd" localSheetId="0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localSheetId="0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localSheetId="0" hidden="1">{#N/A,#N/A,TRUE,"96PROP"}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FE._.REGISTER." localSheetId="0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0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0" hidden="1">{"Page1",#N/A,FALSE,"APCT";"Page2",#N/A,FALSE,"APCT"}</definedName>
    <definedName name="wrn.APCT." hidden="1">{"Page1",#N/A,FALSE,"APCT";"Page2",#N/A,FALSE,"APCT"}</definedName>
    <definedName name="wrn.APL." localSheetId="0" hidden="1">{"Page1",#N/A,FALSE,"APL";"Page2",#N/A,FALSE,"APL"}</definedName>
    <definedName name="wrn.APL." hidden="1">{"Page1",#N/A,FALSE,"APL";"Page2",#N/A,FALSE,"APL"}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ocumentation." localSheetId="0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ntitiesWithReclasses." localSheetId="0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0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0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0" hidden="1">{"income",#N/A,FALSE,"income_statement"}</definedName>
    <definedName name="wrn.income." hidden="1">{"income",#N/A,FALSE,"income_statement"}</definedName>
    <definedName name="wrn.INCOME._.STATEMENT." localSheetId="0" hidden="1">{"INCOME STATEMENT",#N/A,FALSE,"Income Statement"}</definedName>
    <definedName name="wrn.INCOME._.STATEMENT." hidden="1">{"INCOME STATEMENT",#N/A,FALSE,"Income Statement"}</definedName>
    <definedName name="wrn.incomestmt." localSheetId="0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sheet." localSheetId="0" hidden="1">{#N/A,#N/A,FALSE,"TICKERS INPUT SHEET"}</definedName>
    <definedName name="wrn.input._.sheet." hidden="1">{#N/A,#N/A,FALSE,"TICKERS INPUT SHEET"}</definedName>
    <definedName name="wrn.Lead._.Schedule.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0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0" hidden="1">{"PARTNERS CAPITAL STMT",#N/A,FALSE,"Partners Capital"}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Everything." localSheetId="0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0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0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0" hidden="1">{"STMT OF CASH FLOWS",#N/A,FALSE,"Cash Flows Indirect"}</definedName>
    <definedName name="wrn.STMT._.OF._.CASH._.FLOWS." hidden="1">{"STMT OF CASH FLOWS",#N/A,FALSE,"Cash Flows Indirect"}</definedName>
    <definedName name="wrn.summary." localSheetId="0" hidden="1">{"summary",#N/A,FALSE,"Valuation Analysis"}</definedName>
    <definedName name="wrn.summary." hidden="1">{"summary",#N/A,FALSE,"Valuation Analysis"}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0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0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0" hidden="1">{"EXPLANATIONS",#N/A,FALSE,"Working Trial Balance"}</definedName>
    <definedName name="wrn.TB._.EXPLANATIONS." hidden="1">{"EXPLANATIONS",#N/A,FALSE,"Working Trial Balance"}</definedName>
    <definedName name="wrn.TB._.INCOME._.STMT." localSheetId="0" hidden="1">{"INCOME ACCOUNTS",#N/A,FALSE,"Working Trial Balance"}</definedName>
    <definedName name="wrn.TB._.INCOME._.STMT." hidden="1">{"INCOME ACCOUNTS",#N/A,FALSE,"Working Trial Balance"}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0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0" hidden="1">{"土地",#N/A,FALSE,"土地建物"}</definedName>
    <definedName name="wrn.土地." hidden="1">{"土地",#N/A,FALSE,"土地建物"}</definedName>
    <definedName name="wrn.建物." localSheetId="0" hidden="1">{"建物",#N/A,FALSE,"土地建物"}</definedName>
    <definedName name="wrn.建物." hidden="1">{"建物",#N/A,FALSE,"土地建物"}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rh" localSheetId="0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zzz" localSheetId="0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0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0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0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0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10" l="1"/>
  <c r="H46" i="10" l="1"/>
  <c r="D46" i="10"/>
  <c r="E46" i="10"/>
  <c r="F46" i="10"/>
  <c r="G46" i="10"/>
  <c r="H39" i="10" l="1"/>
  <c r="G39" i="10"/>
  <c r="G30" i="10"/>
  <c r="G32" i="10" l="1"/>
  <c r="G16" i="10"/>
  <c r="G34" i="10" l="1"/>
  <c r="G22" i="10"/>
  <c r="G40" i="10" l="1"/>
  <c r="G42" i="10" l="1"/>
  <c r="G43" i="10"/>
  <c r="G44" i="10"/>
  <c r="G47" i="10" l="1"/>
  <c r="G49" i="10" s="1"/>
  <c r="F39" i="10"/>
  <c r="E30" i="10"/>
  <c r="D30" i="10"/>
  <c r="F30" i="10"/>
  <c r="D16" i="10"/>
  <c r="D22" i="10" s="1"/>
  <c r="F16" i="10"/>
  <c r="D39" i="10" l="1"/>
  <c r="E39" i="10"/>
  <c r="E32" i="10"/>
  <c r="D32" i="10"/>
  <c r="E16" i="10"/>
  <c r="E22" i="10" s="1"/>
  <c r="F22" i="10"/>
  <c r="F32" i="10"/>
  <c r="D34" i="10" l="1"/>
  <c r="E34" i="10"/>
  <c r="F34" i="10"/>
  <c r="E40" i="10" l="1"/>
  <c r="F40" i="10"/>
  <c r="D40" i="10"/>
  <c r="E41" i="10" s="1"/>
  <c r="F43" i="10"/>
  <c r="F42" i="10"/>
  <c r="G41" i="10"/>
  <c r="E43" i="10"/>
  <c r="E42" i="10"/>
  <c r="E44" i="10"/>
  <c r="F41" i="10"/>
  <c r="F44" i="10" l="1"/>
  <c r="E47" i="10"/>
  <c r="E49" i="10" s="1"/>
  <c r="D43" i="10"/>
  <c r="D42" i="10"/>
  <c r="D44" i="10"/>
  <c r="F47" i="10" l="1"/>
  <c r="F49" i="10" s="1"/>
  <c r="D47" i="10"/>
  <c r="D49" i="10" s="1"/>
  <c r="H30" i="10"/>
  <c r="H32" i="10" l="1"/>
  <c r="H34" i="10" s="1"/>
  <c r="H40" i="10" l="1"/>
  <c r="H43" i="10"/>
  <c r="H41" i="10"/>
  <c r="H44" i="10"/>
  <c r="H42" i="10"/>
  <c r="H16" i="10" l="1"/>
  <c r="H22" i="10" l="1"/>
  <c r="H47" i="10" s="1"/>
  <c r="H49" i="10" l="1"/>
</calcChain>
</file>

<file path=xl/sharedStrings.xml><?xml version="1.0" encoding="utf-8"?>
<sst xmlns="http://schemas.openxmlformats.org/spreadsheetml/2006/main" count="43" uniqueCount="43">
  <si>
    <t>Total Rate Base</t>
  </si>
  <si>
    <t>REGULATED RETURN ON EQUITY (ROE)</t>
  </si>
  <si>
    <t>2017 RRR</t>
  </si>
  <si>
    <t>2018 RRR</t>
  </si>
  <si>
    <t>2019 RRR</t>
  </si>
  <si>
    <t>REGULATED NET INCOME</t>
  </si>
  <si>
    <t>Regulated Net Income (Loss)</t>
  </si>
  <si>
    <t>Adjustment Items:</t>
  </si>
  <si>
    <t>Non-rate regulated items and other adjustments (Appendix 1)</t>
  </si>
  <si>
    <t xml:space="preserve">Unrealized (gains)/losses on interest rate swaps 
</t>
  </si>
  <si>
    <t>Actuarial (gains)/losses on OPEB and/or Pensions not approved by the OEB</t>
  </si>
  <si>
    <t>Non-recoverable donations (Appendix 2)</t>
  </si>
  <si>
    <t>Net interest/carrying charges from DVAs (Appendix 3)</t>
  </si>
  <si>
    <t>Interest adjustment for deemed debt (Appendix 4)</t>
  </si>
  <si>
    <t>Adjusted regulated net income before tax adjustments</t>
  </si>
  <si>
    <t>Add back: Future/deferred taxes expense</t>
  </si>
  <si>
    <t xml:space="preserve">Add back: Current income tax expense 
</t>
  </si>
  <si>
    <t>Deduct: Current income tax expense for regulated ROE purposes (Appendix 6)</t>
  </si>
  <si>
    <t>Adjusted Regulated Net Income</t>
  </si>
  <si>
    <t>WORKING CAPITAL ALLOWANCE</t>
  </si>
  <si>
    <t>Rate base:</t>
  </si>
  <si>
    <t>Cost of Power</t>
  </si>
  <si>
    <t>Operating expenses before any applicable adjustments</t>
  </si>
  <si>
    <t>Other Adjustments - Net Merger (synergies)/costs</t>
  </si>
  <si>
    <t>Adjusted Operating Expense</t>
  </si>
  <si>
    <t>Total Cost of Power and Operating Expenses</t>
  </si>
  <si>
    <t xml:space="preserve">Working capital allowance % </t>
  </si>
  <si>
    <t>Total working capital allowance ($)</t>
  </si>
  <si>
    <t>RATE BASE</t>
  </si>
  <si>
    <t>Opening balance - regulated PP&amp;E (NBV) (Appendix 5)</t>
  </si>
  <si>
    <t>Adjusted closing balance - regulated PP&amp;E (NBV) (Appendix 5)</t>
  </si>
  <si>
    <t>Average regulated PP&amp;E</t>
  </si>
  <si>
    <t>Regulated deemed short-term debt % and $</t>
  </si>
  <si>
    <t>Regulated deemed long-term debt % and $</t>
  </si>
  <si>
    <t>Regulated deemed equity % and $</t>
  </si>
  <si>
    <t>REGULATED RATE OF RETURN ON DEEMED EQUITY</t>
  </si>
  <si>
    <t xml:space="preserve">Achieved ROE% </t>
  </si>
  <si>
    <t>Deemed ROE%</t>
  </si>
  <si>
    <t>Difference - maximum deadband 3%</t>
  </si>
  <si>
    <t>M&amp;A Adjustment</t>
  </si>
  <si>
    <t xml:space="preserve"> </t>
  </si>
  <si>
    <t>2020 RRR</t>
  </si>
  <si>
    <t>2021 RRR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</si>
</sst>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.00;\-&quot;$&quot;#,##0.00"/>
    <numFmt numFmtId="165" formatCode="_-* #,##0.00_-;\-* #,##0.00_-;_-* &quot;-&quot;??_-;_-@_-"/>
    <numFmt numFmtId="166" formatCode="0.0%"/>
    <numFmt numFmtId="167" formatCode="&quot;$&quot;#,##0.00"/>
    <numFmt numFmtId="168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  <xf numFmtId="168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3" applyFont="1" applyAlignment="1">
      <alignment vertical="top"/>
    </xf>
    <xf numFmtId="3" fontId="3" fillId="0" borderId="0" xfId="3" applyNumberFormat="1" applyFont="1" applyAlignment="1">
      <alignment vertical="top"/>
    </xf>
    <xf numFmtId="0" fontId="2" fillId="0" borderId="4" xfId="3" applyFont="1" applyBorder="1" applyAlignment="1">
      <alignment vertical="top"/>
    </xf>
    <xf numFmtId="3" fontId="3" fillId="0" borderId="3" xfId="3" applyNumberFormat="1" applyFont="1" applyBorder="1" applyAlignment="1">
      <alignment vertical="top"/>
    </xf>
    <xf numFmtId="0" fontId="2" fillId="0" borderId="5" xfId="3" applyFont="1" applyBorder="1" applyAlignment="1">
      <alignment vertical="top"/>
    </xf>
    <xf numFmtId="0" fontId="4" fillId="4" borderId="0" xfId="4" applyFont="1" applyFill="1"/>
    <xf numFmtId="0" fontId="4" fillId="4" borderId="0" xfId="4" applyFont="1" applyFill="1" applyAlignment="1">
      <alignment horizontal="center"/>
    </xf>
    <xf numFmtId="0" fontId="2" fillId="0" borderId="6" xfId="3" applyFont="1" applyBorder="1" applyAlignment="1">
      <alignment vertical="top"/>
    </xf>
    <xf numFmtId="0" fontId="6" fillId="0" borderId="0" xfId="3" applyFont="1" applyAlignment="1">
      <alignment vertical="top"/>
    </xf>
    <xf numFmtId="3" fontId="5" fillId="4" borderId="0" xfId="3" applyNumberFormat="1" applyFont="1" applyFill="1" applyAlignment="1">
      <alignment vertical="top"/>
    </xf>
    <xf numFmtId="0" fontId="6" fillId="0" borderId="1" xfId="3" applyFont="1" applyBorder="1" applyAlignment="1">
      <alignment vertical="top"/>
    </xf>
    <xf numFmtId="164" fontId="2" fillId="0" borderId="1" xfId="1" applyNumberFormat="1" applyFont="1" applyBorder="1"/>
    <xf numFmtId="0" fontId="7" fillId="0" borderId="0" xfId="3" applyFont="1" applyAlignment="1">
      <alignment vertical="top"/>
    </xf>
    <xf numFmtId="0" fontId="3" fillId="0" borderId="1" xfId="3" applyFont="1" applyBorder="1" applyAlignment="1">
      <alignment vertical="top"/>
    </xf>
    <xf numFmtId="167" fontId="3" fillId="0" borderId="1" xfId="3" applyNumberFormat="1" applyFont="1" applyBorder="1" applyAlignment="1">
      <alignment vertical="top"/>
    </xf>
    <xf numFmtId="0" fontId="2" fillId="0" borderId="1" xfId="3" applyFont="1" applyBorder="1" applyAlignment="1">
      <alignment vertical="top" wrapText="1"/>
    </xf>
    <xf numFmtId="167" fontId="2" fillId="0" borderId="1" xfId="3" applyNumberFormat="1" applyFont="1" applyBorder="1" applyAlignment="1">
      <alignment vertical="top"/>
    </xf>
    <xf numFmtId="0" fontId="2" fillId="0" borderId="1" xfId="3" applyFont="1" applyBorder="1" applyAlignment="1">
      <alignment vertical="top"/>
    </xf>
    <xf numFmtId="0" fontId="7" fillId="0" borderId="1" xfId="3" applyFont="1" applyBorder="1" applyAlignment="1">
      <alignment vertical="top"/>
    </xf>
    <xf numFmtId="167" fontId="3" fillId="2" borderId="1" xfId="3" applyNumberFormat="1" applyFont="1" applyFill="1" applyBorder="1" applyAlignment="1">
      <alignment vertical="top"/>
    </xf>
    <xf numFmtId="0" fontId="8" fillId="0" borderId="0" xfId="3" applyFont="1" applyAlignment="1">
      <alignment vertical="top"/>
    </xf>
    <xf numFmtId="167" fontId="3" fillId="5" borderId="1" xfId="3" applyNumberFormat="1" applyFont="1" applyFill="1" applyBorder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0" fontId="6" fillId="0" borderId="1" xfId="5" applyFont="1" applyBorder="1" applyAlignment="1" applyProtection="1">
      <alignment vertical="top"/>
      <protection locked="0"/>
    </xf>
    <xf numFmtId="165" fontId="2" fillId="0" borderId="1" xfId="1" applyFont="1" applyBorder="1"/>
    <xf numFmtId="164" fontId="2" fillId="0" borderId="0" xfId="1" applyNumberFormat="1" applyFont="1"/>
    <xf numFmtId="0" fontId="3" fillId="0" borderId="1" xfId="5" applyFont="1" applyBorder="1" applyAlignment="1" applyProtection="1">
      <alignment vertical="top"/>
      <protection locked="0"/>
    </xf>
    <xf numFmtId="0" fontId="8" fillId="0" borderId="0" xfId="5" applyFont="1" applyAlignment="1" applyProtection="1">
      <alignment vertical="top"/>
      <protection locked="0"/>
    </xf>
    <xf numFmtId="0" fontId="3" fillId="0" borderId="1" xfId="5" applyFont="1" applyBorder="1" applyAlignment="1" applyProtection="1">
      <alignment vertical="top" wrapText="1"/>
      <protection locked="0"/>
    </xf>
    <xf numFmtId="10" fontId="2" fillId="0" borderId="1" xfId="1" applyNumberFormat="1" applyFont="1" applyBorder="1"/>
    <xf numFmtId="0" fontId="3" fillId="0" borderId="0" xfId="3" applyFont="1" applyAlignment="1">
      <alignment vertical="top"/>
    </xf>
    <xf numFmtId="164" fontId="3" fillId="0" borderId="1" xfId="1" applyNumberFormat="1" applyFont="1" applyBorder="1"/>
    <xf numFmtId="10" fontId="6" fillId="2" borderId="1" xfId="3" applyNumberFormat="1" applyFont="1" applyFill="1" applyBorder="1" applyAlignment="1">
      <alignment horizontal="center" vertical="top"/>
    </xf>
    <xf numFmtId="10" fontId="3" fillId="2" borderId="1" xfId="3" applyNumberFormat="1" applyFont="1" applyFill="1" applyBorder="1" applyAlignment="1">
      <alignment horizontal="center" vertical="top"/>
    </xf>
    <xf numFmtId="10" fontId="3" fillId="0" borderId="1" xfId="3" applyNumberFormat="1" applyFont="1" applyBorder="1" applyAlignment="1">
      <alignment horizontal="center" vertical="top"/>
    </xf>
    <xf numFmtId="0" fontId="2" fillId="0" borderId="9" xfId="3" applyFont="1" applyBorder="1" applyAlignment="1">
      <alignment vertical="top"/>
    </xf>
    <xf numFmtId="3" fontId="3" fillId="0" borderId="8" xfId="3" applyNumberFormat="1" applyFont="1" applyBorder="1" applyAlignment="1">
      <alignment vertical="top"/>
    </xf>
    <xf numFmtId="0" fontId="2" fillId="0" borderId="2" xfId="3" applyFont="1" applyBorder="1" applyAlignment="1">
      <alignment vertical="top"/>
    </xf>
    <xf numFmtId="0" fontId="2" fillId="0" borderId="3" xfId="3" applyFont="1" applyBorder="1" applyAlignment="1">
      <alignment vertical="top"/>
    </xf>
    <xf numFmtId="9" fontId="11" fillId="0" borderId="5" xfId="3" applyNumberFormat="1" applyFont="1" applyBorder="1" applyAlignment="1">
      <alignment horizontal="center" vertical="top"/>
    </xf>
    <xf numFmtId="0" fontId="2" fillId="0" borderId="7" xfId="3" applyFont="1" applyBorder="1" applyAlignment="1">
      <alignment vertical="top"/>
    </xf>
    <xf numFmtId="0" fontId="2" fillId="0" borderId="8" xfId="3" applyFont="1" applyBorder="1" applyAlignment="1">
      <alignment vertical="top"/>
    </xf>
    <xf numFmtId="164" fontId="2" fillId="0" borderId="1" xfId="1" applyNumberFormat="1" applyFont="1" applyFill="1" applyBorder="1"/>
    <xf numFmtId="167" fontId="2" fillId="6" borderId="1" xfId="3" applyNumberFormat="1" applyFont="1" applyFill="1" applyBorder="1" applyAlignment="1">
      <alignment vertical="top"/>
    </xf>
    <xf numFmtId="0" fontId="2" fillId="6" borderId="1" xfId="3" applyFont="1" applyFill="1" applyBorder="1" applyAlignment="1">
      <alignment vertical="top"/>
    </xf>
    <xf numFmtId="164" fontId="2" fillId="6" borderId="1" xfId="1" applyNumberFormat="1" applyFont="1" applyFill="1" applyBorder="1"/>
    <xf numFmtId="3" fontId="3" fillId="6" borderId="1" xfId="3" applyNumberFormat="1" applyFont="1" applyFill="1" applyBorder="1" applyAlignment="1">
      <alignment vertical="top"/>
    </xf>
    <xf numFmtId="0" fontId="3" fillId="3" borderId="1" xfId="5" applyFont="1" applyFill="1" applyBorder="1" applyAlignment="1" applyProtection="1">
      <alignment vertical="top"/>
      <protection locked="0"/>
    </xf>
    <xf numFmtId="167" fontId="3" fillId="3" borderId="1" xfId="3" applyNumberFormat="1" applyFont="1" applyFill="1" applyBorder="1" applyAlignment="1">
      <alignment vertical="top"/>
    </xf>
    <xf numFmtId="166" fontId="3" fillId="0" borderId="0" xfId="2" applyNumberFormat="1" applyFont="1" applyAlignment="1">
      <alignment vertical="top"/>
    </xf>
  </cellXfs>
  <cellStyles count="13">
    <cellStyle name="Comma" xfId="1" builtinId="3"/>
    <cellStyle name="Comma 2" xfId="7" xr:uid="{8ADC9B34-7E52-4EFF-8D09-12C4AE6B251D}"/>
    <cellStyle name="Comma 2 10 2 2" xfId="10" xr:uid="{AFD9C2E0-729D-45D6-A91D-2B4C6C9B29BF}"/>
    <cellStyle name="Normal" xfId="0" builtinId="0"/>
    <cellStyle name="Normal - Style1 11 2" xfId="11" xr:uid="{905B69F2-E4C1-4C81-B4CA-C388B792B2D8}"/>
    <cellStyle name="Normal 181 17" xfId="4" xr:uid="{B01FD202-0F5B-47A1-8C88-374D253D99AA}"/>
    <cellStyle name="Normal 2 2" xfId="6" xr:uid="{E40DAF92-3FE8-44C3-9A0A-BE9D8DF9189E}"/>
    <cellStyle name="Normal 2 2 2" xfId="9" xr:uid="{6AD32679-5F4B-43F2-A3F7-90F72A20D9E6}"/>
    <cellStyle name="Normal 420" xfId="3" xr:uid="{9DEC0F3A-57F9-4547-BBC2-877F031D5C4F}"/>
    <cellStyle name="Normal_Horizon 2010 ROE (May2-11) (2) 2" xfId="5" xr:uid="{D597C8AC-8F32-4F63-9C1A-437358EEBFBF}"/>
    <cellStyle name="Percent" xfId="2" builtinId="5"/>
    <cellStyle name="Percent 3" xfId="8" xr:uid="{12AD55A5-BD0F-469B-B31A-DBB516C783EF}"/>
    <cellStyle name="Percent 3 2 2" xfId="12" xr:uid="{A51BF562-3AD0-4D4C-A530-F7792F1E9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8153-6C1B-4C5E-A51B-B0B2BC0391AC}">
  <dimension ref="B1:I50"/>
  <sheetViews>
    <sheetView showGridLines="0" tabSelected="1" zoomScale="90" zoomScaleNormal="90" workbookViewId="0">
      <selection activeCell="I38" sqref="I38"/>
    </sheetView>
  </sheetViews>
  <sheetFormatPr defaultColWidth="9.140625" defaultRowHeight="14.25" x14ac:dyDescent="0.25"/>
  <cols>
    <col min="1" max="1" width="3.28515625" style="1" customWidth="1"/>
    <col min="2" max="2" width="5.5703125" style="1" customWidth="1"/>
    <col min="3" max="3" width="73" style="1" customWidth="1"/>
    <col min="4" max="5" width="18.42578125" style="2" bestFit="1" customWidth="1"/>
    <col min="6" max="7" width="18.7109375" style="2" bestFit="1" customWidth="1"/>
    <col min="8" max="8" width="18.7109375" style="2" customWidth="1"/>
    <col min="9" max="9" width="4.42578125" style="1" customWidth="1"/>
    <col min="10" max="16384" width="9.140625" style="1"/>
  </cols>
  <sheetData>
    <row r="1" spans="2:9" ht="15" thickBot="1" x14ac:dyDescent="0.3"/>
    <row r="2" spans="2:9" ht="6.75" customHeight="1" x14ac:dyDescent="0.25">
      <c r="B2" s="38"/>
      <c r="C2" s="39"/>
      <c r="D2" s="4"/>
      <c r="E2" s="4"/>
      <c r="F2" s="4"/>
      <c r="G2" s="4"/>
      <c r="H2" s="4"/>
      <c r="I2" s="3"/>
    </row>
    <row r="3" spans="2:9" ht="15.75" x14ac:dyDescent="0.25">
      <c r="B3" s="5"/>
      <c r="C3" s="6" t="s">
        <v>1</v>
      </c>
      <c r="D3" s="7" t="s">
        <v>2</v>
      </c>
      <c r="E3" s="7" t="s">
        <v>3</v>
      </c>
      <c r="F3" s="7" t="s">
        <v>4</v>
      </c>
      <c r="G3" s="7" t="s">
        <v>41</v>
      </c>
      <c r="H3" s="7" t="s">
        <v>42</v>
      </c>
      <c r="I3" s="8"/>
    </row>
    <row r="4" spans="2:9" ht="15" x14ac:dyDescent="0.25">
      <c r="B4" s="5"/>
      <c r="C4" s="9"/>
      <c r="I4" s="8"/>
    </row>
    <row r="5" spans="2:9" ht="15.75" x14ac:dyDescent="0.25">
      <c r="B5" s="5"/>
      <c r="C5" s="6" t="s">
        <v>5</v>
      </c>
      <c r="D5" s="10"/>
      <c r="E5" s="10"/>
      <c r="F5" s="10"/>
      <c r="G5" s="10"/>
      <c r="H5" s="10"/>
      <c r="I5" s="8"/>
    </row>
    <row r="6" spans="2:9" ht="15" x14ac:dyDescent="0.2">
      <c r="B6" s="5"/>
      <c r="C6" s="11" t="s">
        <v>6</v>
      </c>
      <c r="D6" s="12">
        <v>84227313.319999993</v>
      </c>
      <c r="E6" s="12">
        <v>146982615.49000001</v>
      </c>
      <c r="F6" s="12">
        <v>124479033.58</v>
      </c>
      <c r="G6" s="12">
        <v>111696164.2</v>
      </c>
      <c r="H6" s="12">
        <v>136260733.50999999</v>
      </c>
      <c r="I6" s="8"/>
    </row>
    <row r="7" spans="2:9" x14ac:dyDescent="0.25">
      <c r="B7" s="5"/>
      <c r="I7" s="8"/>
    </row>
    <row r="8" spans="2:9" ht="15" x14ac:dyDescent="0.25">
      <c r="B8" s="5"/>
      <c r="C8" s="13" t="s">
        <v>7</v>
      </c>
      <c r="I8" s="8"/>
    </row>
    <row r="9" spans="2:9" x14ac:dyDescent="0.2">
      <c r="B9" s="5"/>
      <c r="C9" s="14" t="s">
        <v>8</v>
      </c>
      <c r="D9" s="12">
        <v>11148597.57</v>
      </c>
      <c r="E9" s="12">
        <v>-19701138.300000001</v>
      </c>
      <c r="F9" s="15">
        <v>-1138084.06</v>
      </c>
      <c r="G9" s="15">
        <v>-859808.71</v>
      </c>
      <c r="H9" s="15">
        <v>-12963792.25</v>
      </c>
      <c r="I9" s="8"/>
    </row>
    <row r="10" spans="2:9" x14ac:dyDescent="0.2">
      <c r="B10" s="5"/>
      <c r="C10" s="14" t="s">
        <v>39</v>
      </c>
      <c r="D10" s="43">
        <v>0</v>
      </c>
      <c r="E10" s="43">
        <v>0</v>
      </c>
      <c r="F10" s="15">
        <v>0</v>
      </c>
      <c r="G10" s="15">
        <v>0</v>
      </c>
      <c r="H10" s="15">
        <v>0</v>
      </c>
      <c r="I10" s="8"/>
    </row>
    <row r="11" spans="2:9" ht="15" customHeight="1" x14ac:dyDescent="0.2">
      <c r="B11" s="5"/>
      <c r="C11" s="16" t="s">
        <v>9</v>
      </c>
      <c r="D11" s="12">
        <v>0</v>
      </c>
      <c r="E11" s="12">
        <v>0</v>
      </c>
      <c r="F11" s="17">
        <v>0</v>
      </c>
      <c r="G11" s="17">
        <v>0</v>
      </c>
      <c r="H11" s="17">
        <v>0</v>
      </c>
      <c r="I11" s="8"/>
    </row>
    <row r="12" spans="2:9" ht="22.5" customHeight="1" x14ac:dyDescent="0.2">
      <c r="B12" s="5"/>
      <c r="C12" s="16" t="s">
        <v>10</v>
      </c>
      <c r="D12" s="12">
        <v>558893</v>
      </c>
      <c r="E12" s="12">
        <v>0</v>
      </c>
      <c r="F12" s="17">
        <v>0</v>
      </c>
      <c r="G12" s="17">
        <v>0</v>
      </c>
      <c r="H12" s="17">
        <v>0</v>
      </c>
      <c r="I12" s="8"/>
    </row>
    <row r="13" spans="2:9" x14ac:dyDescent="0.2">
      <c r="B13" s="5"/>
      <c r="C13" s="18" t="s">
        <v>11</v>
      </c>
      <c r="D13" s="12">
        <v>0</v>
      </c>
      <c r="E13" s="12">
        <v>199.96</v>
      </c>
      <c r="F13" s="15">
        <v>76678.47</v>
      </c>
      <c r="G13" s="15">
        <v>-26828.16</v>
      </c>
      <c r="H13" s="17">
        <v>8869</v>
      </c>
      <c r="I13" s="8"/>
    </row>
    <row r="14" spans="2:9" x14ac:dyDescent="0.2">
      <c r="B14" s="5"/>
      <c r="C14" s="18" t="s">
        <v>12</v>
      </c>
      <c r="D14" s="12">
        <v>551366.35</v>
      </c>
      <c r="E14" s="12">
        <v>998698.7</v>
      </c>
      <c r="F14" s="15">
        <v>-730818.74</v>
      </c>
      <c r="G14" s="15">
        <v>-530631.29</v>
      </c>
      <c r="H14" s="17">
        <v>-240065.91</v>
      </c>
      <c r="I14" s="8"/>
    </row>
    <row r="15" spans="2:9" x14ac:dyDescent="0.2">
      <c r="B15" s="5"/>
      <c r="C15" s="18" t="s">
        <v>13</v>
      </c>
      <c r="D15" s="43">
        <v>-8225559.1699999999</v>
      </c>
      <c r="E15" s="12">
        <v>-12072773.060000001</v>
      </c>
      <c r="F15" s="15">
        <v>-11279753.279999999</v>
      </c>
      <c r="G15" s="15">
        <v>-17521571.66</v>
      </c>
      <c r="H15" s="44">
        <v>-20147481.129999999</v>
      </c>
      <c r="I15" s="8"/>
    </row>
    <row r="16" spans="2:9" ht="15" x14ac:dyDescent="0.25">
      <c r="B16" s="5"/>
      <c r="C16" s="19" t="s">
        <v>14</v>
      </c>
      <c r="D16" s="20">
        <f t="shared" ref="D16:H16" si="0">D6+SUM(D9:D15)</f>
        <v>88260611.069999993</v>
      </c>
      <c r="E16" s="20">
        <f t="shared" si="0"/>
        <v>116207602.79000001</v>
      </c>
      <c r="F16" s="20">
        <f t="shared" si="0"/>
        <v>111407055.97</v>
      </c>
      <c r="G16" s="20">
        <f t="shared" si="0"/>
        <v>92757324.379999995</v>
      </c>
      <c r="H16" s="20">
        <f t="shared" si="0"/>
        <v>102918263.22</v>
      </c>
      <c r="I16" s="8"/>
    </row>
    <row r="17" spans="2:9" x14ac:dyDescent="0.25">
      <c r="B17" s="5"/>
      <c r="I17" s="8"/>
    </row>
    <row r="18" spans="2:9" x14ac:dyDescent="0.2">
      <c r="B18" s="5"/>
      <c r="C18" s="14" t="s">
        <v>15</v>
      </c>
      <c r="D18" s="12">
        <v>11614882.59</v>
      </c>
      <c r="E18" s="12">
        <v>6957586.2599999998</v>
      </c>
      <c r="F18" s="12">
        <v>1161063.06</v>
      </c>
      <c r="G18" s="12">
        <v>-4785348.71</v>
      </c>
      <c r="H18" s="12">
        <v>5238106</v>
      </c>
      <c r="I18" s="8"/>
    </row>
    <row r="19" spans="2:9" ht="15" customHeight="1" x14ac:dyDescent="0.2">
      <c r="B19" s="5"/>
      <c r="C19" s="16" t="s">
        <v>16</v>
      </c>
      <c r="D19" s="12">
        <v>-1906850.47</v>
      </c>
      <c r="E19" s="12">
        <v>9342796.6400000006</v>
      </c>
      <c r="F19" s="12">
        <v>662004.61</v>
      </c>
      <c r="G19" s="12">
        <v>1961773.63</v>
      </c>
      <c r="H19" s="12">
        <v>12753724.960000001</v>
      </c>
      <c r="I19" s="8"/>
    </row>
    <row r="20" spans="2:9" x14ac:dyDescent="0.2">
      <c r="B20" s="5"/>
      <c r="C20" s="45" t="s">
        <v>17</v>
      </c>
      <c r="D20" s="46">
        <v>1557664.76</v>
      </c>
      <c r="E20" s="46">
        <v>21214650.52</v>
      </c>
      <c r="F20" s="47">
        <v>1960001.66</v>
      </c>
      <c r="G20" s="47">
        <v>1737004.16</v>
      </c>
      <c r="H20" s="47">
        <v>12963574.98</v>
      </c>
      <c r="I20" s="8"/>
    </row>
    <row r="21" spans="2:9" x14ac:dyDescent="0.25">
      <c r="B21" s="5"/>
      <c r="C21" s="21"/>
      <c r="I21" s="8"/>
    </row>
    <row r="22" spans="2:9" ht="15" x14ac:dyDescent="0.25">
      <c r="B22" s="5"/>
      <c r="C22" s="19" t="s">
        <v>18</v>
      </c>
      <c r="D22" s="20">
        <f t="shared" ref="D22:H22" si="1">D16+D18+D19-D20</f>
        <v>96410978.429999992</v>
      </c>
      <c r="E22" s="22">
        <f t="shared" si="1"/>
        <v>111293335.17000002</v>
      </c>
      <c r="F22" s="22">
        <f t="shared" si="1"/>
        <v>111270121.98</v>
      </c>
      <c r="G22" s="22">
        <f t="shared" si="1"/>
        <v>88196745.140000001</v>
      </c>
      <c r="H22" s="22">
        <f t="shared" si="1"/>
        <v>107946519.2</v>
      </c>
      <c r="I22" s="8"/>
    </row>
    <row r="23" spans="2:9" x14ac:dyDescent="0.25">
      <c r="B23" s="5"/>
      <c r="H23" s="2" t="s">
        <v>40</v>
      </c>
      <c r="I23" s="8"/>
    </row>
    <row r="24" spans="2:9" ht="15.75" x14ac:dyDescent="0.25">
      <c r="B24" s="5"/>
      <c r="C24" s="6" t="s">
        <v>19</v>
      </c>
      <c r="D24" s="10"/>
      <c r="E24" s="10"/>
      <c r="F24" s="10"/>
      <c r="G24" s="10"/>
      <c r="H24" s="10"/>
      <c r="I24" s="8"/>
    </row>
    <row r="25" spans="2:9" x14ac:dyDescent="0.25">
      <c r="B25" s="5"/>
      <c r="C25" s="23" t="s">
        <v>20</v>
      </c>
      <c r="I25" s="8"/>
    </row>
    <row r="26" spans="2:9" ht="15" x14ac:dyDescent="0.2">
      <c r="B26" s="5"/>
      <c r="C26" s="24" t="s">
        <v>21</v>
      </c>
      <c r="D26" s="12">
        <v>2683423707.6100001</v>
      </c>
      <c r="E26" s="12">
        <v>2817080827.8299999</v>
      </c>
      <c r="F26" s="25">
        <v>2929963659.5900002</v>
      </c>
      <c r="G26" s="25">
        <v>3337659474.6599998</v>
      </c>
      <c r="H26" s="25">
        <v>2872600609.1700001</v>
      </c>
      <c r="I26" s="8"/>
    </row>
    <row r="27" spans="2:9" x14ac:dyDescent="0.2">
      <c r="B27" s="5"/>
      <c r="C27" s="23"/>
      <c r="D27" s="26"/>
      <c r="E27" s="26"/>
      <c r="F27" s="26"/>
      <c r="G27" s="26"/>
      <c r="H27" s="26"/>
      <c r="I27" s="8"/>
    </row>
    <row r="28" spans="2:9" x14ac:dyDescent="0.2">
      <c r="B28" s="5"/>
      <c r="C28" s="27" t="s">
        <v>22</v>
      </c>
      <c r="D28" s="12">
        <v>248131870.22999999</v>
      </c>
      <c r="E28" s="12">
        <v>252229653.19999999</v>
      </c>
      <c r="F28" s="12">
        <v>267717308.47999999</v>
      </c>
      <c r="G28" s="25">
        <v>277159418.49000001</v>
      </c>
      <c r="H28" s="25">
        <v>273447734.66000003</v>
      </c>
      <c r="I28" s="8"/>
    </row>
    <row r="29" spans="2:9" x14ac:dyDescent="0.2">
      <c r="B29" s="5"/>
      <c r="C29" s="27" t="s">
        <v>23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8"/>
    </row>
    <row r="30" spans="2:9" ht="15" x14ac:dyDescent="0.25">
      <c r="B30" s="5"/>
      <c r="C30" s="24" t="s">
        <v>24</v>
      </c>
      <c r="D30" s="20">
        <f t="shared" ref="D30:H30" si="2">D28-D29</f>
        <v>248131870.22999999</v>
      </c>
      <c r="E30" s="20">
        <f t="shared" si="2"/>
        <v>252229653.19999999</v>
      </c>
      <c r="F30" s="20">
        <f t="shared" si="2"/>
        <v>267717308.47999999</v>
      </c>
      <c r="G30" s="20">
        <f t="shared" si="2"/>
        <v>277159418.49000001</v>
      </c>
      <c r="H30" s="20">
        <f t="shared" si="2"/>
        <v>273447734.66000003</v>
      </c>
      <c r="I30" s="8"/>
    </row>
    <row r="31" spans="2:9" x14ac:dyDescent="0.25">
      <c r="B31" s="5"/>
      <c r="C31" s="28"/>
      <c r="I31" s="8"/>
    </row>
    <row r="32" spans="2:9" ht="15" x14ac:dyDescent="0.25">
      <c r="B32" s="5"/>
      <c r="C32" s="24" t="s">
        <v>25</v>
      </c>
      <c r="D32" s="20">
        <f t="shared" ref="D32:H32" si="3">D26+D30</f>
        <v>2931555577.8400002</v>
      </c>
      <c r="E32" s="20">
        <f t="shared" si="3"/>
        <v>3069310481.0299997</v>
      </c>
      <c r="F32" s="20">
        <f t="shared" si="3"/>
        <v>3197680968.0700002</v>
      </c>
      <c r="G32" s="20">
        <f t="shared" si="3"/>
        <v>3614818893.1499996</v>
      </c>
      <c r="H32" s="20">
        <f t="shared" si="3"/>
        <v>3146048343.8299999</v>
      </c>
      <c r="I32" s="8"/>
    </row>
    <row r="33" spans="2:9" x14ac:dyDescent="0.2">
      <c r="B33" s="5"/>
      <c r="C33" s="29" t="s">
        <v>26</v>
      </c>
      <c r="D33" s="30">
        <v>0.10435406206263939</v>
      </c>
      <c r="E33" s="30">
        <v>0.10434675239947079</v>
      </c>
      <c r="F33" s="30">
        <v>0.105</v>
      </c>
      <c r="G33" s="30">
        <v>0.105</v>
      </c>
      <c r="H33" s="30">
        <v>0.105</v>
      </c>
      <c r="I33" s="8"/>
    </row>
    <row r="34" spans="2:9" ht="15" x14ac:dyDescent="0.25">
      <c r="B34" s="5"/>
      <c r="C34" s="24" t="s">
        <v>27</v>
      </c>
      <c r="D34" s="20">
        <f t="shared" ref="D34:H34" si="4">(D32*D33)</f>
        <v>305919732.70999205</v>
      </c>
      <c r="E34" s="20">
        <f t="shared" si="4"/>
        <v>320272580.80113798</v>
      </c>
      <c r="F34" s="20">
        <f t="shared" si="4"/>
        <v>335756501.64735001</v>
      </c>
      <c r="G34" s="20">
        <f t="shared" si="4"/>
        <v>379555983.78074992</v>
      </c>
      <c r="H34" s="20">
        <f t="shared" si="4"/>
        <v>330335076.10214996</v>
      </c>
      <c r="I34" s="8"/>
    </row>
    <row r="35" spans="2:9" x14ac:dyDescent="0.25">
      <c r="B35" s="5"/>
      <c r="C35" s="23"/>
      <c r="D35" s="31"/>
      <c r="E35" s="31"/>
      <c r="F35" s="31"/>
      <c r="G35" s="31"/>
      <c r="H35" s="31"/>
      <c r="I35" s="8"/>
    </row>
    <row r="36" spans="2:9" ht="15.75" x14ac:dyDescent="0.25">
      <c r="B36" s="5"/>
      <c r="C36" s="6" t="s">
        <v>28</v>
      </c>
      <c r="D36" s="10"/>
      <c r="E36" s="10"/>
      <c r="F36" s="10"/>
      <c r="G36" s="10"/>
      <c r="H36" s="10"/>
      <c r="I36" s="8"/>
    </row>
    <row r="37" spans="2:9" x14ac:dyDescent="0.2">
      <c r="B37" s="5"/>
      <c r="C37" s="27" t="s">
        <v>29</v>
      </c>
      <c r="D37" s="12">
        <v>2507833117.8000002</v>
      </c>
      <c r="E37" s="12">
        <v>2643710226.5500002</v>
      </c>
      <c r="F37" s="15">
        <v>2791807423.4000001</v>
      </c>
      <c r="G37" s="15">
        <v>2956433376.1500001</v>
      </c>
      <c r="H37" s="15">
        <v>3018896431.6999998</v>
      </c>
      <c r="I37" s="8"/>
    </row>
    <row r="38" spans="2:9" x14ac:dyDescent="0.2">
      <c r="B38" s="5"/>
      <c r="C38" s="27" t="s">
        <v>30</v>
      </c>
      <c r="D38" s="12">
        <v>2643710226.5500002</v>
      </c>
      <c r="E38" s="32">
        <v>2791807423.4000001</v>
      </c>
      <c r="F38" s="15">
        <v>2956433376.1500001</v>
      </c>
      <c r="G38" s="15">
        <v>3018896431.6999998</v>
      </c>
      <c r="H38" s="15">
        <v>3103769307.5999999</v>
      </c>
      <c r="I38" s="8"/>
    </row>
    <row r="39" spans="2:9" ht="15" x14ac:dyDescent="0.25">
      <c r="B39" s="5"/>
      <c r="C39" s="24" t="s">
        <v>31</v>
      </c>
      <c r="D39" s="20">
        <f t="shared" ref="D39:H39" si="5">AVERAGE(D37:D38)</f>
        <v>2575771672.1750002</v>
      </c>
      <c r="E39" s="20">
        <f t="shared" si="5"/>
        <v>2717758824.9750004</v>
      </c>
      <c r="F39" s="20">
        <f t="shared" si="5"/>
        <v>2874120399.7750001</v>
      </c>
      <c r="G39" s="20">
        <f t="shared" si="5"/>
        <v>2987664903.9250002</v>
      </c>
      <c r="H39" s="20">
        <f t="shared" si="5"/>
        <v>3061332869.6499996</v>
      </c>
      <c r="I39" s="8"/>
    </row>
    <row r="40" spans="2:9" x14ac:dyDescent="0.25">
      <c r="B40" s="5"/>
      <c r="C40" s="48" t="s">
        <v>0</v>
      </c>
      <c r="D40" s="49">
        <f t="shared" ref="D40:H40" si="6">D39+D34</f>
        <v>2881691404.8849921</v>
      </c>
      <c r="E40" s="49">
        <f t="shared" si="6"/>
        <v>3038031405.7761383</v>
      </c>
      <c r="F40" s="49">
        <f t="shared" si="6"/>
        <v>3209876901.4223499</v>
      </c>
      <c r="G40" s="49">
        <f t="shared" si="6"/>
        <v>3367220887.70575</v>
      </c>
      <c r="H40" s="49">
        <f t="shared" si="6"/>
        <v>3391667945.7521496</v>
      </c>
      <c r="I40" s="8"/>
    </row>
    <row r="41" spans="2:9" x14ac:dyDescent="0.25">
      <c r="B41" s="5"/>
      <c r="C41" s="23"/>
      <c r="E41" s="50">
        <f>+(E40-D40)/D40</f>
        <v>5.4252860186944855E-2</v>
      </c>
      <c r="F41" s="50">
        <f t="shared" ref="F41:H41" si="7">+(F40-E40)/E40</f>
        <v>5.6564752859198819E-2</v>
      </c>
      <c r="G41" s="50">
        <f t="shared" si="7"/>
        <v>4.9018697948721435E-2</v>
      </c>
      <c r="H41" s="50">
        <f t="shared" si="7"/>
        <v>7.2603071974457114E-3</v>
      </c>
      <c r="I41" s="8"/>
    </row>
    <row r="42" spans="2:9" x14ac:dyDescent="0.25">
      <c r="B42" s="40">
        <v>0.04</v>
      </c>
      <c r="C42" s="27" t="s">
        <v>32</v>
      </c>
      <c r="D42" s="15">
        <f t="shared" ref="D42:H44" si="8">D$40*$B42</f>
        <v>115267656.19539969</v>
      </c>
      <c r="E42" s="15">
        <f t="shared" si="8"/>
        <v>121521256.23104553</v>
      </c>
      <c r="F42" s="15">
        <f t="shared" si="8"/>
        <v>128395076.056894</v>
      </c>
      <c r="G42" s="15">
        <f t="shared" si="8"/>
        <v>134688835.50823</v>
      </c>
      <c r="H42" s="15">
        <f t="shared" si="8"/>
        <v>135666717.83008599</v>
      </c>
      <c r="I42" s="8"/>
    </row>
    <row r="43" spans="2:9" x14ac:dyDescent="0.25">
      <c r="B43" s="40">
        <v>0.56000000000000005</v>
      </c>
      <c r="C43" s="27" t="s">
        <v>33</v>
      </c>
      <c r="D43" s="15">
        <f t="shared" si="8"/>
        <v>1613747186.7355957</v>
      </c>
      <c r="E43" s="15">
        <f t="shared" si="8"/>
        <v>1701297587.2346375</v>
      </c>
      <c r="F43" s="15">
        <f t="shared" si="8"/>
        <v>1797531064.7965162</v>
      </c>
      <c r="G43" s="15">
        <f t="shared" si="8"/>
        <v>1885643697.1152201</v>
      </c>
      <c r="H43" s="15">
        <f t="shared" si="8"/>
        <v>1899334049.6212039</v>
      </c>
      <c r="I43" s="8"/>
    </row>
    <row r="44" spans="2:9" x14ac:dyDescent="0.25">
      <c r="B44" s="40">
        <v>0.4</v>
      </c>
      <c r="C44" s="27" t="s">
        <v>34</v>
      </c>
      <c r="D44" s="20">
        <f t="shared" si="8"/>
        <v>1152676561.9539969</v>
      </c>
      <c r="E44" s="22">
        <f t="shared" si="8"/>
        <v>1215212562.3104553</v>
      </c>
      <c r="F44" s="22">
        <f t="shared" si="8"/>
        <v>1283950760.5689399</v>
      </c>
      <c r="G44" s="22">
        <f t="shared" si="8"/>
        <v>1346888355.0823002</v>
      </c>
      <c r="H44" s="22">
        <f t="shared" si="8"/>
        <v>1356667178.3008599</v>
      </c>
      <c r="I44" s="8"/>
    </row>
    <row r="45" spans="2:9" x14ac:dyDescent="0.25">
      <c r="B45" s="5"/>
      <c r="C45" s="31"/>
      <c r="I45" s="8"/>
    </row>
    <row r="46" spans="2:9" ht="15.75" x14ac:dyDescent="0.25">
      <c r="B46" s="5"/>
      <c r="C46" s="6" t="s">
        <v>35</v>
      </c>
      <c r="D46" s="7" t="str">
        <f t="shared" ref="D46:F46" si="9">+D3</f>
        <v>2017 RRR</v>
      </c>
      <c r="E46" s="7" t="str">
        <f t="shared" si="9"/>
        <v>2018 RRR</v>
      </c>
      <c r="F46" s="7" t="str">
        <f t="shared" si="9"/>
        <v>2019 RRR</v>
      </c>
      <c r="G46" s="7" t="str">
        <f>+G3</f>
        <v>2020 RRR</v>
      </c>
      <c r="H46" s="7" t="str">
        <f>+H3</f>
        <v>2021 RRR</v>
      </c>
      <c r="I46" s="8"/>
    </row>
    <row r="47" spans="2:9" ht="15" x14ac:dyDescent="0.25">
      <c r="B47" s="5"/>
      <c r="C47" s="27" t="s">
        <v>36</v>
      </c>
      <c r="D47" s="33">
        <f t="shared" ref="D47:H47" si="10">D22/D44</f>
        <v>8.3640963659888948E-2</v>
      </c>
      <c r="E47" s="33">
        <f t="shared" si="10"/>
        <v>9.1583430439857033E-2</v>
      </c>
      <c r="F47" s="33">
        <f t="shared" si="10"/>
        <v>8.6662296870866268E-2</v>
      </c>
      <c r="G47" s="33">
        <f t="shared" si="10"/>
        <v>6.5481852899835061E-2</v>
      </c>
      <c r="H47" s="33">
        <f t="shared" si="10"/>
        <v>7.9567428862837394E-2</v>
      </c>
      <c r="I47" s="8"/>
    </row>
    <row r="48" spans="2:9" x14ac:dyDescent="0.25">
      <c r="B48" s="5"/>
      <c r="C48" s="29" t="s">
        <v>37</v>
      </c>
      <c r="D48" s="35">
        <v>8.9099999999999999E-2</v>
      </c>
      <c r="E48" s="35">
        <v>8.9499999999999996E-2</v>
      </c>
      <c r="F48" s="35">
        <v>8.9499999999999996E-2</v>
      </c>
      <c r="G48" s="35">
        <v>8.9499999999999996E-2</v>
      </c>
      <c r="H48" s="35">
        <f>G48</f>
        <v>8.9499999999999996E-2</v>
      </c>
      <c r="I48" s="8"/>
    </row>
    <row r="49" spans="2:9" x14ac:dyDescent="0.25">
      <c r="B49" s="5"/>
      <c r="C49" s="27" t="s">
        <v>38</v>
      </c>
      <c r="D49" s="34">
        <f t="shared" ref="D49:H49" si="11">D47-D48</f>
        <v>-5.4590363401110509E-3</v>
      </c>
      <c r="E49" s="34">
        <f t="shared" si="11"/>
        <v>2.0834304398570369E-3</v>
      </c>
      <c r="F49" s="34">
        <f t="shared" si="11"/>
        <v>-2.8377031291337285E-3</v>
      </c>
      <c r="G49" s="34">
        <f t="shared" si="11"/>
        <v>-2.4018147100164935E-2</v>
      </c>
      <c r="H49" s="34">
        <f t="shared" si="11"/>
        <v>-9.9325711371626019E-3</v>
      </c>
      <c r="I49" s="8"/>
    </row>
    <row r="50" spans="2:9" ht="3.75" customHeight="1" thickBot="1" x14ac:dyDescent="0.3">
      <c r="B50" s="41"/>
      <c r="C50" s="42"/>
      <c r="D50" s="37"/>
      <c r="E50" s="37"/>
      <c r="F50" s="37"/>
      <c r="G50" s="37"/>
      <c r="H50" s="37"/>
      <c r="I50" s="36"/>
    </row>
  </sheetData>
  <protectedRanges>
    <protectedRange sqref="D33:H33 D48:H49 F18:H19 G26:H28 D28:E29 D37:E38 D9:E15 F11:H11 F12:G12 H12:H15 F28 D18:E20 D26:F27 D6:H6" name="ROE Summary"/>
  </protectedRanges>
  <phoneticPr fontId="12" type="noConversion"/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ROE Summary_No M&amp;A Adjustment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Angela Yan</cp:lastModifiedBy>
  <dcterms:created xsi:type="dcterms:W3CDTF">2020-05-05T19:06:20Z</dcterms:created>
  <dcterms:modified xsi:type="dcterms:W3CDTF">2024-10-18T16:28:42Z</dcterms:modified>
</cp:coreProperties>
</file>