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-my.sharepoint.com/personal/gillp1_enbridge_com/Documents/Desktop/"/>
    </mc:Choice>
  </mc:AlternateContent>
  <xr:revisionPtr revIDLastSave="0" documentId="8_{2FD2D314-0D65-4F8F-9209-DBA4A05B4EAF}" xr6:coauthVersionLast="47" xr6:coauthVersionMax="47" xr10:uidLastSave="{00000000-0000-0000-0000-000000000000}"/>
  <bookViews>
    <workbookView xWindow="-110" yWindow="-110" windowWidth="19420" windowHeight="10420" xr2:uid="{77380A63-7CA5-49CE-BEB1-D427DC83463A}"/>
  </bookViews>
  <sheets>
    <sheet name="B-1-1 Attachment 5" sheetId="9" r:id="rId1"/>
    <sheet name="Table 1" sheetId="10" r:id="rId2"/>
    <sheet name="Price Comparison" sheetId="8" r:id="rId3"/>
    <sheet name="Efficiency-Adjusted Conversion" sheetId="3" r:id="rId4"/>
    <sheet name="Energy Conversion" sheetId="2" r:id="rId5"/>
    <sheet name="Efficiency Factors" sheetId="1" r:id="rId6"/>
    <sheet name="Natural Gas Price ($ per m3)" sheetId="4" r:id="rId7"/>
    <sheet name="Oil Price ($ per L)" sheetId="5" r:id="rId8"/>
    <sheet name="Elec Resistanc Price ($per kWh)" sheetId="6" r:id="rId9"/>
    <sheet name="Propane Price ($ per L)" sheetId="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0" l="1"/>
  <c r="D6" i="10"/>
  <c r="D4" i="10"/>
  <c r="D9" i="10"/>
  <c r="C15" i="6"/>
  <c r="H11" i="8" l="1"/>
  <c r="F11" i="8"/>
  <c r="C45" i="7"/>
  <c r="D13" i="7"/>
  <c r="D14" i="7" s="1"/>
  <c r="C10" i="7"/>
  <c r="G10" i="7" s="1"/>
  <c r="C11" i="7"/>
  <c r="G11" i="7" s="1"/>
  <c r="C12" i="7"/>
  <c r="G12" i="7" s="1"/>
  <c r="D10" i="7"/>
  <c r="D11" i="7" s="1"/>
  <c r="D12" i="7" s="1"/>
  <c r="C13" i="7" l="1"/>
  <c r="G13" i="7" s="1"/>
  <c r="C16" i="6" l="1"/>
  <c r="E9" i="5"/>
  <c r="H21" i="6" l="1"/>
  <c r="H22" i="6"/>
  <c r="H23" i="6" s="1"/>
  <c r="H25" i="6" s="1"/>
  <c r="G11" i="8" s="1"/>
  <c r="E27" i="4"/>
  <c r="E25" i="4"/>
  <c r="D43" i="2" l="1"/>
  <c r="D42" i="2"/>
  <c r="D41" i="2" l="1"/>
  <c r="E13" i="5" l="1"/>
  <c r="C15" i="5" s="1"/>
  <c r="C16" i="5" s="1"/>
  <c r="E12" i="5"/>
  <c r="E10" i="5" l="1"/>
  <c r="E11" i="5"/>
  <c r="I12" i="1" l="1"/>
  <c r="H12" i="1"/>
  <c r="G12" i="1"/>
  <c r="F12" i="1"/>
  <c r="E8" i="8"/>
  <c r="D15" i="7" l="1"/>
  <c r="C14" i="7" l="1"/>
  <c r="G14" i="7" s="1"/>
  <c r="C15" i="7"/>
  <c r="G15" i="7" s="1"/>
  <c r="D16" i="7"/>
  <c r="D17" i="7" l="1"/>
  <c r="C16" i="7"/>
  <c r="G16" i="7" s="1"/>
  <c r="D18" i="7" l="1"/>
  <c r="C17" i="7"/>
  <c r="G17" i="7" s="1"/>
  <c r="C18" i="7" l="1"/>
  <c r="G18" i="7" s="1"/>
  <c r="D19" i="7"/>
  <c r="D20" i="7" l="1"/>
  <c r="C19" i="7"/>
  <c r="G19" i="7" s="1"/>
  <c r="C20" i="7" l="1"/>
  <c r="G20" i="7" s="1"/>
  <c r="D21" i="7"/>
  <c r="C21" i="7" l="1"/>
  <c r="G21" i="7" s="1"/>
  <c r="D22" i="7"/>
  <c r="D23" i="7" l="1"/>
  <c r="C22" i="7"/>
  <c r="G22" i="7" s="1"/>
  <c r="C23" i="7" l="1"/>
  <c r="G23" i="7" s="1"/>
  <c r="D24" i="7"/>
  <c r="D25" i="7" l="1"/>
  <c r="C24" i="7"/>
  <c r="G24" i="7" s="1"/>
  <c r="D26" i="7" l="1"/>
  <c r="C25" i="7"/>
  <c r="G25" i="7" s="1"/>
  <c r="C26" i="7" l="1"/>
  <c r="G26" i="7" s="1"/>
  <c r="D27" i="7"/>
  <c r="D28" i="7" l="1"/>
  <c r="C27" i="7"/>
  <c r="G27" i="7" s="1"/>
  <c r="C28" i="7" l="1"/>
  <c r="G28" i="7" s="1"/>
  <c r="D29" i="7"/>
  <c r="C29" i="7" l="1"/>
  <c r="G29" i="7" s="1"/>
  <c r="D30" i="7"/>
  <c r="D31" i="7" l="1"/>
  <c r="C30" i="7"/>
  <c r="G30" i="7" s="1"/>
  <c r="C31" i="7" l="1"/>
  <c r="G31" i="7" s="1"/>
  <c r="D32" i="7"/>
  <c r="D33" i="7" l="1"/>
  <c r="C32" i="7"/>
  <c r="G32" i="7" s="1"/>
  <c r="D34" i="7" l="1"/>
  <c r="C33" i="7"/>
  <c r="G33" i="7" s="1"/>
  <c r="C34" i="7" l="1"/>
  <c r="G34" i="7" s="1"/>
  <c r="D35" i="7"/>
  <c r="D36" i="7" l="1"/>
  <c r="C35" i="7"/>
  <c r="G35" i="7" s="1"/>
  <c r="C36" i="7" l="1"/>
  <c r="G36" i="7" s="1"/>
  <c r="D37" i="7"/>
  <c r="C37" i="7" l="1"/>
  <c r="G37" i="7" s="1"/>
  <c r="D38" i="7"/>
  <c r="D39" i="7" l="1"/>
  <c r="C38" i="7"/>
  <c r="G38" i="7" s="1"/>
  <c r="C39" i="7" l="1"/>
  <c r="G39" i="7" s="1"/>
  <c r="D40" i="7"/>
  <c r="D41" i="7" l="1"/>
  <c r="C40" i="7"/>
  <c r="G40" i="7" s="1"/>
  <c r="D42" i="7" l="1"/>
  <c r="C41" i="7"/>
  <c r="G41" i="7" s="1"/>
  <c r="C42" i="7" l="1"/>
  <c r="G42" i="7" s="1"/>
  <c r="D43" i="7"/>
  <c r="C47" i="7" s="1"/>
  <c r="C49" i="7" s="1"/>
  <c r="C43" i="7" l="1"/>
  <c r="G43" i="7" s="1"/>
  <c r="H7" i="8" l="1"/>
  <c r="F7" i="8"/>
  <c r="E11" i="8"/>
  <c r="E30" i="2"/>
  <c r="C12" i="1"/>
  <c r="G7" i="8" l="1"/>
  <c r="E9" i="3"/>
  <c r="G8" i="8" s="1"/>
  <c r="D9" i="3"/>
  <c r="F8" i="8" s="1"/>
  <c r="F9" i="8" s="1"/>
  <c r="F9" i="3"/>
  <c r="H8" i="8" s="1"/>
  <c r="H9" i="8" s="1"/>
  <c r="E7" i="8"/>
  <c r="E9" i="8"/>
  <c r="H13" i="8" s="1"/>
  <c r="H14" i="8" s="1"/>
  <c r="F13" i="8" l="1"/>
  <c r="F14" i="8" s="1"/>
  <c r="G9" i="8"/>
  <c r="G13" i="8" s="1"/>
  <c r="G14" i="8" s="1"/>
</calcChain>
</file>

<file path=xl/sharedStrings.xml><?xml version="1.0" encoding="utf-8"?>
<sst xmlns="http://schemas.openxmlformats.org/spreadsheetml/2006/main" count="274" uniqueCount="192">
  <si>
    <t>UPDATED AUG 2024</t>
  </si>
  <si>
    <t>Primary Fuel</t>
  </si>
  <si>
    <t>Penetration Rate</t>
  </si>
  <si>
    <t>Annual Bill ($)</t>
  </si>
  <si>
    <t>Annual Natural Gas Savings ($)</t>
  </si>
  <si>
    <t>Natural Gas</t>
  </si>
  <si>
    <t>-</t>
  </si>
  <si>
    <t xml:space="preserve">Electricity </t>
  </si>
  <si>
    <t>Heating Oil</t>
  </si>
  <si>
    <t>Propane</t>
  </si>
  <si>
    <t>Wood</t>
  </si>
  <si>
    <t>No Data available</t>
  </si>
  <si>
    <t>Electric heat Pumps</t>
  </si>
  <si>
    <t>Not Applicable</t>
  </si>
  <si>
    <r>
      <t xml:space="preserve">Average Annual Natural Gas Savings </t>
    </r>
    <r>
      <rPr>
        <i/>
        <sz val="10"/>
        <color rgb="FF000000"/>
        <rFont val="Arial"/>
        <family val="2"/>
        <charset val="1"/>
      </rPr>
      <t>(compared to alternative fuel sources)</t>
    </r>
    <r>
      <rPr>
        <sz val="10"/>
        <color rgb="FF000000"/>
        <rFont val="Arial"/>
        <family val="2"/>
        <charset val="1"/>
      </rPr>
      <t> </t>
    </r>
  </si>
  <si>
    <t>Estimated annual heating bills for typical residential customer living in the EGD Rate Zone, Rate 1 (Space &amp; Water Heating)</t>
  </si>
  <si>
    <t>Including SES</t>
  </si>
  <si>
    <t>Annual Cost Comparison: 
Space &amp; Water Heating</t>
  </si>
  <si>
    <t>Electricity</t>
  </si>
  <si>
    <t>Annual Consumption</t>
  </si>
  <si>
    <t>Annual Contribution to Energy Bill</t>
  </si>
  <si>
    <t>Energy Cost per Unit</t>
  </si>
  <si>
    <t>Annual Natural Gas Savings (%)</t>
  </si>
  <si>
    <t>Notes</t>
  </si>
  <si>
    <t>(1)</t>
  </si>
  <si>
    <t xml:space="preserve">For EGD rate zone, the natural gas consumption assumption for a typical residential customer is 2,400m3. All comparisons are based on an energy-equivalent annual consumption level of 2,400 m3/yr. </t>
  </si>
  <si>
    <t xml:space="preserve">The energy-equivalent annual consumption for other energy sources (Electricity, Oil and Propane) are calculated as: </t>
  </si>
  <si>
    <t>Natural gas consumption (2,400 m3) * Conversion from m3 to GJ * Conversions from GJ to kwh (for electricity) and to L (for oil and propane)</t>
  </si>
  <si>
    <t>(2)</t>
  </si>
  <si>
    <t xml:space="preserve">The energy cost per unit for each energy source is based on the latest actual data available </t>
  </si>
  <si>
    <t>a)</t>
  </si>
  <si>
    <t>b)</t>
  </si>
  <si>
    <t>Oil cost per unit is from Statistics Canada using the latest available monthly retail price at the time of comparison. Please refer to 'Heating Oil Price ($ per L)' tab for a detailed calculation.</t>
  </si>
  <si>
    <t>c)</t>
  </si>
  <si>
    <t>d)</t>
  </si>
  <si>
    <t>Propane cost per unit is calculated using a monthly average of the latest residential retail prices available at the time of comparison and factors in the actual carbon tax. Please refer to 'Propane Price ($ per L)' tab for a detailed calculation.</t>
  </si>
  <si>
    <t>Efficiency-Adjusted Energy Source Conversion</t>
  </si>
  <si>
    <t>Table 1</t>
  </si>
  <si>
    <t>Energy</t>
  </si>
  <si>
    <t xml:space="preserve"> Energy Units</t>
  </si>
  <si>
    <t>m3</t>
  </si>
  <si>
    <t>L</t>
  </si>
  <si>
    <t>kWh</t>
  </si>
  <si>
    <t>EGD Rate Zone - Residential Rate 1</t>
  </si>
  <si>
    <t>Energy Conversion Assumptions</t>
  </si>
  <si>
    <r>
      <t>Table 1</t>
    </r>
    <r>
      <rPr>
        <sz val="11"/>
        <color theme="1"/>
        <rFont val="Arial"/>
        <family val="2"/>
      </rPr>
      <t xml:space="preserve"> (1)</t>
    </r>
  </si>
  <si>
    <t>Unit</t>
  </si>
  <si>
    <t>Equivalent Value</t>
  </si>
  <si>
    <t>Equivalent Unit</t>
  </si>
  <si>
    <t>1.0 Gigajoules (GJ)</t>
  </si>
  <si>
    <t>Kilowatt-hours (kW.h)</t>
  </si>
  <si>
    <t>1.0 Kilowatt-hours (kW.h)</t>
  </si>
  <si>
    <t>Gigajoules (GJ)</t>
  </si>
  <si>
    <t>Note:</t>
  </si>
  <si>
    <t>(1) Sourced from https://apps.cer-rec.gc.ca/Conversion/conversion-tables.aspx?GoCTemplateCulture=en-CA</t>
  </si>
  <si>
    <r>
      <t>Table 2</t>
    </r>
    <r>
      <rPr>
        <sz val="11"/>
        <color theme="1"/>
        <rFont val="Arial"/>
        <family val="2"/>
      </rPr>
      <t xml:space="preserve"> (1)</t>
    </r>
  </si>
  <si>
    <t>Substance</t>
  </si>
  <si>
    <t>1.0 Cubic metres (m³)</t>
  </si>
  <si>
    <t> Gigajoules (GJ)</t>
  </si>
  <si>
    <t>Table 3</t>
  </si>
  <si>
    <t>Enbridge Gas unit of Measure Conversion Information</t>
  </si>
  <si>
    <t>EGD Rate Zone (1)</t>
  </si>
  <si>
    <r>
      <t>Heat Value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</si>
  <si>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Conversion Factor (GJ/m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</si>
  <si>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Note</t>
  </si>
  <si>
    <r>
      <t>(1) Sourced from EB-2022-0286, Rate Handbook, Rate 1 Residential Service (MJ/m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</si>
  <si>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Table 4</t>
  </si>
  <si>
    <t>Energy Price Conversion</t>
  </si>
  <si>
    <t>Starting Unit</t>
  </si>
  <si>
    <t>Conversion</t>
  </si>
  <si>
    <t>Conversion Unit</t>
  </si>
  <si>
    <t>GJ</t>
  </si>
  <si>
    <t>Efficiency Factor Assumptions</t>
  </si>
  <si>
    <t>Table 2</t>
  </si>
  <si>
    <t>Current Assumed Base Load and Heat Load Proportions</t>
  </si>
  <si>
    <t>Current Efficiency Factors for a Typical Residential Customer - Rate 1</t>
  </si>
  <si>
    <t>Heat Load:</t>
  </si>
  <si>
    <t>Space Heating (SH)</t>
  </si>
  <si>
    <t>Base Load:</t>
  </si>
  <si>
    <t>Domestic Water Heating (DWH)</t>
  </si>
  <si>
    <t>Total Load</t>
  </si>
  <si>
    <t>Total</t>
  </si>
  <si>
    <t>Natural Gas Assumptions</t>
  </si>
  <si>
    <t>Typical Residenital Customer Total Bill Impacts (1)</t>
  </si>
  <si>
    <t>EGD</t>
  </si>
  <si>
    <t>Rates Effective:</t>
  </si>
  <si>
    <t>Volume</t>
  </si>
  <si>
    <t>Customer Charge</t>
  </si>
  <si>
    <t>$</t>
  </si>
  <si>
    <t>Distribution Charge</t>
  </si>
  <si>
    <t>Load Balancing</t>
  </si>
  <si>
    <t>Transportation</t>
  </si>
  <si>
    <t>Sales Commodity</t>
  </si>
  <si>
    <t>Federal Carbon Charge</t>
  </si>
  <si>
    <t>Cost Adjustment</t>
  </si>
  <si>
    <t>Gas Supply</t>
  </si>
  <si>
    <t>Delivery</t>
  </si>
  <si>
    <t>Total Sales with Cost Adjustments</t>
  </si>
  <si>
    <r>
      <t>Total unit rate $/m</t>
    </r>
    <r>
      <rPr>
        <vertAlign val="superscript"/>
        <sz val="11"/>
        <color theme="1"/>
        <rFont val="Arial"/>
        <family val="2"/>
      </rPr>
      <t>3</t>
    </r>
  </si>
  <si>
    <r>
      <t>$/m</t>
    </r>
    <r>
      <rPr>
        <vertAlign val="superscript"/>
        <sz val="11"/>
        <color theme="1"/>
        <rFont val="Arial"/>
        <family val="2"/>
      </rPr>
      <t>3</t>
    </r>
  </si>
  <si>
    <t>System Expansion Surcharge (SES)</t>
  </si>
  <si>
    <r>
      <t>Total unit rate $/m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including SES</t>
    </r>
  </si>
  <si>
    <t>Notes for Table 1:</t>
  </si>
  <si>
    <t>(1)  Sourced from EB-2024-0166, Exhibit A, Tab 3, Schedule 1, Page 1, EGD rate zone</t>
  </si>
  <si>
    <r>
      <t>(2) Total unit rate $/m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is representative of the unit cost</t>
    </r>
  </si>
  <si>
    <t>Oil Assumptions</t>
  </si>
  <si>
    <t>Home Heating Oil (HHO) (1)</t>
  </si>
  <si>
    <t>Month</t>
  </si>
  <si>
    <t xml:space="preserve">
Federal/Provincial Carbon Tax Charge
HHO (2)</t>
  </si>
  <si>
    <t>HHO
(v735163) (3)</t>
  </si>
  <si>
    <t>HHO 
(excl. GST/HST)</t>
  </si>
  <si>
    <t>(a)</t>
  </si>
  <si>
    <t>(b)</t>
  </si>
  <si>
    <t>(c)</t>
  </si>
  <si>
    <t>Total Cents/L</t>
  </si>
  <si>
    <t>Total unit rate $/L (5)</t>
  </si>
  <si>
    <t>All prices in cents/litre</t>
  </si>
  <si>
    <t>Sourced from https://www.canada.ca/en/revenue-agency/services/forms-publications/publications/fcrates/fuel-charge-rates.html#confacnatgas</t>
  </si>
  <si>
    <t>(3)</t>
  </si>
  <si>
    <t>Sourced from the Conference Board of Canada (CANSIM) - v735163.  Prior to Nov. 2023, the federal carbon charged was included within the pricing.</t>
  </si>
  <si>
    <t>(4)</t>
  </si>
  <si>
    <t>Values under column (c) are dervied by dividing the value under column (b) by 1.13</t>
  </si>
  <si>
    <t>(5)</t>
  </si>
  <si>
    <t>Electricity Assumptions</t>
  </si>
  <si>
    <t xml:space="preserve">Regulated Price Plan -TOU </t>
  </si>
  <si>
    <t>Hydro One Networks Inc.</t>
  </si>
  <si>
    <t>Time of Use</t>
  </si>
  <si>
    <t>Medium Density - R1 Classification (1)</t>
  </si>
  <si>
    <t>Cents/kWh (1)</t>
  </si>
  <si>
    <t>% of Load (2)</t>
  </si>
  <si>
    <t>Rates Effective</t>
  </si>
  <si>
    <t>On Peak</t>
  </si>
  <si>
    <t>Service Charge (2)</t>
  </si>
  <si>
    <t>$/month</t>
  </si>
  <si>
    <t>Mid Peak</t>
  </si>
  <si>
    <t>Off Peak</t>
  </si>
  <si>
    <t>Transmission</t>
  </si>
  <si>
    <t>$/kWh</t>
  </si>
  <si>
    <t>Wholesale Market Service Rate + CBR</t>
  </si>
  <si>
    <t>Unit TOU rate - cent/kWh (3)</t>
  </si>
  <si>
    <t>(d)</t>
  </si>
  <si>
    <t xml:space="preserve">Rural rate protection charge </t>
  </si>
  <si>
    <t>Unit TOU rate - $/kWh (4)</t>
  </si>
  <si>
    <t>(e)</t>
  </si>
  <si>
    <t>Adjustment Factor Charge</t>
  </si>
  <si>
    <t>(f)</t>
  </si>
  <si>
    <t>Standard Supply Service Charge (2)</t>
  </si>
  <si>
    <t>Ontario Energy Rebate (OER) (5)</t>
  </si>
  <si>
    <t>(g)</t>
  </si>
  <si>
    <t>Fixed Charge Rate Riders</t>
  </si>
  <si>
    <t>SME (2)</t>
  </si>
  <si>
    <t>(1) TOU rates effective November 1, 2023</t>
  </si>
  <si>
    <t>(h)</t>
  </si>
  <si>
    <t>Unit TOU rate - $/kwh (3)</t>
  </si>
  <si>
    <t>(2) Sourced from OEB Regulated Price Plan Price Report - November 1, 2023 to October 31, 2024</t>
  </si>
  <si>
    <t>(i)</t>
  </si>
  <si>
    <t>Total unit rate $/kWh</t>
  </si>
  <si>
    <t>(3) Value derived by taking the weighted average of columns (a) and (b) for lines 1-3</t>
  </si>
  <si>
    <t>(j)</t>
  </si>
  <si>
    <t>OER (Total unit rate $/kWh * OER %))</t>
  </si>
  <si>
    <t>(4) Value dervied by dividing line 4(a) by 100</t>
  </si>
  <si>
    <t>(5) OER effective November 1, 2023 per OEB Newsroom release dated October 19, 2023</t>
  </si>
  <si>
    <t>(k)</t>
  </si>
  <si>
    <t>Total unit rate $/kWh with OER (5)</t>
  </si>
  <si>
    <t>Sourced from EB-2023-0030 Decision and Rate Order, Hydro One Networks Inc.  Effective and Implementation Date July 1, 2024, Medium Density - R1</t>
  </si>
  <si>
    <t>Excluded for cost comparison purposes</t>
  </si>
  <si>
    <t>See Table 1 for detailed calculation of Unit TOU rate - $/kwh</t>
  </si>
  <si>
    <t>OER of 19.3% effective November 1, 2023 per OEB Newsroom release dated October 19, 2023</t>
  </si>
  <si>
    <t>Value for (j) derived by multiplying (i) by OER of 19.3%</t>
  </si>
  <si>
    <t>(6)</t>
  </si>
  <si>
    <t xml:space="preserve"> 'Total unit rate $/kWh' and 'Total unit rate $/kWh with OER' are representative of the unit cost</t>
  </si>
  <si>
    <t>Value for (k) derived by subtracting (j) from (i)</t>
  </si>
  <si>
    <t>Propane Assumptions</t>
  </si>
  <si>
    <t>Propane Prices for Residential Rate 1 Customer</t>
  </si>
  <si>
    <t>Ending Value April 27, 2024 (cents/L)</t>
  </si>
  <si>
    <t>Date</t>
  </si>
  <si>
    <t>$/L</t>
  </si>
  <si>
    <t>Cents/L</t>
  </si>
  <si>
    <t>Daily Price Change (2)</t>
  </si>
  <si>
    <t>Carbon Tax 
($/L) (3)</t>
  </si>
  <si>
    <t>May 2024 Monthly Average (Cents/L)</t>
  </si>
  <si>
    <t>Carbon Tax (Cents/L)</t>
  </si>
  <si>
    <t>Total unit rate Cents/L</t>
  </si>
  <si>
    <t>Total unit rate $/L (4)</t>
  </si>
  <si>
    <t>Notes:</t>
  </si>
  <si>
    <t>(1) Date of the last recorded daily price change from the previous month</t>
  </si>
  <si>
    <t>(2) Source: https://edproenergy.com/residential/ Zone 5,  2,500-4,499 Litres</t>
  </si>
  <si>
    <t>(3) Source: https://www.canada.ca/en/revenue-agency/services/forms-publications/publications/fcrates/fuel-charge-rates.html</t>
  </si>
  <si>
    <t>Total unit rate $/L' is representative of the unit cost for the last reported month (in this case 24-May)</t>
  </si>
  <si>
    <t>Natural Gas cost per unit for a typical residential customer is from the July 2024 QRAM filing for EGD (EB-2024-0166). Please refer to 'Natural Gas Price ($ per m3)' tab for a detailed calculation.</t>
  </si>
  <si>
    <t>Electric resistance cost per unit is from Hydro One Networks Inc. (EB-2023-0330),  Decision and Rate Order, Effective and Implementation Date July 1, 2024. Please refer to 'Elec Resistance Price ($ per kWh)' tab for a detailed calculation.</t>
  </si>
  <si>
    <t>(4) ‘Total unit rate $/L' is representative of the 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</si>
</sst>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Updated:&quot;\ m/d/yyyy"/>
    <numFmt numFmtId="165" formatCode="_(&quot;$&quot;* #,##0.000_);_(&quot;$&quot;* \(#,##0.000\);_(&quot;$&quot;* &quot;-&quot;??_);_(@_)"/>
    <numFmt numFmtId="166" formatCode="#,##0.000_);[Red]\(#,##0.000\)"/>
    <numFmt numFmtId="167" formatCode="0.000"/>
    <numFmt numFmtId="168" formatCode="[$-409]mmmm\ d\,\ yyyy;@"/>
    <numFmt numFmtId="169" formatCode="0.0%"/>
    <numFmt numFmtId="170" formatCode="0.0000"/>
    <numFmt numFmtId="171" formatCode="dd\-mmm\-yyyy"/>
    <numFmt numFmtId="172" formatCode="0.00000"/>
    <numFmt numFmtId="173" formatCode="#,##0.0000_);\(#,##0.0000\)"/>
    <numFmt numFmtId="174" formatCode="&quot;$&quot;#,##0.000&quot;/m³&quot;"/>
    <numFmt numFmtId="175" formatCode="&quot;$&quot;#,##0.000&quot;/L&quot;"/>
    <numFmt numFmtId="176" formatCode="&quot;$&quot;#,##0.000&quot;/kWh&quot;"/>
    <numFmt numFmtId="177" formatCode="&quot;$&quot;#,##0"/>
    <numFmt numFmtId="178" formatCode="&quot;$&quot;#,##0.000"/>
    <numFmt numFmtId="179" formatCode="#,##0.000_);\(#,##0.000\)"/>
    <numFmt numFmtId="180" formatCode="mmm\-yyyy"/>
    <numFmt numFmtId="181" formatCode="d\-mmm\-yyyy"/>
    <numFmt numFmtId="182" formatCode="#,##0.00000_);[Red]\(#,##0.00000\)"/>
    <numFmt numFmtId="183" formatCode="#,##0.0000_);[Red]\(#,##0.0000\)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"/>
      <family val="2"/>
    </font>
    <font>
      <i/>
      <sz val="9"/>
      <color rgb="FF0000FF"/>
      <name val="Arial"/>
      <family val="2"/>
    </font>
    <font>
      <u/>
      <sz val="18"/>
      <name val="Arial"/>
      <family val="2"/>
    </font>
    <font>
      <u/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u/>
      <sz val="14"/>
      <color theme="1"/>
      <name val="Arial"/>
      <family val="2"/>
    </font>
    <font>
      <u/>
      <sz val="11"/>
      <name val="Arial"/>
      <family val="2"/>
    </font>
    <font>
      <vertAlign val="superscript"/>
      <sz val="11"/>
      <color theme="1"/>
      <name val="Arial"/>
      <family val="2"/>
    </font>
    <font>
      <sz val="10"/>
      <name val="Arial"/>
      <family val="2"/>
    </font>
    <font>
      <b/>
      <sz val="18"/>
      <color rgb="FFFFC000"/>
      <name val="Arial"/>
      <family val="2"/>
    </font>
    <font>
      <b/>
      <sz val="18"/>
      <color theme="4"/>
      <name val="Arial"/>
      <family val="2"/>
    </font>
    <font>
      <b/>
      <sz val="11"/>
      <color theme="1" tint="0.249977111117893"/>
      <name val="Arial"/>
      <family val="2"/>
    </font>
    <font>
      <b/>
      <sz val="11"/>
      <name val="Arial"/>
      <family val="2"/>
    </font>
    <font>
      <u/>
      <sz val="12"/>
      <color theme="1"/>
      <name val="Arial"/>
      <family val="2"/>
    </font>
    <font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4"/>
      <color theme="1"/>
      <name val="Arial"/>
      <family val="2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7" fillId="0" borderId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left" indent="2"/>
    </xf>
    <xf numFmtId="9" fontId="3" fillId="0" borderId="8" xfId="3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3" fillId="0" borderId="7" xfId="0" applyFont="1" applyBorder="1" applyAlignment="1">
      <alignment horizontal="right" indent="2"/>
    </xf>
    <xf numFmtId="9" fontId="3" fillId="0" borderId="0" xfId="3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9" fontId="3" fillId="0" borderId="9" xfId="0" applyNumberFormat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9" fontId="3" fillId="0" borderId="13" xfId="3" applyFont="1" applyBorder="1" applyAlignment="1">
      <alignment horizontal="center"/>
    </xf>
    <xf numFmtId="9" fontId="3" fillId="0" borderId="12" xfId="3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 wrapText="1"/>
    </xf>
    <xf numFmtId="0" fontId="3" fillId="0" borderId="8" xfId="0" applyFont="1" applyBorder="1" applyAlignment="1">
      <alignment horizontal="left"/>
    </xf>
    <xf numFmtId="0" fontId="3" fillId="0" borderId="13" xfId="0" applyFont="1" applyBorder="1"/>
    <xf numFmtId="0" fontId="8" fillId="0" borderId="0" xfId="0" applyFont="1"/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3" xfId="0" applyFont="1" applyBorder="1"/>
    <xf numFmtId="0" fontId="8" fillId="0" borderId="12" xfId="0" applyFont="1" applyBorder="1"/>
    <xf numFmtId="0" fontId="7" fillId="0" borderId="0" xfId="4" applyFont="1" applyBorder="1"/>
    <xf numFmtId="0" fontId="3" fillId="0" borderId="4" xfId="0" applyFont="1" applyBorder="1"/>
    <xf numFmtId="15" fontId="3" fillId="0" borderId="7" xfId="0" applyNumberFormat="1" applyFont="1" applyBorder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right"/>
    </xf>
    <xf numFmtId="37" fontId="3" fillId="0" borderId="0" xfId="1" applyNumberFormat="1" applyFont="1" applyFill="1" applyBorder="1" applyAlignment="1">
      <alignment horizontal="center"/>
    </xf>
    <xf numFmtId="37" fontId="3" fillId="0" borderId="8" xfId="1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3" fillId="0" borderId="7" xfId="0" applyFont="1" applyBorder="1" applyAlignment="1">
      <alignment horizontal="center"/>
    </xf>
    <xf numFmtId="2" fontId="3" fillId="0" borderId="0" xfId="0" applyNumberFormat="1" applyFont="1"/>
    <xf numFmtId="168" fontId="2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quotePrefix="1" applyFont="1"/>
    <xf numFmtId="39" fontId="0" fillId="0" borderId="0" xfId="0" applyNumberFormat="1"/>
    <xf numFmtId="0" fontId="1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0" borderId="0" xfId="0" quotePrefix="1" applyFont="1" applyAlignment="1">
      <alignment horizontal="left" indent="1"/>
    </xf>
    <xf numFmtId="2" fontId="3" fillId="0" borderId="0" xfId="0" applyNumberFormat="1" applyFont="1" applyAlignment="1">
      <alignment vertical="top" wrapText="1"/>
    </xf>
    <xf numFmtId="37" fontId="3" fillId="0" borderId="0" xfId="1" applyNumberFormat="1" applyFont="1" applyFill="1" applyBorder="1" applyAlignment="1">
      <alignment horizontal="center" vertical="center"/>
    </xf>
    <xf numFmtId="0" fontId="17" fillId="3" borderId="16" xfId="5" applyFill="1" applyBorder="1"/>
    <xf numFmtId="0" fontId="15" fillId="0" borderId="0" xfId="5" applyFont="1" applyAlignment="1">
      <alignment horizontal="left" vertical="center"/>
    </xf>
    <xf numFmtId="0" fontId="12" fillId="0" borderId="11" xfId="4" applyFont="1" applyBorder="1"/>
    <xf numFmtId="49" fontId="20" fillId="0" borderId="20" xfId="5" applyNumberFormat="1" applyFont="1" applyBorder="1" applyAlignment="1">
      <alignment horizontal="center" wrapText="1"/>
    </xf>
    <xf numFmtId="49" fontId="20" fillId="0" borderId="21" xfId="5" applyNumberFormat="1" applyFont="1" applyBorder="1" applyAlignment="1">
      <alignment horizontal="center" wrapText="1"/>
    </xf>
    <xf numFmtId="49" fontId="20" fillId="0" borderId="22" xfId="5" applyNumberFormat="1" applyFont="1" applyBorder="1" applyAlignment="1">
      <alignment horizontal="center" wrapText="1"/>
    </xf>
    <xf numFmtId="174" fontId="20" fillId="0" borderId="24" xfId="5" applyNumberFormat="1" applyFont="1" applyBorder="1" applyAlignment="1">
      <alignment horizontal="center" vertical="top" wrapText="1"/>
    </xf>
    <xf numFmtId="175" fontId="20" fillId="0" borderId="24" xfId="5" applyNumberFormat="1" applyFont="1" applyBorder="1" applyAlignment="1">
      <alignment horizontal="center" vertical="top" wrapText="1"/>
    </xf>
    <xf numFmtId="176" fontId="20" fillId="0" borderId="24" xfId="5" applyNumberFormat="1" applyFont="1" applyBorder="1" applyAlignment="1">
      <alignment horizontal="center" vertical="top" wrapText="1"/>
    </xf>
    <xf numFmtId="175" fontId="20" fillId="0" borderId="25" xfId="5" applyNumberFormat="1" applyFont="1" applyBorder="1" applyAlignment="1">
      <alignment horizontal="center" vertical="top" wrapText="1"/>
    </xf>
    <xf numFmtId="0" fontId="21" fillId="4" borderId="26" xfId="5" applyFont="1" applyFill="1" applyBorder="1" applyAlignment="1">
      <alignment horizontal="left" vertical="center"/>
    </xf>
    <xf numFmtId="3" fontId="21" fillId="4" borderId="27" xfId="6" applyNumberFormat="1" applyFont="1" applyFill="1" applyBorder="1" applyAlignment="1">
      <alignment horizontal="center" vertical="center"/>
    </xf>
    <xf numFmtId="3" fontId="21" fillId="4" borderId="28" xfId="6" applyNumberFormat="1" applyFont="1" applyFill="1" applyBorder="1" applyAlignment="1">
      <alignment horizontal="center" vertical="center"/>
    </xf>
    <xf numFmtId="0" fontId="21" fillId="0" borderId="29" xfId="5" applyFont="1" applyBorder="1" applyAlignment="1">
      <alignment horizontal="left" vertical="center"/>
    </xf>
    <xf numFmtId="177" fontId="21" fillId="0" borderId="14" xfId="5" applyNumberFormat="1" applyFont="1" applyBorder="1" applyAlignment="1">
      <alignment horizontal="center" vertical="center"/>
    </xf>
    <xf numFmtId="177" fontId="21" fillId="0" borderId="30" xfId="5" applyNumberFormat="1" applyFont="1" applyBorder="1" applyAlignment="1">
      <alignment horizontal="center" vertical="center"/>
    </xf>
    <xf numFmtId="177" fontId="21" fillId="0" borderId="9" xfId="5" applyNumberFormat="1" applyFont="1" applyBorder="1" applyAlignment="1">
      <alignment horizontal="center" vertical="center"/>
    </xf>
    <xf numFmtId="0" fontId="21" fillId="5" borderId="7" xfId="5" applyFont="1" applyFill="1" applyBorder="1" applyAlignment="1">
      <alignment horizontal="left" vertical="center"/>
    </xf>
    <xf numFmtId="177" fontId="21" fillId="0" borderId="8" xfId="5" applyNumberFormat="1" applyFont="1" applyBorder="1" applyAlignment="1">
      <alignment horizontal="center" vertical="center"/>
    </xf>
    <xf numFmtId="0" fontId="21" fillId="4" borderId="29" xfId="5" applyFont="1" applyFill="1" applyBorder="1" applyAlignment="1">
      <alignment horizontal="left" vertical="center"/>
    </xf>
    <xf numFmtId="178" fontId="21" fillId="4" borderId="14" xfId="5" applyNumberFormat="1" applyFont="1" applyFill="1" applyBorder="1" applyAlignment="1">
      <alignment horizontal="center" vertical="center"/>
    </xf>
    <xf numFmtId="178" fontId="21" fillId="4" borderId="31" xfId="5" applyNumberFormat="1" applyFont="1" applyFill="1" applyBorder="1" applyAlignment="1">
      <alignment horizontal="center" vertical="center"/>
    </xf>
    <xf numFmtId="0" fontId="21" fillId="5" borderId="33" xfId="5" applyFont="1" applyFill="1" applyBorder="1" applyAlignment="1">
      <alignment horizontal="left" vertical="center"/>
    </xf>
    <xf numFmtId="9" fontId="21" fillId="5" borderId="34" xfId="7" applyFont="1" applyFill="1" applyBorder="1" applyAlignment="1">
      <alignment horizontal="center" vertical="center"/>
    </xf>
    <xf numFmtId="9" fontId="21" fillId="0" borderId="35" xfId="7" applyFont="1" applyFill="1" applyBorder="1" applyAlignment="1">
      <alignment horizontal="center" vertical="center"/>
    </xf>
    <xf numFmtId="0" fontId="21" fillId="4" borderId="4" xfId="5" applyFont="1" applyFill="1" applyBorder="1" applyAlignment="1">
      <alignment horizontal="left" vertical="center"/>
    </xf>
    <xf numFmtId="0" fontId="21" fillId="4" borderId="27" xfId="5" applyFont="1" applyFill="1" applyBorder="1" applyAlignment="1">
      <alignment horizontal="center" vertical="center"/>
    </xf>
    <xf numFmtId="177" fontId="21" fillId="4" borderId="27" xfId="5" applyNumberFormat="1" applyFont="1" applyFill="1" applyBorder="1" applyAlignment="1">
      <alignment horizontal="center" vertical="center"/>
    </xf>
    <xf numFmtId="177" fontId="21" fillId="4" borderId="32" xfId="5" applyNumberFormat="1" applyFont="1" applyFill="1" applyBorder="1" applyAlignment="1">
      <alignment horizontal="center" vertical="center"/>
    </xf>
    <xf numFmtId="177" fontId="21" fillId="5" borderId="0" xfId="5" applyNumberFormat="1" applyFont="1" applyFill="1" applyAlignment="1">
      <alignment horizontal="center" vertical="center"/>
    </xf>
    <xf numFmtId="0" fontId="21" fillId="5" borderId="36" xfId="5" applyFont="1" applyFill="1" applyBorder="1" applyAlignment="1">
      <alignment horizontal="left" vertical="center"/>
    </xf>
    <xf numFmtId="0" fontId="21" fillId="5" borderId="37" xfId="5" applyFont="1" applyFill="1" applyBorder="1" applyAlignment="1">
      <alignment horizontal="center" vertical="center"/>
    </xf>
    <xf numFmtId="9" fontId="21" fillId="5" borderId="37" xfId="7" applyFont="1" applyFill="1" applyBorder="1" applyAlignment="1">
      <alignment horizontal="center" vertical="center"/>
    </xf>
    <xf numFmtId="9" fontId="21" fillId="5" borderId="38" xfId="7" applyFont="1" applyFill="1" applyBorder="1" applyAlignment="1">
      <alignment horizontal="center" vertical="center"/>
    </xf>
    <xf numFmtId="0" fontId="22" fillId="0" borderId="0" xfId="0" applyFont="1"/>
    <xf numFmtId="0" fontId="23" fillId="0" borderId="0" xfId="5" applyFont="1" applyAlignment="1">
      <alignment horizontal="left" vertical="center"/>
    </xf>
    <xf numFmtId="0" fontId="13" fillId="0" borderId="0" xfId="0" applyFont="1"/>
    <xf numFmtId="0" fontId="24" fillId="0" borderId="0" xfId="5" applyFont="1" applyAlignment="1">
      <alignment horizontal="center" vertical="center"/>
    </xf>
    <xf numFmtId="9" fontId="24" fillId="0" borderId="0" xfId="7" applyFont="1" applyFill="1" applyBorder="1" applyAlignment="1">
      <alignment horizontal="center" vertical="center"/>
    </xf>
    <xf numFmtId="0" fontId="13" fillId="0" borderId="0" xfId="0" quotePrefix="1" applyFont="1"/>
    <xf numFmtId="0" fontId="13" fillId="0" borderId="0" xfId="0" quotePrefix="1" applyFont="1" applyAlignment="1">
      <alignment horizontal="left" vertical="top" wrapText="1"/>
    </xf>
    <xf numFmtId="0" fontId="22" fillId="0" borderId="0" xfId="0" quotePrefix="1" applyFont="1" applyAlignment="1">
      <alignment vertical="top"/>
    </xf>
    <xf numFmtId="0" fontId="25" fillId="0" borderId="0" xfId="5" applyFont="1" applyAlignment="1">
      <alignment vertical="top" wrapText="1"/>
    </xf>
    <xf numFmtId="0" fontId="13" fillId="0" borderId="0" xfId="0" quotePrefix="1" applyFont="1" applyAlignment="1">
      <alignment horizontal="left" vertical="top" indent="1"/>
    </xf>
    <xf numFmtId="0" fontId="13" fillId="0" borderId="0" xfId="0" applyFont="1" applyAlignment="1">
      <alignment horizontal="left" vertical="top" indent="1"/>
    </xf>
    <xf numFmtId="0" fontId="0" fillId="0" borderId="0" xfId="0" applyAlignment="1">
      <alignment vertical="center"/>
    </xf>
    <xf numFmtId="0" fontId="3" fillId="0" borderId="0" xfId="0" quotePrefix="1" applyFont="1" applyAlignment="1">
      <alignment vertical="center"/>
    </xf>
    <xf numFmtId="0" fontId="26" fillId="0" borderId="0" xfId="0" applyFont="1"/>
    <xf numFmtId="0" fontId="14" fillId="0" borderId="0" xfId="0" applyFont="1"/>
    <xf numFmtId="0" fontId="26" fillId="0" borderId="0" xfId="0" applyFont="1" applyAlignment="1">
      <alignment horizontal="left"/>
    </xf>
    <xf numFmtId="0" fontId="13" fillId="0" borderId="0" xfId="0" quotePrefix="1" applyFont="1" applyAlignment="1">
      <alignment vertical="center"/>
    </xf>
    <xf numFmtId="0" fontId="13" fillId="0" borderId="0" xfId="0" applyFont="1" applyAlignment="1">
      <alignment vertical="center"/>
    </xf>
    <xf numFmtId="0" fontId="25" fillId="0" borderId="0" xfId="5" applyFont="1" applyAlignment="1">
      <alignment vertical="center" wrapText="1"/>
    </xf>
    <xf numFmtId="0" fontId="27" fillId="0" borderId="14" xfId="0" applyFont="1" applyBorder="1"/>
    <xf numFmtId="0" fontId="28" fillId="0" borderId="14" xfId="0" applyFont="1" applyBorder="1"/>
    <xf numFmtId="0" fontId="28" fillId="0" borderId="14" xfId="0" quotePrefix="1" applyFont="1" applyBorder="1"/>
    <xf numFmtId="9" fontId="28" fillId="0" borderId="14" xfId="0" applyNumberFormat="1" applyFont="1" applyBorder="1"/>
    <xf numFmtId="0" fontId="27" fillId="0" borderId="14" xfId="0" applyFont="1" applyBorder="1" applyAlignment="1">
      <alignment horizontal="right"/>
    </xf>
    <xf numFmtId="3" fontId="28" fillId="0" borderId="14" xfId="0" applyNumberFormat="1" applyFont="1" applyBorder="1" applyAlignment="1">
      <alignment horizontal="right"/>
    </xf>
    <xf numFmtId="0" fontId="28" fillId="0" borderId="14" xfId="0" applyFont="1" applyBorder="1" applyAlignment="1">
      <alignment horizontal="right"/>
    </xf>
    <xf numFmtId="3" fontId="0" fillId="0" borderId="0" xfId="0" applyNumberFormat="1"/>
    <xf numFmtId="3" fontId="28" fillId="0" borderId="14" xfId="0" applyNumberFormat="1" applyFont="1" applyBorder="1"/>
    <xf numFmtId="0" fontId="3" fillId="0" borderId="6" xfId="0" applyFont="1" applyBorder="1" applyAlignment="1">
      <alignment horizontal="left"/>
    </xf>
    <xf numFmtId="2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 wrapText="1"/>
    </xf>
    <xf numFmtId="17" fontId="12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180" fontId="1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0" xfId="0" quotePrefix="1" applyFont="1" applyAlignment="1">
      <alignment horizontal="center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3" fontId="3" fillId="0" borderId="0" xfId="0" applyNumberFormat="1" applyFont="1"/>
    <xf numFmtId="164" fontId="5" fillId="0" borderId="0" xfId="0" applyNumberFormat="1" applyFont="1" applyAlignment="1">
      <alignment horizontal="center" wrapText="1"/>
    </xf>
    <xf numFmtId="39" fontId="3" fillId="0" borderId="0" xfId="0" applyNumberFormat="1" applyFont="1"/>
    <xf numFmtId="39" fontId="5" fillId="0" borderId="0" xfId="2" applyNumberFormat="1" applyFont="1" applyFill="1" applyBorder="1"/>
    <xf numFmtId="0" fontId="3" fillId="0" borderId="0" xfId="0" applyFont="1" applyAlignment="1">
      <alignment horizontal="left" indent="3"/>
    </xf>
    <xf numFmtId="39" fontId="3" fillId="0" borderId="0" xfId="2" applyNumberFormat="1" applyFont="1" applyFill="1" applyBorder="1"/>
    <xf numFmtId="165" fontId="11" fillId="0" borderId="0" xfId="2" applyNumberFormat="1" applyFont="1" applyFill="1" applyBorder="1"/>
    <xf numFmtId="0" fontId="5" fillId="0" borderId="6" xfId="0" applyFont="1" applyBorder="1"/>
    <xf numFmtId="15" fontId="3" fillId="0" borderId="6" xfId="0" applyNumberFormat="1" applyFont="1" applyBorder="1" applyAlignment="1">
      <alignment horizontal="center"/>
    </xf>
    <xf numFmtId="0" fontId="0" fillId="0" borderId="0" xfId="0" applyAlignment="1">
      <alignment horizontal="left" vertical="top"/>
    </xf>
    <xf numFmtId="179" fontId="3" fillId="0" borderId="34" xfId="2" applyNumberFormat="1" applyFont="1" applyFill="1" applyBorder="1"/>
    <xf numFmtId="169" fontId="3" fillId="0" borderId="0" xfId="0" applyNumberFormat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1" xfId="0" applyFont="1" applyBorder="1"/>
    <xf numFmtId="0" fontId="30" fillId="0" borderId="42" xfId="4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166" fontId="3" fillId="0" borderId="0" xfId="1" applyNumberFormat="1" applyFont="1" applyFill="1" applyBorder="1" applyAlignment="1">
      <alignment horizontal="right"/>
    </xf>
    <xf numFmtId="183" fontId="3" fillId="0" borderId="0" xfId="1" applyNumberFormat="1" applyFont="1" applyFill="1" applyBorder="1" applyAlignment="1">
      <alignment horizontal="right"/>
    </xf>
    <xf numFmtId="166" fontId="3" fillId="0" borderId="34" xfId="1" applyNumberFormat="1" applyFont="1" applyFill="1" applyBorder="1" applyAlignment="1">
      <alignment horizontal="right"/>
    </xf>
    <xf numFmtId="0" fontId="3" fillId="0" borderId="15" xfId="0" quotePrefix="1" applyFont="1" applyBorder="1"/>
    <xf numFmtId="0" fontId="3" fillId="0" borderId="6" xfId="0" applyFont="1" applyBorder="1"/>
    <xf numFmtId="0" fontId="3" fillId="0" borderId="45" xfId="0" applyFont="1" applyBorder="1"/>
    <xf numFmtId="170" fontId="3" fillId="0" borderId="34" xfId="0" applyNumberFormat="1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3" xfId="0" quotePrefix="1" applyFont="1" applyBorder="1" applyAlignment="1">
      <alignment horizontal="center"/>
    </xf>
    <xf numFmtId="0" fontId="3" fillId="0" borderId="43" xfId="0" quotePrefix="1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3" fillId="0" borderId="43" xfId="0" applyFont="1" applyBorder="1" applyAlignment="1">
      <alignment horizontal="left"/>
    </xf>
    <xf numFmtId="9" fontId="3" fillId="0" borderId="15" xfId="3" applyFont="1" applyBorder="1" applyAlignment="1">
      <alignment horizontal="center"/>
    </xf>
    <xf numFmtId="0" fontId="0" fillId="0" borderId="43" xfId="0" applyBorder="1"/>
    <xf numFmtId="0" fontId="0" fillId="0" borderId="15" xfId="0" applyBorder="1"/>
    <xf numFmtId="0" fontId="4" fillId="0" borderId="43" xfId="0" applyFont="1" applyBorder="1"/>
    <xf numFmtId="171" fontId="3" fillId="0" borderId="0" xfId="0" applyNumberFormat="1" applyFont="1" applyAlignment="1">
      <alignment horizontal="right"/>
    </xf>
    <xf numFmtId="173" fontId="3" fillId="0" borderId="0" xfId="0" applyNumberFormat="1" applyFont="1" applyAlignment="1">
      <alignment horizontal="center"/>
    </xf>
    <xf numFmtId="39" fontId="3" fillId="0" borderId="0" xfId="0" applyNumberFormat="1" applyFont="1" applyAlignment="1">
      <alignment horizontal="center" wrapText="1"/>
    </xf>
    <xf numFmtId="173" fontId="3" fillId="0" borderId="0" xfId="0" applyNumberFormat="1" applyFont="1" applyAlignment="1">
      <alignment horizontal="center" wrapText="1"/>
    </xf>
    <xf numFmtId="39" fontId="3" fillId="0" borderId="0" xfId="0" applyNumberFormat="1" applyFont="1" applyAlignment="1">
      <alignment horizontal="center"/>
    </xf>
    <xf numFmtId="39" fontId="12" fillId="0" borderId="0" xfId="0" applyNumberFormat="1" applyFont="1" applyAlignment="1">
      <alignment horizontal="center"/>
    </xf>
    <xf numFmtId="171" fontId="12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72" fontId="3" fillId="0" borderId="0" xfId="0" applyNumberFormat="1" applyFont="1" applyAlignment="1">
      <alignment horizontal="right"/>
    </xf>
    <xf numFmtId="0" fontId="12" fillId="0" borderId="0" xfId="0" applyFont="1" applyAlignment="1">
      <alignment horizontal="right" vertical="center"/>
    </xf>
    <xf numFmtId="167" fontId="3" fillId="0" borderId="34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167" fontId="3" fillId="0" borderId="6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center" wrapText="1"/>
    </xf>
    <xf numFmtId="181" fontId="3" fillId="0" borderId="0" xfId="0" applyNumberFormat="1" applyFont="1" applyAlignment="1">
      <alignment horizontal="right"/>
    </xf>
    <xf numFmtId="2" fontId="3" fillId="6" borderId="0" xfId="0" applyNumberFormat="1" applyFont="1" applyFill="1" applyAlignment="1">
      <alignment horizontal="center" wrapText="1"/>
    </xf>
    <xf numFmtId="181" fontId="4" fillId="0" borderId="0" xfId="0" applyNumberFormat="1" applyFont="1" applyAlignment="1">
      <alignment horizontal="center"/>
    </xf>
    <xf numFmtId="40" fontId="12" fillId="0" borderId="0" xfId="0" applyNumberFormat="1" applyFont="1" applyAlignment="1">
      <alignment horizontal="right"/>
    </xf>
    <xf numFmtId="182" fontId="12" fillId="0" borderId="0" xfId="0" applyNumberFormat="1" applyFont="1" applyAlignment="1">
      <alignment horizontal="right"/>
    </xf>
    <xf numFmtId="183" fontId="12" fillId="0" borderId="0" xfId="0" applyNumberFormat="1" applyFont="1" applyAlignment="1">
      <alignment horizontal="right"/>
    </xf>
    <xf numFmtId="0" fontId="3" fillId="0" borderId="0" xfId="0" applyFont="1" applyAlignment="1">
      <alignment horizontal="left" indent="2"/>
    </xf>
    <xf numFmtId="183" fontId="3" fillId="0" borderId="0" xfId="0" applyNumberFormat="1" applyFont="1" applyAlignment="1">
      <alignment horizontal="right"/>
    </xf>
    <xf numFmtId="38" fontId="3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33" fillId="0" borderId="0" xfId="0" applyFont="1"/>
    <xf numFmtId="182" fontId="12" fillId="0" borderId="0" xfId="0" applyNumberFormat="1" applyFont="1" applyFill="1" applyAlignment="1">
      <alignment horizontal="right"/>
    </xf>
    <xf numFmtId="183" fontId="12" fillId="0" borderId="0" xfId="0" applyNumberFormat="1" applyFont="1" applyFill="1" applyAlignment="1">
      <alignment horizontal="right"/>
    </xf>
    <xf numFmtId="167" fontId="3" fillId="0" borderId="34" xfId="0" applyNumberFormat="1" applyFont="1" applyBorder="1" applyAlignment="1">
      <alignment horizontal="center"/>
    </xf>
    <xf numFmtId="0" fontId="28" fillId="0" borderId="39" xfId="0" applyFont="1" applyBorder="1" applyAlignment="1"/>
    <xf numFmtId="0" fontId="28" fillId="0" borderId="10" xfId="0" applyFont="1" applyBorder="1" applyAlignment="1"/>
    <xf numFmtId="0" fontId="28" fillId="0" borderId="30" xfId="0" applyFont="1" applyBorder="1" applyAlignment="1"/>
    <xf numFmtId="0" fontId="18" fillId="3" borderId="17" xfId="5" applyFont="1" applyFill="1" applyBorder="1" applyAlignment="1">
      <alignment horizontal="center" vertical="center" wrapText="1"/>
    </xf>
    <xf numFmtId="0" fontId="19" fillId="3" borderId="17" xfId="5" applyFont="1" applyFill="1" applyBorder="1" applyAlignment="1">
      <alignment horizontal="center" vertical="center" wrapText="1"/>
    </xf>
    <xf numFmtId="0" fontId="19" fillId="3" borderId="18" xfId="5" applyFont="1" applyFill="1" applyBorder="1" applyAlignment="1">
      <alignment horizontal="center" vertical="center" wrapText="1"/>
    </xf>
    <xf numFmtId="0" fontId="12" fillId="0" borderId="19" xfId="5" applyFont="1" applyBorder="1" applyAlignment="1">
      <alignment horizontal="center"/>
    </xf>
    <xf numFmtId="0" fontId="12" fillId="0" borderId="23" xfId="5" applyFont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center" wrapText="1"/>
    </xf>
    <xf numFmtId="0" fontId="13" fillId="0" borderId="0" xfId="0" quotePrefix="1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5" xfId="0" applyFont="1" applyBorder="1" applyAlignment="1">
      <alignment horizontal="right"/>
    </xf>
    <xf numFmtId="0" fontId="31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</cellXfs>
  <cellStyles count="9">
    <cellStyle name="Comma" xfId="1" builtinId="3"/>
    <cellStyle name="Comma 3" xfId="6" xr:uid="{0DF91E38-D2C7-4782-B825-0EA50ED9B30C}"/>
    <cellStyle name="Currency" xfId="2" builtinId="4"/>
    <cellStyle name="Hyperlink" xfId="4" builtinId="8"/>
    <cellStyle name="Normal" xfId="0" builtinId="0"/>
    <cellStyle name="Normal 2" xfId="8" xr:uid="{A0E2D3E7-AD7E-4326-90E9-30BFCAEA2844}"/>
    <cellStyle name="Normal 3" xfId="5" xr:uid="{FA940D66-9541-4E7A-9FCE-F3EDDE9C5AC5}"/>
    <cellStyle name="Percent" xfId="3" builtinId="5"/>
    <cellStyle name="Percent 3" xfId="7" xr:uid="{AE521D79-E6AD-4C20-87EF-C1A4E8AD9DD1}"/>
  </cellStyles>
  <dxfs count="0"/>
  <tableStyles count="0" defaultTableStyle="TableStyleMedium2" defaultPivotStyle="PivotStyleLight16"/>
  <colors>
    <mruColors>
      <color rgb="FF4A773C"/>
      <color rgb="FFC8102E"/>
      <color rgb="FF555555"/>
      <color rgb="FF007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141515</xdr:rowOff>
    </xdr:from>
    <xdr:to>
      <xdr:col>16</xdr:col>
      <xdr:colOff>593271</xdr:colOff>
      <xdr:row>58</xdr:row>
      <xdr:rowOff>9123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728385-9C77-8479-8E1C-B2F6E001B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41515"/>
          <a:ext cx="10308771" cy="101800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175262</xdr:colOff>
      <xdr:row>4</xdr:row>
      <xdr:rowOff>74987</xdr:rowOff>
    </xdr:from>
    <xdr:to>
      <xdr:col>3</xdr:col>
      <xdr:colOff>1724891</xdr:colOff>
      <xdr:row>4</xdr:row>
      <xdr:rowOff>617066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0F881D-5CFD-45C6-BB4E-14045B343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026" y="563360"/>
          <a:ext cx="1549629" cy="542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apps.cer-rec.gc.ca/Conversion/conversion-tables.aspx?GoCTemplateCulture=en-CA" TargetMode="External"/><Relationship Id="rId1" Type="http://schemas.openxmlformats.org/officeDocument/2006/relationships/hyperlink" Target="https://apps.cer-rec.gc.ca/Conversion/conversion-tables.aspx?GoCTemplateCulture=en-CA" TargetMode="External"/><Relationship Id="rId4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726C1-900D-4742-9F79-11C3674D985A}">
  <sheetPr>
    <pageSetUpPr fitToPage="1"/>
  </sheetPr>
  <dimension ref="A1"/>
  <sheetViews>
    <sheetView showGridLines="0" tabSelected="1" view="pageBreakPreview" zoomScale="60" zoomScaleNormal="70" workbookViewId="0">
      <selection activeCell="U52" sqref="U52"/>
    </sheetView>
  </sheetViews>
  <sheetFormatPr defaultRowHeight="14.5" x14ac:dyDescent="0.35"/>
  <sheetData/>
  <pageMargins left="0.7" right="0.7" top="0.75" bottom="0.75" header="0.3" footer="0.3"/>
  <pageSetup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17C9-ACB4-4FEC-BFA2-0897CC6EF9F9}">
  <sheetPr>
    <pageSetUpPr fitToPage="1"/>
  </sheetPr>
  <dimension ref="B1:K55"/>
  <sheetViews>
    <sheetView showGridLines="0" view="pageBreakPreview" topLeftCell="A17" zoomScale="60" zoomScaleNormal="80" workbookViewId="0">
      <selection activeCell="E48" sqref="E48"/>
    </sheetView>
  </sheetViews>
  <sheetFormatPr defaultRowHeight="14.5" x14ac:dyDescent="0.35"/>
  <cols>
    <col min="1" max="1" width="3.36328125" customWidth="1"/>
    <col min="2" max="2" width="40.453125" customWidth="1"/>
    <col min="3" max="3" width="15.54296875" customWidth="1"/>
    <col min="4" max="4" width="14.36328125" customWidth="1"/>
    <col min="5" max="5" width="14.54296875" customWidth="1"/>
    <col min="6" max="6" width="16.08984375" customWidth="1"/>
    <col min="7" max="7" width="13" customWidth="1"/>
  </cols>
  <sheetData>
    <row r="1" spans="2:11" ht="22.5" x14ac:dyDescent="0.45">
      <c r="B1" s="235" t="s">
        <v>172</v>
      </c>
      <c r="C1" s="235"/>
      <c r="D1" s="235"/>
      <c r="E1" s="235"/>
      <c r="F1" s="235"/>
      <c r="G1" s="235"/>
      <c r="H1" s="235"/>
    </row>
    <row r="2" spans="2:11" ht="15" customHeight="1" x14ac:dyDescent="0.45">
      <c r="B2" s="54"/>
      <c r="C2" s="55"/>
      <c r="D2" s="55"/>
      <c r="E2" s="55"/>
      <c r="F2" s="55"/>
      <c r="G2" s="55"/>
      <c r="H2" s="55"/>
    </row>
    <row r="3" spans="2:11" ht="15" customHeight="1" x14ac:dyDescent="0.45">
      <c r="B3" s="239" t="s">
        <v>37</v>
      </c>
      <c r="C3" s="239"/>
      <c r="D3" s="239"/>
      <c r="E3" s="239"/>
      <c r="F3" s="239"/>
      <c r="G3" s="239"/>
      <c r="H3" s="55"/>
    </row>
    <row r="4" spans="2:11" ht="15" customHeight="1" x14ac:dyDescent="0.45">
      <c r="B4" s="239" t="s">
        <v>173</v>
      </c>
      <c r="C4" s="239"/>
      <c r="D4" s="239"/>
      <c r="E4" s="239"/>
      <c r="F4" s="239"/>
      <c r="G4" s="239"/>
      <c r="H4" s="55"/>
    </row>
    <row r="5" spans="2:11" ht="15" customHeight="1" x14ac:dyDescent="0.45">
      <c r="B5" s="54"/>
      <c r="C5" s="55"/>
      <c r="D5" s="55"/>
      <c r="E5" s="55"/>
      <c r="F5" s="55"/>
      <c r="G5" s="55"/>
      <c r="H5" s="55"/>
    </row>
    <row r="6" spans="2:11" ht="18" customHeight="1" x14ac:dyDescent="0.45">
      <c r="B6" s="236" t="s">
        <v>174</v>
      </c>
      <c r="C6" s="237"/>
      <c r="D6" s="56">
        <v>65.5</v>
      </c>
      <c r="E6" s="57" t="s">
        <v>24</v>
      </c>
      <c r="F6" s="55"/>
      <c r="G6" s="55"/>
      <c r="H6" s="55"/>
    </row>
    <row r="7" spans="2:11" ht="15" customHeight="1" x14ac:dyDescent="0.45">
      <c r="B7" s="54"/>
      <c r="C7" s="55"/>
      <c r="D7" s="55"/>
      <c r="E7" s="55"/>
      <c r="F7" s="55"/>
      <c r="G7" s="55"/>
      <c r="H7" s="55"/>
    </row>
    <row r="9" spans="2:11" ht="28.5" x14ac:dyDescent="0.35">
      <c r="B9" s="131" t="s">
        <v>175</v>
      </c>
      <c r="C9" s="30" t="s">
        <v>176</v>
      </c>
      <c r="D9" s="30" t="s">
        <v>177</v>
      </c>
      <c r="E9" s="30" t="s">
        <v>178</v>
      </c>
      <c r="F9" s="30" t="s">
        <v>179</v>
      </c>
      <c r="G9" s="24" t="s">
        <v>81</v>
      </c>
    </row>
    <row r="10" spans="2:11" x14ac:dyDescent="0.35">
      <c r="B10" s="186">
        <v>45410</v>
      </c>
      <c r="C10" s="173">
        <f t="shared" ref="C10:C12" si="0">D10/100</f>
        <v>0.65500000000000003</v>
      </c>
      <c r="D10" s="187">
        <f>D6</f>
        <v>65.5</v>
      </c>
      <c r="E10" s="176">
        <v>0</v>
      </c>
      <c r="F10" s="175">
        <v>0.12379999999999999</v>
      </c>
      <c r="G10" s="173">
        <f>C10+F10</f>
        <v>0.77880000000000005</v>
      </c>
    </row>
    <row r="11" spans="2:11" x14ac:dyDescent="0.35">
      <c r="B11" s="186">
        <v>45411</v>
      </c>
      <c r="C11" s="173">
        <f t="shared" si="0"/>
        <v>0.65500000000000003</v>
      </c>
      <c r="D11" s="185">
        <f t="shared" ref="D11:D13" si="1">D10+E11</f>
        <v>65.5</v>
      </c>
      <c r="E11" s="176">
        <v>0</v>
      </c>
      <c r="F11" s="175">
        <v>0.12379999999999999</v>
      </c>
      <c r="G11" s="173">
        <f>C11+F11</f>
        <v>0.77880000000000005</v>
      </c>
    </row>
    <row r="12" spans="2:11" x14ac:dyDescent="0.35">
      <c r="B12" s="186">
        <v>45412</v>
      </c>
      <c r="C12" s="173">
        <f t="shared" si="0"/>
        <v>0.65500000000000003</v>
      </c>
      <c r="D12" s="185">
        <f t="shared" si="1"/>
        <v>65.5</v>
      </c>
      <c r="E12" s="176">
        <v>0</v>
      </c>
      <c r="F12" s="175">
        <v>0.12379999999999999</v>
      </c>
      <c r="G12" s="173">
        <f t="shared" ref="G12" si="2">C12+F12</f>
        <v>0.77880000000000005</v>
      </c>
    </row>
    <row r="13" spans="2:11" x14ac:dyDescent="0.35">
      <c r="B13" s="172">
        <v>45413</v>
      </c>
      <c r="C13" s="173">
        <f>D13/100</f>
        <v>0.64700000000000002</v>
      </c>
      <c r="D13" s="185">
        <f t="shared" si="1"/>
        <v>64.7</v>
      </c>
      <c r="E13" s="174">
        <v>-0.8</v>
      </c>
      <c r="F13" s="175">
        <v>0.12379999999999999</v>
      </c>
      <c r="G13" s="173">
        <f>C13+F13</f>
        <v>0.77080000000000004</v>
      </c>
      <c r="K13" s="53"/>
    </row>
    <row r="14" spans="2:11" x14ac:dyDescent="0.35">
      <c r="B14" s="172">
        <v>45414</v>
      </c>
      <c r="C14" s="173">
        <f t="shared" ref="C14:C43" si="3">D14/100</f>
        <v>0.63800000000000001</v>
      </c>
      <c r="D14" s="174">
        <f>D13+E14</f>
        <v>63.800000000000004</v>
      </c>
      <c r="E14" s="174">
        <v>-0.9</v>
      </c>
      <c r="F14" s="175">
        <v>0.12379999999999999</v>
      </c>
      <c r="G14" s="173">
        <f>C14+F14</f>
        <v>0.76180000000000003</v>
      </c>
      <c r="K14" s="53"/>
    </row>
    <row r="15" spans="2:11" x14ac:dyDescent="0.35">
      <c r="B15" s="172">
        <v>45415</v>
      </c>
      <c r="C15" s="173">
        <f t="shared" si="3"/>
        <v>0.629</v>
      </c>
      <c r="D15" s="174">
        <f t="shared" ref="D15:D43" si="4">D14+E15</f>
        <v>62.900000000000006</v>
      </c>
      <c r="E15" s="174">
        <v>-0.9</v>
      </c>
      <c r="F15" s="175">
        <v>0.12379999999999999</v>
      </c>
      <c r="G15" s="173">
        <f t="shared" ref="G15:G43" si="5">C15+F15</f>
        <v>0.75280000000000002</v>
      </c>
      <c r="K15" s="53"/>
    </row>
    <row r="16" spans="2:11" x14ac:dyDescent="0.35">
      <c r="B16" s="172">
        <v>45416</v>
      </c>
      <c r="C16" s="173">
        <f t="shared" si="3"/>
        <v>0.62100000000000011</v>
      </c>
      <c r="D16" s="174">
        <f t="shared" si="4"/>
        <v>62.100000000000009</v>
      </c>
      <c r="E16" s="176">
        <v>-0.8</v>
      </c>
      <c r="F16" s="175">
        <v>0.12379999999999999</v>
      </c>
      <c r="G16" s="173">
        <f t="shared" si="5"/>
        <v>0.74480000000000013</v>
      </c>
      <c r="K16" s="53"/>
    </row>
    <row r="17" spans="2:11" x14ac:dyDescent="0.35">
      <c r="B17" s="172">
        <v>45417</v>
      </c>
      <c r="C17" s="173">
        <f t="shared" si="3"/>
        <v>0.62100000000000011</v>
      </c>
      <c r="D17" s="174">
        <f t="shared" si="4"/>
        <v>62.100000000000009</v>
      </c>
      <c r="E17" s="176">
        <v>0</v>
      </c>
      <c r="F17" s="175">
        <v>0.12379999999999999</v>
      </c>
      <c r="G17" s="173">
        <f t="shared" si="5"/>
        <v>0.74480000000000013</v>
      </c>
      <c r="K17" s="53"/>
    </row>
    <row r="18" spans="2:11" x14ac:dyDescent="0.35">
      <c r="B18" s="172">
        <v>45418</v>
      </c>
      <c r="C18" s="173">
        <f t="shared" si="3"/>
        <v>0.62100000000000011</v>
      </c>
      <c r="D18" s="174">
        <f t="shared" si="4"/>
        <v>62.100000000000009</v>
      </c>
      <c r="E18" s="176">
        <v>0</v>
      </c>
      <c r="F18" s="175">
        <v>0.12379999999999999</v>
      </c>
      <c r="G18" s="173">
        <f t="shared" si="5"/>
        <v>0.74480000000000013</v>
      </c>
      <c r="K18" s="53"/>
    </row>
    <row r="19" spans="2:11" x14ac:dyDescent="0.35">
      <c r="B19" s="172">
        <v>45419</v>
      </c>
      <c r="C19" s="173">
        <f t="shared" si="3"/>
        <v>0.6140000000000001</v>
      </c>
      <c r="D19" s="174">
        <f t="shared" si="4"/>
        <v>61.400000000000006</v>
      </c>
      <c r="E19" s="176">
        <v>-0.7</v>
      </c>
      <c r="F19" s="175">
        <v>0.12379999999999999</v>
      </c>
      <c r="G19" s="173">
        <f t="shared" si="5"/>
        <v>0.73780000000000012</v>
      </c>
      <c r="K19" s="53"/>
    </row>
    <row r="20" spans="2:11" x14ac:dyDescent="0.35">
      <c r="B20" s="172">
        <v>45420</v>
      </c>
      <c r="C20" s="173">
        <f t="shared" si="3"/>
        <v>0.6110000000000001</v>
      </c>
      <c r="D20" s="174">
        <f t="shared" si="4"/>
        <v>61.100000000000009</v>
      </c>
      <c r="E20" s="176">
        <v>-0.3</v>
      </c>
      <c r="F20" s="175">
        <v>0.12379999999999999</v>
      </c>
      <c r="G20" s="173">
        <f t="shared" si="5"/>
        <v>0.73480000000000012</v>
      </c>
      <c r="K20" s="53"/>
    </row>
    <row r="21" spans="2:11" x14ac:dyDescent="0.35">
      <c r="B21" s="172">
        <v>45421</v>
      </c>
      <c r="C21" s="173">
        <f t="shared" si="3"/>
        <v>0.62000000000000011</v>
      </c>
      <c r="D21" s="174">
        <f t="shared" si="4"/>
        <v>62.000000000000007</v>
      </c>
      <c r="E21" s="176">
        <v>0.9</v>
      </c>
      <c r="F21" s="175">
        <v>0.12379999999999999</v>
      </c>
      <c r="G21" s="173">
        <f t="shared" si="5"/>
        <v>0.74380000000000013</v>
      </c>
      <c r="K21" s="53"/>
    </row>
    <row r="22" spans="2:11" x14ac:dyDescent="0.35">
      <c r="B22" s="172">
        <v>45422</v>
      </c>
      <c r="C22" s="173">
        <f t="shared" si="3"/>
        <v>0.62000000000000011</v>
      </c>
      <c r="D22" s="174">
        <f t="shared" si="4"/>
        <v>62.000000000000007</v>
      </c>
      <c r="E22" s="176">
        <v>0</v>
      </c>
      <c r="F22" s="175">
        <v>0.12379999999999999</v>
      </c>
      <c r="G22" s="173">
        <f t="shared" si="5"/>
        <v>0.74380000000000013</v>
      </c>
      <c r="K22" s="53"/>
    </row>
    <row r="23" spans="2:11" x14ac:dyDescent="0.35">
      <c r="B23" s="172">
        <v>45423</v>
      </c>
      <c r="C23" s="173">
        <f t="shared" si="3"/>
        <v>0.62000000000000011</v>
      </c>
      <c r="D23" s="174">
        <f t="shared" si="4"/>
        <v>62.000000000000007</v>
      </c>
      <c r="E23" s="176">
        <v>0</v>
      </c>
      <c r="F23" s="175">
        <v>0.12379999999999999</v>
      </c>
      <c r="G23" s="173">
        <f t="shared" si="5"/>
        <v>0.74380000000000013</v>
      </c>
      <c r="K23" s="53"/>
    </row>
    <row r="24" spans="2:11" x14ac:dyDescent="0.35">
      <c r="B24" s="172">
        <v>45424</v>
      </c>
      <c r="C24" s="173">
        <f t="shared" si="3"/>
        <v>0.62000000000000011</v>
      </c>
      <c r="D24" s="174">
        <f t="shared" si="4"/>
        <v>62.000000000000007</v>
      </c>
      <c r="E24" s="176">
        <v>0</v>
      </c>
      <c r="F24" s="175">
        <v>0.12379999999999999</v>
      </c>
      <c r="G24" s="173">
        <f t="shared" si="5"/>
        <v>0.74380000000000013</v>
      </c>
      <c r="K24" s="53"/>
    </row>
    <row r="25" spans="2:11" x14ac:dyDescent="0.35">
      <c r="B25" s="172">
        <v>45425</v>
      </c>
      <c r="C25" s="173">
        <f t="shared" si="3"/>
        <v>0.62000000000000011</v>
      </c>
      <c r="D25" s="174">
        <f t="shared" si="4"/>
        <v>62.000000000000007</v>
      </c>
      <c r="E25" s="176">
        <v>0</v>
      </c>
      <c r="F25" s="175">
        <v>0.12379999999999999</v>
      </c>
      <c r="G25" s="173">
        <f t="shared" si="5"/>
        <v>0.74380000000000013</v>
      </c>
      <c r="K25" s="53"/>
    </row>
    <row r="26" spans="2:11" x14ac:dyDescent="0.35">
      <c r="B26" s="172">
        <v>45426</v>
      </c>
      <c r="C26" s="173">
        <f t="shared" si="3"/>
        <v>0.62000000000000011</v>
      </c>
      <c r="D26" s="174">
        <f t="shared" si="4"/>
        <v>62.000000000000007</v>
      </c>
      <c r="E26" s="177">
        <v>0</v>
      </c>
      <c r="F26" s="175">
        <v>0.12379999999999999</v>
      </c>
      <c r="G26" s="173">
        <f t="shared" si="5"/>
        <v>0.74380000000000013</v>
      </c>
      <c r="K26" s="53"/>
    </row>
    <row r="27" spans="2:11" x14ac:dyDescent="0.35">
      <c r="B27" s="172">
        <v>45427</v>
      </c>
      <c r="C27" s="173">
        <f t="shared" si="3"/>
        <v>0.62000000000000011</v>
      </c>
      <c r="D27" s="174">
        <f t="shared" si="4"/>
        <v>62.000000000000007</v>
      </c>
      <c r="E27" s="176">
        <v>0</v>
      </c>
      <c r="F27" s="175">
        <v>0.12379999999999999</v>
      </c>
      <c r="G27" s="173">
        <f t="shared" si="5"/>
        <v>0.74380000000000013</v>
      </c>
      <c r="K27" s="53"/>
    </row>
    <row r="28" spans="2:11" x14ac:dyDescent="0.35">
      <c r="B28" s="172">
        <v>45428</v>
      </c>
      <c r="C28" s="173">
        <f t="shared" si="3"/>
        <v>0.62000000000000011</v>
      </c>
      <c r="D28" s="174">
        <f t="shared" si="4"/>
        <v>62.000000000000007</v>
      </c>
      <c r="E28" s="176">
        <v>0</v>
      </c>
      <c r="F28" s="175">
        <v>0.12379999999999999</v>
      </c>
      <c r="G28" s="173">
        <f t="shared" si="5"/>
        <v>0.74380000000000013</v>
      </c>
      <c r="K28" s="53"/>
    </row>
    <row r="29" spans="2:11" x14ac:dyDescent="0.35">
      <c r="B29" s="172">
        <v>45429</v>
      </c>
      <c r="C29" s="173">
        <f t="shared" si="3"/>
        <v>0.6160000000000001</v>
      </c>
      <c r="D29" s="174">
        <f t="shared" si="4"/>
        <v>61.600000000000009</v>
      </c>
      <c r="E29" s="176">
        <v>-0.4</v>
      </c>
      <c r="F29" s="175">
        <v>0.12379999999999999</v>
      </c>
      <c r="G29" s="173">
        <f t="shared" si="5"/>
        <v>0.73980000000000012</v>
      </c>
      <c r="K29" s="53"/>
    </row>
    <row r="30" spans="2:11" x14ac:dyDescent="0.35">
      <c r="B30" s="172">
        <v>45430</v>
      </c>
      <c r="C30" s="173">
        <f t="shared" si="3"/>
        <v>0.6130000000000001</v>
      </c>
      <c r="D30" s="174">
        <f t="shared" si="4"/>
        <v>61.300000000000011</v>
      </c>
      <c r="E30" s="176">
        <v>-0.3</v>
      </c>
      <c r="F30" s="175">
        <v>0.12379999999999999</v>
      </c>
      <c r="G30" s="173">
        <f t="shared" si="5"/>
        <v>0.73680000000000012</v>
      </c>
      <c r="K30" s="53"/>
    </row>
    <row r="31" spans="2:11" x14ac:dyDescent="0.35">
      <c r="B31" s="172">
        <v>45431</v>
      </c>
      <c r="C31" s="173">
        <f t="shared" si="3"/>
        <v>0.6130000000000001</v>
      </c>
      <c r="D31" s="174">
        <f t="shared" si="4"/>
        <v>61.300000000000011</v>
      </c>
      <c r="E31" s="176">
        <v>0</v>
      </c>
      <c r="F31" s="175">
        <v>0.12379999999999999</v>
      </c>
      <c r="G31" s="173">
        <f t="shared" si="5"/>
        <v>0.73680000000000012</v>
      </c>
      <c r="K31" s="53"/>
    </row>
    <row r="32" spans="2:11" x14ac:dyDescent="0.35">
      <c r="B32" s="172">
        <v>45432</v>
      </c>
      <c r="C32" s="173">
        <f t="shared" si="3"/>
        <v>0.6130000000000001</v>
      </c>
      <c r="D32" s="174">
        <f t="shared" si="4"/>
        <v>61.300000000000011</v>
      </c>
      <c r="E32" s="176">
        <v>0</v>
      </c>
      <c r="F32" s="175">
        <v>0.12379999999999999</v>
      </c>
      <c r="G32" s="173">
        <f t="shared" si="5"/>
        <v>0.73680000000000012</v>
      </c>
      <c r="K32" s="53"/>
    </row>
    <row r="33" spans="2:11" x14ac:dyDescent="0.35">
      <c r="B33" s="172">
        <v>45433</v>
      </c>
      <c r="C33" s="173">
        <f t="shared" si="3"/>
        <v>0.6130000000000001</v>
      </c>
      <c r="D33" s="174">
        <f t="shared" si="4"/>
        <v>61.300000000000011</v>
      </c>
      <c r="E33" s="176">
        <v>0</v>
      </c>
      <c r="F33" s="175">
        <v>0.12379999999999999</v>
      </c>
      <c r="G33" s="173">
        <f t="shared" si="5"/>
        <v>0.73680000000000012</v>
      </c>
      <c r="K33" s="53"/>
    </row>
    <row r="34" spans="2:11" x14ac:dyDescent="0.35">
      <c r="B34" s="172">
        <v>45434</v>
      </c>
      <c r="C34" s="173">
        <f t="shared" si="3"/>
        <v>0.61900000000000011</v>
      </c>
      <c r="D34" s="174">
        <f t="shared" si="4"/>
        <v>61.900000000000013</v>
      </c>
      <c r="E34" s="176">
        <v>0.6</v>
      </c>
      <c r="F34" s="175">
        <v>0.12379999999999999</v>
      </c>
      <c r="G34" s="173">
        <f t="shared" si="5"/>
        <v>0.74280000000000013</v>
      </c>
      <c r="K34" s="53"/>
    </row>
    <row r="35" spans="2:11" x14ac:dyDescent="0.35">
      <c r="B35" s="172">
        <v>45435</v>
      </c>
      <c r="C35" s="173">
        <f t="shared" si="3"/>
        <v>0.61900000000000011</v>
      </c>
      <c r="D35" s="174">
        <f t="shared" si="4"/>
        <v>61.900000000000013</v>
      </c>
      <c r="E35" s="176">
        <v>0</v>
      </c>
      <c r="F35" s="175">
        <v>0.12379999999999999</v>
      </c>
      <c r="G35" s="173">
        <f t="shared" si="5"/>
        <v>0.74280000000000013</v>
      </c>
      <c r="K35" s="53"/>
    </row>
    <row r="36" spans="2:11" x14ac:dyDescent="0.35">
      <c r="B36" s="172">
        <v>45436</v>
      </c>
      <c r="C36" s="173">
        <f t="shared" si="3"/>
        <v>0.63000000000000012</v>
      </c>
      <c r="D36" s="174">
        <f t="shared" si="4"/>
        <v>63.000000000000014</v>
      </c>
      <c r="E36" s="176">
        <v>1.1000000000000001</v>
      </c>
      <c r="F36" s="175">
        <v>0.12379999999999999</v>
      </c>
      <c r="G36" s="173">
        <f t="shared" si="5"/>
        <v>0.75380000000000014</v>
      </c>
      <c r="K36" s="53"/>
    </row>
    <row r="37" spans="2:11" x14ac:dyDescent="0.35">
      <c r="B37" s="172">
        <v>45437</v>
      </c>
      <c r="C37" s="173">
        <f t="shared" si="3"/>
        <v>0.63000000000000012</v>
      </c>
      <c r="D37" s="174">
        <f t="shared" si="4"/>
        <v>63.000000000000014</v>
      </c>
      <c r="E37" s="176">
        <v>0</v>
      </c>
      <c r="F37" s="175">
        <v>0.12379999999999999</v>
      </c>
      <c r="G37" s="173">
        <f t="shared" si="5"/>
        <v>0.75380000000000014</v>
      </c>
      <c r="K37" s="53"/>
    </row>
    <row r="38" spans="2:11" x14ac:dyDescent="0.35">
      <c r="B38" s="172">
        <v>45438</v>
      </c>
      <c r="C38" s="173">
        <f t="shared" si="3"/>
        <v>0.63000000000000012</v>
      </c>
      <c r="D38" s="174">
        <f t="shared" si="4"/>
        <v>63.000000000000014</v>
      </c>
      <c r="E38" s="176">
        <v>0</v>
      </c>
      <c r="F38" s="175">
        <v>0.12379999999999999</v>
      </c>
      <c r="G38" s="173">
        <f t="shared" si="5"/>
        <v>0.75380000000000014</v>
      </c>
      <c r="K38" s="53"/>
    </row>
    <row r="39" spans="2:11" x14ac:dyDescent="0.35">
      <c r="B39" s="172">
        <v>45439</v>
      </c>
      <c r="C39" s="173">
        <f t="shared" si="3"/>
        <v>0.63000000000000012</v>
      </c>
      <c r="D39" s="174">
        <f t="shared" si="4"/>
        <v>63.000000000000014</v>
      </c>
      <c r="E39" s="176">
        <v>0</v>
      </c>
      <c r="F39" s="175">
        <v>0.12379999999999999</v>
      </c>
      <c r="G39" s="173">
        <f t="shared" si="5"/>
        <v>0.75380000000000014</v>
      </c>
      <c r="K39" s="53"/>
    </row>
    <row r="40" spans="2:11" x14ac:dyDescent="0.35">
      <c r="B40" s="172">
        <v>45440</v>
      </c>
      <c r="C40" s="173">
        <f t="shared" si="3"/>
        <v>0.63000000000000012</v>
      </c>
      <c r="D40" s="174">
        <f t="shared" si="4"/>
        <v>63.000000000000014</v>
      </c>
      <c r="E40" s="176">
        <v>0</v>
      </c>
      <c r="F40" s="175">
        <v>0.12379999999999999</v>
      </c>
      <c r="G40" s="173">
        <f t="shared" si="5"/>
        <v>0.75380000000000014</v>
      </c>
      <c r="K40" s="53"/>
    </row>
    <row r="41" spans="2:11" x14ac:dyDescent="0.35">
      <c r="B41" s="172">
        <v>45441</v>
      </c>
      <c r="C41" s="173">
        <f t="shared" si="3"/>
        <v>0.63600000000000012</v>
      </c>
      <c r="D41" s="174">
        <f t="shared" si="4"/>
        <v>63.600000000000016</v>
      </c>
      <c r="E41" s="176">
        <v>0.6</v>
      </c>
      <c r="F41" s="175">
        <v>0.12379999999999999</v>
      </c>
      <c r="G41" s="173">
        <f t="shared" si="5"/>
        <v>0.75980000000000014</v>
      </c>
      <c r="K41" s="53"/>
    </row>
    <row r="42" spans="2:11" x14ac:dyDescent="0.35">
      <c r="B42" s="172">
        <v>45442</v>
      </c>
      <c r="C42" s="173">
        <f t="shared" si="3"/>
        <v>0.63100000000000012</v>
      </c>
      <c r="D42" s="174">
        <f t="shared" si="4"/>
        <v>63.100000000000016</v>
      </c>
      <c r="E42" s="176">
        <v>-0.5</v>
      </c>
      <c r="F42" s="175">
        <v>0.12379999999999999</v>
      </c>
      <c r="G42" s="173">
        <f t="shared" si="5"/>
        <v>0.75480000000000014</v>
      </c>
      <c r="K42" s="53"/>
    </row>
    <row r="43" spans="2:11" x14ac:dyDescent="0.35">
      <c r="B43" s="172">
        <v>45443</v>
      </c>
      <c r="C43" s="173">
        <f t="shared" si="3"/>
        <v>0.62400000000000011</v>
      </c>
      <c r="D43" s="174">
        <f t="shared" si="4"/>
        <v>62.400000000000013</v>
      </c>
      <c r="E43" s="176">
        <v>-0.7</v>
      </c>
      <c r="F43" s="175">
        <v>0.12379999999999999</v>
      </c>
      <c r="G43" s="173">
        <f t="shared" si="5"/>
        <v>0.74780000000000013</v>
      </c>
      <c r="K43" s="53"/>
    </row>
    <row r="44" spans="2:11" x14ac:dyDescent="0.35">
      <c r="B44" s="172"/>
      <c r="C44" s="173"/>
      <c r="D44" s="174"/>
      <c r="E44" s="176"/>
      <c r="F44" s="175"/>
      <c r="G44" s="173"/>
      <c r="K44" s="53"/>
    </row>
    <row r="45" spans="2:11" x14ac:dyDescent="0.35">
      <c r="B45" s="178" t="s">
        <v>180</v>
      </c>
      <c r="C45" s="179">
        <f>AVERAGE(D13:D43)</f>
        <v>62.287096774193543</v>
      </c>
      <c r="D45" s="31"/>
      <c r="E45" s="126"/>
      <c r="F45" s="31"/>
      <c r="G45" s="2"/>
    </row>
    <row r="46" spans="2:11" x14ac:dyDescent="0.35">
      <c r="B46" s="178" t="s">
        <v>181</v>
      </c>
      <c r="C46" s="184">
        <v>12.379999999999999</v>
      </c>
      <c r="D46" s="31"/>
      <c r="E46" s="126"/>
      <c r="F46" s="31"/>
      <c r="G46" s="2"/>
    </row>
    <row r="47" spans="2:11" x14ac:dyDescent="0.35">
      <c r="B47" s="178" t="s">
        <v>182</v>
      </c>
      <c r="C47" s="179">
        <f>SUM(C45:C46)</f>
        <v>74.667096774193539</v>
      </c>
      <c r="D47" s="31"/>
      <c r="E47" s="42"/>
      <c r="F47" s="31"/>
      <c r="G47" s="2"/>
    </row>
    <row r="48" spans="2:11" x14ac:dyDescent="0.35">
      <c r="B48" s="178"/>
      <c r="C48" s="179"/>
      <c r="D48" s="31"/>
      <c r="E48" s="42"/>
      <c r="F48" s="31"/>
      <c r="G48" s="2"/>
    </row>
    <row r="49" spans="2:10" ht="15" thickBot="1" x14ac:dyDescent="0.4">
      <c r="B49" s="181" t="s">
        <v>183</v>
      </c>
      <c r="C49" s="182">
        <f>C47/100</f>
        <v>0.74667096774193542</v>
      </c>
      <c r="D49" s="31"/>
      <c r="E49" s="42"/>
      <c r="F49" s="31"/>
      <c r="G49" s="2"/>
    </row>
    <row r="50" spans="2:10" ht="15" thickTop="1" x14ac:dyDescent="0.35">
      <c r="B50" s="178"/>
      <c r="C50" s="49"/>
      <c r="D50" s="180"/>
      <c r="E50" s="42"/>
      <c r="F50" s="31"/>
      <c r="G50" s="2"/>
    </row>
    <row r="51" spans="2:10" x14ac:dyDescent="0.35">
      <c r="B51" s="183" t="s">
        <v>184</v>
      </c>
      <c r="C51" s="2"/>
      <c r="D51" s="2"/>
      <c r="E51" s="2"/>
      <c r="F51" s="2"/>
      <c r="G51" s="2"/>
    </row>
    <row r="52" spans="2:10" x14ac:dyDescent="0.35">
      <c r="B52" s="240" t="s">
        <v>185</v>
      </c>
      <c r="C52" s="240"/>
      <c r="D52" s="240"/>
      <c r="E52" s="240"/>
      <c r="F52" s="240"/>
      <c r="G52" s="2"/>
      <c r="H52" s="2"/>
      <c r="I52" s="2"/>
      <c r="J52" s="2"/>
    </row>
    <row r="53" spans="2:10" x14ac:dyDescent="0.35">
      <c r="B53" s="240" t="s">
        <v>186</v>
      </c>
      <c r="C53" s="240"/>
      <c r="D53" s="240"/>
      <c r="E53" s="240"/>
      <c r="F53" s="240"/>
      <c r="G53" s="240"/>
      <c r="H53" s="2"/>
      <c r="I53" s="2"/>
      <c r="J53" s="2"/>
    </row>
    <row r="54" spans="2:10" x14ac:dyDescent="0.35">
      <c r="B54" s="238" t="s">
        <v>187</v>
      </c>
      <c r="C54" s="238"/>
      <c r="D54" s="238"/>
      <c r="E54" s="238"/>
      <c r="F54" s="238"/>
      <c r="G54" s="238"/>
      <c r="H54" s="2"/>
      <c r="I54" s="2"/>
      <c r="J54" s="2"/>
    </row>
    <row r="55" spans="2:10" x14ac:dyDescent="0.35">
      <c r="B55" s="238" t="s">
        <v>191</v>
      </c>
      <c r="C55" s="238"/>
      <c r="D55" s="238"/>
      <c r="E55" s="238"/>
      <c r="F55" s="238"/>
      <c r="G55" s="238"/>
      <c r="H55" s="58"/>
      <c r="I55" s="58"/>
      <c r="J55" s="58"/>
    </row>
  </sheetData>
  <mergeCells count="8">
    <mergeCell ref="B1:H1"/>
    <mergeCell ref="B6:C6"/>
    <mergeCell ref="B55:G55"/>
    <mergeCell ref="B3:G3"/>
    <mergeCell ref="B4:G4"/>
    <mergeCell ref="B52:F52"/>
    <mergeCell ref="B53:G53"/>
    <mergeCell ref="B54:G54"/>
  </mergeCells>
  <phoneticPr fontId="32" type="noConversion"/>
  <pageMargins left="0.7" right="0.7" top="0.75" bottom="0.75" header="0.3" footer="0.3"/>
  <pageSetup scale="71" orientation="portrait" r:id="rId1"/>
  <customProperties>
    <customPr name="EpmWorksheetKeyString_GUID" r:id="rId2"/>
  </customProperties>
  <ignoredErrors>
    <ignoredError sqref="E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5AF4-AAC3-44B8-81C2-BC5EC7FEA111}">
  <dimension ref="A1:D9"/>
  <sheetViews>
    <sheetView workbookViewId="0">
      <selection activeCell="C22" sqref="C22"/>
    </sheetView>
  </sheetViews>
  <sheetFormatPr defaultRowHeight="14.5" x14ac:dyDescent="0.35"/>
  <cols>
    <col min="1" max="1" width="33.6328125" bestFit="1" customWidth="1"/>
    <col min="2" max="2" width="16.453125" customWidth="1"/>
    <col min="3" max="3" width="17.08984375" customWidth="1"/>
    <col min="4" max="4" width="29.453125" bestFit="1" customWidth="1"/>
  </cols>
  <sheetData>
    <row r="1" spans="1:4" x14ac:dyDescent="0.35">
      <c r="A1" s="197" t="s">
        <v>0</v>
      </c>
      <c r="D1" s="120"/>
    </row>
    <row r="2" spans="1:4" x14ac:dyDescent="0.35">
      <c r="A2" s="113" t="s">
        <v>1</v>
      </c>
      <c r="B2" s="117" t="s">
        <v>2</v>
      </c>
      <c r="C2" s="117" t="s">
        <v>3</v>
      </c>
      <c r="D2" s="117" t="s">
        <v>4</v>
      </c>
    </row>
    <row r="3" spans="1:4" x14ac:dyDescent="0.35">
      <c r="A3" s="114" t="s">
        <v>5</v>
      </c>
      <c r="B3" s="115" t="s">
        <v>6</v>
      </c>
      <c r="C3" s="118">
        <v>1804</v>
      </c>
      <c r="D3" s="119" t="s">
        <v>6</v>
      </c>
    </row>
    <row r="4" spans="1:4" x14ac:dyDescent="0.35">
      <c r="A4" s="114" t="s">
        <v>7</v>
      </c>
      <c r="B4" s="116">
        <v>7.0000000000000007E-2</v>
      </c>
      <c r="C4" s="118">
        <v>2531</v>
      </c>
      <c r="D4" s="118">
        <f>C4-$C$3</f>
        <v>727</v>
      </c>
    </row>
    <row r="5" spans="1:4" x14ac:dyDescent="0.35">
      <c r="A5" s="114" t="s">
        <v>8</v>
      </c>
      <c r="B5" s="116">
        <v>0.31</v>
      </c>
      <c r="C5" s="118">
        <v>3851</v>
      </c>
      <c r="D5" s="118">
        <f>C5-$C$3</f>
        <v>2047</v>
      </c>
    </row>
    <row r="6" spans="1:4" x14ac:dyDescent="0.35">
      <c r="A6" s="114" t="s">
        <v>9</v>
      </c>
      <c r="B6" s="116">
        <v>0.44</v>
      </c>
      <c r="C6" s="118">
        <v>2828</v>
      </c>
      <c r="D6" s="118">
        <f>C6-$C$3</f>
        <v>1024</v>
      </c>
    </row>
    <row r="7" spans="1:4" x14ac:dyDescent="0.35">
      <c r="A7" s="114" t="s">
        <v>10</v>
      </c>
      <c r="B7" s="116">
        <v>0.04</v>
      </c>
      <c r="C7" s="119" t="s">
        <v>11</v>
      </c>
      <c r="D7" s="119" t="s">
        <v>11</v>
      </c>
    </row>
    <row r="8" spans="1:4" x14ac:dyDescent="0.35">
      <c r="A8" s="114" t="s">
        <v>12</v>
      </c>
      <c r="B8" s="116">
        <v>0.14000000000000001</v>
      </c>
      <c r="C8" s="119" t="s">
        <v>13</v>
      </c>
      <c r="D8" s="119" t="s">
        <v>13</v>
      </c>
    </row>
    <row r="9" spans="1:4" x14ac:dyDescent="0.35">
      <c r="A9" s="201" t="s">
        <v>14</v>
      </c>
      <c r="B9" s="202"/>
      <c r="C9" s="203"/>
      <c r="D9" s="121">
        <f>AVERAGE(D4:D6)</f>
        <v>1266</v>
      </c>
    </row>
  </sheetData>
  <mergeCells count="1">
    <mergeCell ref="A9:C9"/>
  </mergeCells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D3AEA-5F94-412D-ADB1-B5217AFECA2E}">
  <sheetPr>
    <pageSetUpPr fitToPage="1"/>
  </sheetPr>
  <dimension ref="A1:K29"/>
  <sheetViews>
    <sheetView showGridLines="0" view="pageBreakPreview" zoomScale="60" zoomScaleNormal="80" workbookViewId="0">
      <selection activeCell="D28" sqref="D28:H28"/>
    </sheetView>
  </sheetViews>
  <sheetFormatPr defaultRowHeight="14.5" x14ac:dyDescent="0.35"/>
  <cols>
    <col min="1" max="2" width="3.36328125" customWidth="1"/>
    <col min="3" max="3" width="4.36328125" customWidth="1"/>
    <col min="4" max="4" width="40.6328125" customWidth="1"/>
    <col min="5" max="8" width="17" customWidth="1"/>
    <col min="12" max="12" width="21.6328125" customWidth="1"/>
    <col min="13" max="13" width="15.36328125" customWidth="1"/>
  </cols>
  <sheetData>
    <row r="1" spans="1:11" ht="18" x14ac:dyDescent="0.4">
      <c r="B1" s="107" t="s">
        <v>15</v>
      </c>
      <c r="C1" s="108"/>
      <c r="D1" s="96"/>
      <c r="E1" s="96"/>
      <c r="F1" s="96"/>
      <c r="G1" s="96"/>
      <c r="H1" s="96"/>
      <c r="I1" s="96"/>
      <c r="J1" s="96"/>
      <c r="K1" s="96"/>
    </row>
    <row r="2" spans="1:11" ht="18" x14ac:dyDescent="0.4">
      <c r="B2" s="109" t="s">
        <v>16</v>
      </c>
      <c r="C2" s="108"/>
      <c r="E2" s="96"/>
      <c r="F2" s="96"/>
      <c r="G2" s="96"/>
      <c r="H2" s="96"/>
      <c r="I2" s="96"/>
      <c r="J2" s="96"/>
      <c r="K2" s="96"/>
    </row>
    <row r="3" spans="1:11" ht="22.5" x14ac:dyDescent="0.45">
      <c r="C3" s="1"/>
    </row>
    <row r="4" spans="1:11" ht="15" thickBot="1" x14ac:dyDescent="0.4"/>
    <row r="5" spans="1:11" ht="65.150000000000006" customHeight="1" thickBot="1" x14ac:dyDescent="0.4">
      <c r="A5" s="2"/>
      <c r="B5" s="2"/>
      <c r="C5" s="2"/>
      <c r="D5" s="60"/>
      <c r="E5" s="204" t="s">
        <v>17</v>
      </c>
      <c r="F5" s="205"/>
      <c r="G5" s="205"/>
      <c r="H5" s="206"/>
      <c r="I5" s="2"/>
    </row>
    <row r="6" spans="1:11" ht="20.149999999999999" customHeight="1" thickTop="1" x14ac:dyDescent="0.35">
      <c r="A6" s="2"/>
      <c r="B6" s="2"/>
      <c r="C6" s="2"/>
      <c r="D6" s="207"/>
      <c r="E6" s="63" t="s">
        <v>5</v>
      </c>
      <c r="F6" s="64" t="s">
        <v>8</v>
      </c>
      <c r="G6" s="64" t="s">
        <v>18</v>
      </c>
      <c r="H6" s="65" t="s">
        <v>9</v>
      </c>
      <c r="I6" s="2"/>
    </row>
    <row r="7" spans="1:11" ht="20.149999999999999" customHeight="1" thickBot="1" x14ac:dyDescent="0.4">
      <c r="A7" s="2"/>
      <c r="B7" s="2"/>
      <c r="C7" s="2"/>
      <c r="D7" s="208"/>
      <c r="E7" s="66">
        <f>E11</f>
        <v>0.75170000000000003</v>
      </c>
      <c r="F7" s="67">
        <f t="shared" ref="F7:H7" si="0">F11</f>
        <v>1.4380530973451329</v>
      </c>
      <c r="G7" s="68">
        <f t="shared" si="0"/>
        <v>0.11799356820000002</v>
      </c>
      <c r="H7" s="69">
        <f t="shared" si="0"/>
        <v>0.74667096774193542</v>
      </c>
      <c r="I7" s="2"/>
    </row>
    <row r="8" spans="1:11" ht="20.149999999999999" customHeight="1" thickTop="1" x14ac:dyDescent="0.35">
      <c r="A8" s="2"/>
      <c r="B8" s="2"/>
      <c r="C8" s="2"/>
      <c r="D8" s="70" t="s">
        <v>19</v>
      </c>
      <c r="E8" s="71">
        <f>'Efficiency-Adjusted Conversion'!C9</f>
        <v>2400</v>
      </c>
      <c r="F8" s="71">
        <f>'Efficiency-Adjusted Conversion'!D9</f>
        <v>2677.6229106482701</v>
      </c>
      <c r="G8" s="71">
        <f>'Efficiency-Adjusted Conversion'!E9</f>
        <v>21448.263640607875</v>
      </c>
      <c r="H8" s="72">
        <f>'Efficiency-Adjusted Conversion'!F9</f>
        <v>3787.5668683054523</v>
      </c>
      <c r="I8" s="2"/>
    </row>
    <row r="9" spans="1:11" ht="20.149999999999999" customHeight="1" x14ac:dyDescent="0.35">
      <c r="A9" s="2"/>
      <c r="B9" s="2"/>
      <c r="C9" s="2"/>
      <c r="D9" s="73" t="s">
        <v>20</v>
      </c>
      <c r="E9" s="74">
        <f>E11*E8</f>
        <v>1804.0800000000002</v>
      </c>
      <c r="F9" s="75">
        <f>F11*F8</f>
        <v>3850.563920180035</v>
      </c>
      <c r="G9" s="75">
        <f>G11*G8</f>
        <v>2530.757158649646</v>
      </c>
      <c r="H9" s="76">
        <f>H11*H8</f>
        <v>2828.0662189449235</v>
      </c>
      <c r="I9" s="2"/>
    </row>
    <row r="10" spans="1:11" ht="20.149999999999999" customHeight="1" x14ac:dyDescent="0.35">
      <c r="A10" s="2"/>
      <c r="B10" s="2"/>
      <c r="C10" s="2"/>
      <c r="D10" s="77"/>
      <c r="E10" s="89"/>
      <c r="F10" s="89"/>
      <c r="G10" s="89"/>
      <c r="H10" s="78"/>
      <c r="I10" s="2"/>
    </row>
    <row r="11" spans="1:11" ht="20.149999999999999" customHeight="1" x14ac:dyDescent="0.35">
      <c r="A11" s="2"/>
      <c r="B11" s="2"/>
      <c r="C11" s="2"/>
      <c r="D11" s="79" t="s">
        <v>21</v>
      </c>
      <c r="E11" s="80">
        <f>'Natural Gas Price ($ per m3)'!E27</f>
        <v>0.75170000000000003</v>
      </c>
      <c r="F11" s="80">
        <f>'Oil Price ($ per L)'!C16</f>
        <v>1.4380530973451329</v>
      </c>
      <c r="G11" s="80">
        <f>'Elec Resistanc Price ($per kWh)'!H25</f>
        <v>0.11799356820000002</v>
      </c>
      <c r="H11" s="81">
        <f>'Propane Price ($ per L)'!C49</f>
        <v>0.74667096774193542</v>
      </c>
      <c r="I11" s="2"/>
    </row>
    <row r="12" spans="1:11" ht="20.149999999999999" customHeight="1" thickBot="1" x14ac:dyDescent="0.4">
      <c r="A12" s="2"/>
      <c r="B12" s="2"/>
      <c r="C12" s="2"/>
      <c r="D12" s="82"/>
      <c r="E12" s="83"/>
      <c r="F12" s="83"/>
      <c r="G12" s="83"/>
      <c r="H12" s="84"/>
      <c r="I12" s="2"/>
    </row>
    <row r="13" spans="1:11" ht="20.149999999999999" customHeight="1" thickTop="1" x14ac:dyDescent="0.35">
      <c r="A13" s="2"/>
      <c r="B13" s="2"/>
      <c r="C13" s="2"/>
      <c r="D13" s="85" t="s">
        <v>4</v>
      </c>
      <c r="E13" s="86"/>
      <c r="F13" s="87">
        <f>+F9-$E$9</f>
        <v>2046.4839201800348</v>
      </c>
      <c r="G13" s="87">
        <f>+G9-$E$9</f>
        <v>726.67715864964589</v>
      </c>
      <c r="H13" s="88">
        <f>+H9-$E$9</f>
        <v>1023.9862189449234</v>
      </c>
      <c r="I13" s="2"/>
    </row>
    <row r="14" spans="1:11" ht="20.149999999999999" customHeight="1" thickBot="1" x14ac:dyDescent="0.4">
      <c r="A14" s="2"/>
      <c r="B14" s="2"/>
      <c r="C14" s="2"/>
      <c r="D14" s="90" t="s">
        <v>22</v>
      </c>
      <c r="E14" s="91"/>
      <c r="F14" s="92">
        <f>+F13/F$9</f>
        <v>0.53147641815652558</v>
      </c>
      <c r="G14" s="92">
        <f>+G13/G$9</f>
        <v>0.28713824088810802</v>
      </c>
      <c r="H14" s="93">
        <f>+H13/H$9</f>
        <v>0.36208000084486902</v>
      </c>
      <c r="I14" s="2"/>
    </row>
    <row r="17" spans="2:8" ht="15.5" x14ac:dyDescent="0.35">
      <c r="B17" s="94" t="s">
        <v>23</v>
      </c>
      <c r="C17" s="95"/>
      <c r="D17" s="96"/>
      <c r="E17" s="97"/>
      <c r="F17" s="98"/>
      <c r="G17" s="98"/>
      <c r="H17" s="98"/>
    </row>
    <row r="18" spans="2:8" ht="15.5" x14ac:dyDescent="0.35">
      <c r="B18" s="94"/>
      <c r="C18" s="95"/>
      <c r="D18" s="96"/>
      <c r="E18" s="97"/>
      <c r="F18" s="98"/>
      <c r="G18" s="98"/>
      <c r="H18" s="98"/>
    </row>
    <row r="19" spans="2:8" ht="15.5" x14ac:dyDescent="0.35">
      <c r="B19" s="99" t="s">
        <v>24</v>
      </c>
      <c r="C19" s="95" t="s">
        <v>19</v>
      </c>
      <c r="D19" s="96"/>
      <c r="E19" s="97"/>
      <c r="F19" s="98"/>
      <c r="G19" s="98"/>
      <c r="H19" s="98"/>
    </row>
    <row r="20" spans="2:8" ht="48" customHeight="1" x14ac:dyDescent="0.35">
      <c r="B20" s="99"/>
      <c r="C20" s="95"/>
      <c r="D20" s="209" t="s">
        <v>25</v>
      </c>
      <c r="E20" s="209"/>
      <c r="F20" s="209"/>
      <c r="G20" s="209"/>
      <c r="H20" s="209"/>
    </row>
    <row r="21" spans="2:8" ht="35.25" customHeight="1" x14ac:dyDescent="0.35">
      <c r="B21" s="52"/>
      <c r="C21" s="61"/>
      <c r="D21" s="211" t="s">
        <v>26</v>
      </c>
      <c r="E21" s="211"/>
      <c r="F21" s="211"/>
      <c r="G21" s="211"/>
      <c r="H21" s="211"/>
    </row>
    <row r="22" spans="2:8" s="105" customFormat="1" ht="48" customHeight="1" x14ac:dyDescent="0.35">
      <c r="B22" s="106"/>
      <c r="C22" s="61"/>
      <c r="D22" s="212" t="s">
        <v>27</v>
      </c>
      <c r="E22" s="212"/>
      <c r="F22" s="212"/>
      <c r="G22" s="212"/>
      <c r="H22" s="212"/>
    </row>
    <row r="23" spans="2:8" ht="15.5" x14ac:dyDescent="0.35">
      <c r="B23" s="52"/>
      <c r="C23" s="61"/>
      <c r="D23" s="100"/>
      <c r="E23" s="100"/>
      <c r="F23" s="100"/>
      <c r="G23" s="100"/>
      <c r="H23" s="100"/>
    </row>
    <row r="24" spans="2:8" ht="15.5" x14ac:dyDescent="0.35">
      <c r="B24" s="99" t="s">
        <v>28</v>
      </c>
      <c r="C24" s="101" t="s">
        <v>21</v>
      </c>
      <c r="D24" s="96"/>
      <c r="E24" s="102"/>
      <c r="F24" s="102"/>
      <c r="G24" s="102"/>
      <c r="H24" s="102"/>
    </row>
    <row r="25" spans="2:8" s="105" customFormat="1" ht="38.9" customHeight="1" x14ac:dyDescent="0.35">
      <c r="B25" s="110"/>
      <c r="C25" s="110" t="s">
        <v>29</v>
      </c>
      <c r="D25" s="111"/>
      <c r="E25" s="112"/>
      <c r="F25" s="112"/>
      <c r="G25" s="112"/>
      <c r="H25" s="112"/>
    </row>
    <row r="26" spans="2:8" ht="51.75" customHeight="1" x14ac:dyDescent="0.35">
      <c r="B26" s="96"/>
      <c r="C26" s="103" t="s">
        <v>30</v>
      </c>
      <c r="D26" s="210" t="s">
        <v>189</v>
      </c>
      <c r="E26" s="210"/>
      <c r="F26" s="210"/>
      <c r="G26" s="210"/>
      <c r="H26" s="210"/>
    </row>
    <row r="27" spans="2:8" ht="47.15" customHeight="1" x14ac:dyDescent="0.35">
      <c r="B27" s="96"/>
      <c r="C27" s="103" t="s">
        <v>31</v>
      </c>
      <c r="D27" s="210" t="s">
        <v>32</v>
      </c>
      <c r="E27" s="210"/>
      <c r="F27" s="210"/>
      <c r="G27" s="210"/>
      <c r="H27" s="210"/>
    </row>
    <row r="28" spans="2:8" ht="61.25" customHeight="1" x14ac:dyDescent="0.35">
      <c r="B28" s="96"/>
      <c r="C28" s="104" t="s">
        <v>33</v>
      </c>
      <c r="D28" s="210" t="s">
        <v>190</v>
      </c>
      <c r="E28" s="210"/>
      <c r="F28" s="210"/>
      <c r="G28" s="210"/>
      <c r="H28" s="210"/>
    </row>
    <row r="29" spans="2:8" ht="48.5" customHeight="1" x14ac:dyDescent="0.35">
      <c r="B29" s="96"/>
      <c r="C29" s="104" t="s">
        <v>34</v>
      </c>
      <c r="D29" s="210" t="s">
        <v>35</v>
      </c>
      <c r="E29" s="210"/>
      <c r="F29" s="210"/>
      <c r="G29" s="210"/>
      <c r="H29" s="210"/>
    </row>
  </sheetData>
  <mergeCells count="9">
    <mergeCell ref="E5:H5"/>
    <mergeCell ref="D6:D7"/>
    <mergeCell ref="D20:H20"/>
    <mergeCell ref="D29:H29"/>
    <mergeCell ref="D21:H21"/>
    <mergeCell ref="D22:H22"/>
    <mergeCell ref="D26:H26"/>
    <mergeCell ref="D27:H27"/>
    <mergeCell ref="D28:H28"/>
  </mergeCells>
  <pageMargins left="0.7" right="0.7" top="0.75" bottom="0.75" header="0.3" footer="0.3"/>
  <pageSetup scale="54" orientation="portrait" r:id="rId1"/>
  <customProperties>
    <customPr name="Epm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8ECB-AC13-4089-8CA8-488F2FBA062B}">
  <sheetPr>
    <pageSetUpPr fitToPage="1"/>
  </sheetPr>
  <dimension ref="B1:F10"/>
  <sheetViews>
    <sheetView showGridLines="0" view="pageBreakPreview" zoomScale="60" zoomScaleNormal="80" workbookViewId="0">
      <selection activeCell="F9" sqref="F9"/>
    </sheetView>
  </sheetViews>
  <sheetFormatPr defaultRowHeight="14.5" x14ac:dyDescent="0.35"/>
  <cols>
    <col min="1" max="1" width="3.36328125" customWidth="1"/>
    <col min="2" max="2" width="53.453125" customWidth="1"/>
    <col min="3" max="6" width="13.36328125" customWidth="1"/>
  </cols>
  <sheetData>
    <row r="1" spans="2:6" ht="22.5" x14ac:dyDescent="0.45">
      <c r="B1" s="1" t="s">
        <v>36</v>
      </c>
      <c r="C1" s="2"/>
      <c r="D1" s="2"/>
      <c r="E1" s="2"/>
      <c r="F1" s="2"/>
    </row>
    <row r="2" spans="2:6" x14ac:dyDescent="0.35">
      <c r="B2" s="2"/>
      <c r="C2" s="2"/>
      <c r="D2" s="2"/>
      <c r="E2" s="2"/>
      <c r="F2" s="2"/>
    </row>
    <row r="3" spans="2:6" ht="15" thickBot="1" x14ac:dyDescent="0.4">
      <c r="B3" s="2"/>
      <c r="C3" s="2"/>
      <c r="D3" s="2"/>
      <c r="E3" s="2"/>
      <c r="F3" s="2"/>
    </row>
    <row r="4" spans="2:6" x14ac:dyDescent="0.35">
      <c r="B4" s="213" t="s">
        <v>37</v>
      </c>
      <c r="C4" s="214"/>
      <c r="D4" s="214"/>
      <c r="E4" s="214"/>
      <c r="F4" s="215"/>
    </row>
    <row r="5" spans="2:6" x14ac:dyDescent="0.35">
      <c r="B5" s="48"/>
      <c r="C5" s="31"/>
      <c r="D5" s="31"/>
      <c r="E5" s="31"/>
      <c r="F5" s="11"/>
    </row>
    <row r="6" spans="2:6" x14ac:dyDescent="0.35">
      <c r="B6" s="16" t="s">
        <v>38</v>
      </c>
      <c r="C6" s="31" t="s">
        <v>5</v>
      </c>
      <c r="D6" s="31" t="s">
        <v>8</v>
      </c>
      <c r="E6" s="31" t="s">
        <v>18</v>
      </c>
      <c r="F6" s="11" t="s">
        <v>9</v>
      </c>
    </row>
    <row r="7" spans="2:6" x14ac:dyDescent="0.35">
      <c r="B7" s="43" t="s">
        <v>39</v>
      </c>
      <c r="C7" s="24" t="s">
        <v>40</v>
      </c>
      <c r="D7" s="24" t="s">
        <v>41</v>
      </c>
      <c r="E7" s="24" t="s">
        <v>42</v>
      </c>
      <c r="F7" s="23" t="s">
        <v>41</v>
      </c>
    </row>
    <row r="8" spans="2:6" x14ac:dyDescent="0.35">
      <c r="B8" s="8"/>
      <c r="C8" s="2"/>
      <c r="D8" s="2"/>
      <c r="E8" s="2"/>
      <c r="F8" s="7"/>
    </row>
    <row r="9" spans="2:6" x14ac:dyDescent="0.35">
      <c r="B9" s="8" t="s">
        <v>43</v>
      </c>
      <c r="C9" s="59">
        <v>2400</v>
      </c>
      <c r="D9" s="44">
        <f>C9*'Energy Conversion'!E30*'Energy Conversion'!D42*('Efficiency Factors'!F12/'Efficiency Factors'!H12)</f>
        <v>2677.6229106482701</v>
      </c>
      <c r="E9" s="44">
        <f>C9*'Energy Conversion'!E30*'Energy Conversion'!D41*('Efficiency Factors'!F12/'Efficiency Factors'!G12)</f>
        <v>21448.263640607875</v>
      </c>
      <c r="F9" s="45">
        <f>C9*'Energy Conversion'!E30*'Energy Conversion'!D43*('Efficiency Factors'!F12/'Efficiency Factors'!I12)</f>
        <v>3787.5668683054523</v>
      </c>
    </row>
    <row r="10" spans="2:6" ht="15" thickBot="1" x14ac:dyDescent="0.4">
      <c r="B10" s="19"/>
      <c r="C10" s="28"/>
      <c r="D10" s="28"/>
      <c r="E10" s="28"/>
      <c r="F10" s="20"/>
    </row>
  </sheetData>
  <mergeCells count="1">
    <mergeCell ref="B4:F4"/>
  </mergeCells>
  <pageMargins left="0.7" right="0.7" top="0.75" bottom="0.75" header="0.3" footer="0.3"/>
  <pageSetup scale="82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E974D-2694-4B8A-BEF6-F3F66C550BFB}">
  <sheetPr>
    <pageSetUpPr fitToPage="1"/>
  </sheetPr>
  <dimension ref="B1:E43"/>
  <sheetViews>
    <sheetView showGridLines="0" view="pageBreakPreview" zoomScale="60" zoomScaleNormal="80" workbookViewId="0">
      <selection activeCell="D44" sqref="D44"/>
    </sheetView>
  </sheetViews>
  <sheetFormatPr defaultRowHeight="14.5" x14ac:dyDescent="0.35"/>
  <cols>
    <col min="1" max="1" width="3.36328125" customWidth="1"/>
    <col min="2" max="2" width="52.6328125" customWidth="1"/>
    <col min="3" max="3" width="24.90625" customWidth="1"/>
    <col min="4" max="4" width="25.6328125" bestFit="1" customWidth="1"/>
    <col min="5" max="5" width="18.6328125" customWidth="1"/>
  </cols>
  <sheetData>
    <row r="1" spans="2:5" ht="22.5" x14ac:dyDescent="0.45">
      <c r="B1" s="1" t="s">
        <v>44</v>
      </c>
      <c r="C1" s="2"/>
      <c r="D1" s="2"/>
      <c r="E1" s="2"/>
    </row>
    <row r="2" spans="2:5" ht="22.5" x14ac:dyDescent="0.45">
      <c r="B2" s="1"/>
      <c r="C2" s="2"/>
      <c r="D2" s="2"/>
      <c r="E2" s="2"/>
    </row>
    <row r="3" spans="2:5" ht="15" thickBot="1" x14ac:dyDescent="0.4">
      <c r="B3" s="2"/>
      <c r="C3" s="2"/>
      <c r="D3" s="2"/>
      <c r="E3" s="2"/>
    </row>
    <row r="4" spans="2:5" x14ac:dyDescent="0.35">
      <c r="B4" s="213" t="s">
        <v>45</v>
      </c>
      <c r="C4" s="214"/>
      <c r="D4" s="214"/>
      <c r="E4" s="215"/>
    </row>
    <row r="5" spans="2:5" x14ac:dyDescent="0.35">
      <c r="B5" s="8"/>
      <c r="C5" s="2"/>
      <c r="D5" s="2"/>
      <c r="E5" s="7"/>
    </row>
    <row r="6" spans="2:5" x14ac:dyDescent="0.35">
      <c r="B6" s="25" t="s">
        <v>46</v>
      </c>
      <c r="C6" s="26" t="s">
        <v>47</v>
      </c>
      <c r="D6" s="219" t="s">
        <v>48</v>
      </c>
      <c r="E6" s="220"/>
    </row>
    <row r="7" spans="2:5" x14ac:dyDescent="0.35">
      <c r="B7" s="8" t="s">
        <v>49</v>
      </c>
      <c r="C7" s="31">
        <v>277.77780000000001</v>
      </c>
      <c r="D7" s="42" t="s">
        <v>50</v>
      </c>
      <c r="E7" s="27"/>
    </row>
    <row r="8" spans="2:5" x14ac:dyDescent="0.35">
      <c r="B8" s="8" t="s">
        <v>51</v>
      </c>
      <c r="C8" s="31">
        <v>3.5999999999999999E-3</v>
      </c>
      <c r="D8" s="42" t="s">
        <v>52</v>
      </c>
      <c r="E8" s="27"/>
    </row>
    <row r="9" spans="2:5" x14ac:dyDescent="0.35">
      <c r="B9" s="8"/>
      <c r="C9" s="2"/>
      <c r="D9" s="2"/>
      <c r="E9" s="7"/>
    </row>
    <row r="10" spans="2:5" x14ac:dyDescent="0.35">
      <c r="B10" s="6" t="s">
        <v>53</v>
      </c>
      <c r="C10" s="2"/>
      <c r="D10" s="2"/>
      <c r="E10" s="7"/>
    </row>
    <row r="11" spans="2:5" ht="15" thickBot="1" x14ac:dyDescent="0.4">
      <c r="B11" s="62" t="s">
        <v>54</v>
      </c>
      <c r="C11" s="28"/>
      <c r="D11" s="28"/>
      <c r="E11" s="20"/>
    </row>
    <row r="12" spans="2:5" x14ac:dyDescent="0.35">
      <c r="B12" s="2"/>
      <c r="C12" s="29"/>
      <c r="D12" s="29"/>
      <c r="E12" s="29"/>
    </row>
    <row r="13" spans="2:5" ht="15" thickBot="1" x14ac:dyDescent="0.4">
      <c r="B13" s="2"/>
      <c r="C13" s="2"/>
      <c r="D13" s="2"/>
      <c r="E13" s="2"/>
    </row>
    <row r="14" spans="2:5" x14ac:dyDescent="0.35">
      <c r="B14" s="213" t="s">
        <v>55</v>
      </c>
      <c r="C14" s="214"/>
      <c r="D14" s="214"/>
      <c r="E14" s="215"/>
    </row>
    <row r="15" spans="2:5" x14ac:dyDescent="0.35">
      <c r="B15" s="8"/>
      <c r="C15" s="2"/>
      <c r="D15" s="2"/>
      <c r="E15" s="7"/>
    </row>
    <row r="16" spans="2:5" x14ac:dyDescent="0.35">
      <c r="B16" s="25" t="s">
        <v>56</v>
      </c>
      <c r="C16" s="24" t="s">
        <v>46</v>
      </c>
      <c r="D16" s="30" t="s">
        <v>47</v>
      </c>
      <c r="E16" s="23" t="s">
        <v>48</v>
      </c>
    </row>
    <row r="17" spans="2:5" x14ac:dyDescent="0.35">
      <c r="B17" s="8" t="s">
        <v>8</v>
      </c>
      <c r="C17" s="31" t="s">
        <v>57</v>
      </c>
      <c r="D17" s="31">
        <v>36.72</v>
      </c>
      <c r="E17" s="11" t="s">
        <v>58</v>
      </c>
    </row>
    <row r="18" spans="2:5" x14ac:dyDescent="0.35">
      <c r="B18" s="8" t="s">
        <v>9</v>
      </c>
      <c r="C18" s="31" t="s">
        <v>57</v>
      </c>
      <c r="D18" s="31">
        <v>25.53</v>
      </c>
      <c r="E18" s="11" t="s">
        <v>58</v>
      </c>
    </row>
    <row r="19" spans="2:5" x14ac:dyDescent="0.35">
      <c r="B19" s="8"/>
      <c r="C19" s="2"/>
      <c r="D19" s="2"/>
      <c r="E19" s="7"/>
    </row>
    <row r="20" spans="2:5" x14ac:dyDescent="0.35">
      <c r="B20" s="6" t="s">
        <v>53</v>
      </c>
      <c r="C20" s="2"/>
      <c r="D20" s="2"/>
      <c r="E20" s="7"/>
    </row>
    <row r="21" spans="2:5" ht="15" thickBot="1" x14ac:dyDescent="0.4">
      <c r="B21" s="62" t="s">
        <v>54</v>
      </c>
      <c r="C21" s="32"/>
      <c r="D21" s="32"/>
      <c r="E21" s="33"/>
    </row>
    <row r="22" spans="2:5" x14ac:dyDescent="0.35">
      <c r="B22" s="34"/>
      <c r="C22" s="29"/>
      <c r="D22" s="29"/>
      <c r="E22" s="29"/>
    </row>
    <row r="23" spans="2:5" x14ac:dyDescent="0.35">
      <c r="B23" s="34"/>
      <c r="C23" s="29"/>
      <c r="D23" s="29"/>
      <c r="E23" s="29"/>
    </row>
    <row r="24" spans="2:5" ht="15" thickBot="1" x14ac:dyDescent="0.4"/>
    <row r="25" spans="2:5" x14ac:dyDescent="0.35">
      <c r="B25" s="213" t="s">
        <v>59</v>
      </c>
      <c r="C25" s="214"/>
      <c r="D25" s="214"/>
      <c r="E25" s="215"/>
    </row>
    <row r="26" spans="2:5" x14ac:dyDescent="0.35">
      <c r="B26" s="216" t="s">
        <v>60</v>
      </c>
      <c r="C26" s="217"/>
      <c r="D26" s="217"/>
      <c r="E26" s="218"/>
    </row>
    <row r="27" spans="2:5" x14ac:dyDescent="0.35">
      <c r="B27" s="8"/>
      <c r="C27" s="2"/>
      <c r="D27" s="2"/>
      <c r="E27" s="7"/>
    </row>
    <row r="28" spans="2:5" x14ac:dyDescent="0.35">
      <c r="B28" s="35"/>
      <c r="C28" s="26"/>
      <c r="D28" s="30"/>
      <c r="E28" s="23" t="s">
        <v>61</v>
      </c>
    </row>
    <row r="29" spans="2:5" ht="17" x14ac:dyDescent="0.35">
      <c r="B29" s="36" t="s">
        <v>62</v>
      </c>
      <c r="C29" s="31"/>
      <c r="D29" s="37"/>
      <c r="E29" s="38">
        <v>38.53</v>
      </c>
    </row>
    <row r="30" spans="2:5" ht="17" x14ac:dyDescent="0.35">
      <c r="B30" s="8" t="s">
        <v>63</v>
      </c>
      <c r="C30" s="31"/>
      <c r="D30" s="31"/>
      <c r="E30" s="11">
        <f>E29/1000</f>
        <v>3.8530000000000002E-2</v>
      </c>
    </row>
    <row r="31" spans="2:5" x14ac:dyDescent="0.35">
      <c r="B31" s="8"/>
      <c r="C31" s="2"/>
      <c r="D31" s="2"/>
      <c r="E31" s="7"/>
    </row>
    <row r="32" spans="2:5" x14ac:dyDescent="0.35">
      <c r="B32" s="6" t="s">
        <v>64</v>
      </c>
      <c r="C32" s="2"/>
      <c r="D32" s="2"/>
      <c r="E32" s="7"/>
    </row>
    <row r="33" spans="2:5" ht="17.5" thickBot="1" x14ac:dyDescent="0.4">
      <c r="B33" s="19" t="s">
        <v>65</v>
      </c>
      <c r="C33" s="28"/>
      <c r="D33" s="28"/>
      <c r="E33" s="20"/>
    </row>
    <row r="36" spans="2:5" ht="15" thickBot="1" x14ac:dyDescent="0.4"/>
    <row r="37" spans="2:5" x14ac:dyDescent="0.35">
      <c r="B37" s="213" t="s">
        <v>66</v>
      </c>
      <c r="C37" s="214"/>
      <c r="D37" s="214"/>
      <c r="E37" s="215"/>
    </row>
    <row r="38" spans="2:5" x14ac:dyDescent="0.35">
      <c r="B38" s="216" t="s">
        <v>67</v>
      </c>
      <c r="C38" s="217"/>
      <c r="D38" s="217"/>
      <c r="E38" s="218"/>
    </row>
    <row r="39" spans="2:5" x14ac:dyDescent="0.35">
      <c r="B39" s="8"/>
      <c r="C39" s="2"/>
      <c r="D39" s="2"/>
      <c r="E39" s="7"/>
    </row>
    <row r="40" spans="2:5" x14ac:dyDescent="0.35">
      <c r="B40" s="35" t="s">
        <v>56</v>
      </c>
      <c r="C40" s="30" t="s">
        <v>68</v>
      </c>
      <c r="D40" s="24" t="s">
        <v>69</v>
      </c>
      <c r="E40" s="39" t="s">
        <v>70</v>
      </c>
    </row>
    <row r="41" spans="2:5" x14ac:dyDescent="0.35">
      <c r="B41" s="8" t="s">
        <v>18</v>
      </c>
      <c r="C41" s="31" t="s">
        <v>71</v>
      </c>
      <c r="D41" s="31">
        <f>1/C8</f>
        <v>277.77777777777777</v>
      </c>
      <c r="E41" s="11" t="s">
        <v>42</v>
      </c>
    </row>
    <row r="42" spans="2:5" x14ac:dyDescent="0.35">
      <c r="B42" s="8" t="s">
        <v>8</v>
      </c>
      <c r="C42" s="31" t="s">
        <v>71</v>
      </c>
      <c r="D42" s="31">
        <f>1/(D17/1000)</f>
        <v>27.23311546840959</v>
      </c>
      <c r="E42" s="11" t="s">
        <v>41</v>
      </c>
    </row>
    <row r="43" spans="2:5" ht="15" thickBot="1" x14ac:dyDescent="0.4">
      <c r="B43" s="19" t="s">
        <v>9</v>
      </c>
      <c r="C43" s="40" t="s">
        <v>71</v>
      </c>
      <c r="D43" s="40">
        <f>1/(D18/1000)</f>
        <v>39.169604386995694</v>
      </c>
      <c r="E43" s="41" t="s">
        <v>41</v>
      </c>
    </row>
  </sheetData>
  <mergeCells count="7">
    <mergeCell ref="B38:E38"/>
    <mergeCell ref="B37:E37"/>
    <mergeCell ref="B4:E4"/>
    <mergeCell ref="D6:E6"/>
    <mergeCell ref="B14:E14"/>
    <mergeCell ref="B25:E25"/>
    <mergeCell ref="B26:E26"/>
  </mergeCells>
  <hyperlinks>
    <hyperlink ref="B11" r:id="rId1" display="https://apps.cer-rec.gc.ca/Conversion/conversion-tables.aspx?GoCTemplateCulture=en-CA" xr:uid="{BEF8296B-BE11-4BE1-80AC-D6F08B0F5D9A}"/>
    <hyperlink ref="B21" r:id="rId2" display="https://apps.cer-rec.gc.ca/Conversion/conversion-tables.aspx?GoCTemplateCulture=en-CA" xr:uid="{1EDCBC3B-DE63-4387-AE05-10DF5822F0A9}"/>
  </hyperlinks>
  <pageMargins left="0.7" right="0.7" top="0.75" bottom="0.75" header="0.3" footer="0.3"/>
  <pageSetup scale="72" orientation="portrait" r:id="rId3"/>
  <customProperties>
    <customPr name="EpmWorksheetKeyString_GUID" r:id="rId4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AE552-4E3E-4F99-903F-18166049CDF2}">
  <sheetPr>
    <pageSetUpPr fitToPage="1"/>
  </sheetPr>
  <dimension ref="B1:I14"/>
  <sheetViews>
    <sheetView showGridLines="0" view="pageBreakPreview" zoomScale="60" zoomScaleNormal="80" workbookViewId="0">
      <selection activeCell="E37" sqref="E37"/>
    </sheetView>
  </sheetViews>
  <sheetFormatPr defaultRowHeight="14.5" x14ac:dyDescent="0.35"/>
  <cols>
    <col min="1" max="1" width="3.36328125" customWidth="1"/>
    <col min="2" max="2" width="37.6328125" customWidth="1"/>
    <col min="3" max="3" width="15.54296875" customWidth="1"/>
    <col min="5" max="5" width="30.6328125" customWidth="1"/>
    <col min="6" max="6" width="12.36328125" customWidth="1"/>
    <col min="7" max="7" width="10.6328125" customWidth="1"/>
    <col min="8" max="8" width="11.6328125" customWidth="1"/>
    <col min="9" max="9" width="12.90625" customWidth="1"/>
  </cols>
  <sheetData>
    <row r="1" spans="2:9" ht="22.5" x14ac:dyDescent="0.45">
      <c r="B1" s="1" t="s">
        <v>72</v>
      </c>
      <c r="C1" s="2"/>
      <c r="D1" s="2"/>
      <c r="E1" s="2"/>
      <c r="F1" s="2"/>
      <c r="G1" s="2"/>
      <c r="H1" s="2"/>
      <c r="I1" s="2"/>
    </row>
    <row r="2" spans="2:9" ht="15" thickBot="1" x14ac:dyDescent="0.4">
      <c r="B2" s="2"/>
      <c r="C2" s="2"/>
      <c r="D2" s="2"/>
      <c r="E2" s="2"/>
      <c r="F2" s="2"/>
      <c r="G2" s="2"/>
      <c r="H2" s="2"/>
      <c r="I2" s="2"/>
    </row>
    <row r="3" spans="2:9" x14ac:dyDescent="0.35">
      <c r="B3" s="213" t="s">
        <v>37</v>
      </c>
      <c r="C3" s="215"/>
      <c r="D3" s="2"/>
      <c r="E3" s="213" t="s">
        <v>73</v>
      </c>
      <c r="F3" s="214"/>
      <c r="G3" s="214"/>
      <c r="H3" s="214"/>
      <c r="I3" s="215"/>
    </row>
    <row r="4" spans="2:9" x14ac:dyDescent="0.35">
      <c r="B4" s="221" t="s">
        <v>74</v>
      </c>
      <c r="C4" s="222"/>
      <c r="D4" s="2"/>
      <c r="E4" s="221" t="s">
        <v>75</v>
      </c>
      <c r="F4" s="223"/>
      <c r="G4" s="223"/>
      <c r="H4" s="223"/>
      <c r="I4" s="222"/>
    </row>
    <row r="5" spans="2:9" x14ac:dyDescent="0.35">
      <c r="B5" s="3"/>
      <c r="C5" s="4"/>
      <c r="D5" s="2"/>
      <c r="E5" s="3"/>
      <c r="F5" s="5"/>
      <c r="G5" s="5"/>
      <c r="H5" s="5"/>
      <c r="I5" s="4"/>
    </row>
    <row r="6" spans="2:9" x14ac:dyDescent="0.35">
      <c r="B6" s="6" t="s">
        <v>76</v>
      </c>
      <c r="C6" s="7"/>
      <c r="D6" s="2"/>
      <c r="E6" s="8"/>
      <c r="F6" s="5" t="s">
        <v>5</v>
      </c>
      <c r="G6" s="5" t="s">
        <v>18</v>
      </c>
      <c r="H6" s="5" t="s">
        <v>8</v>
      </c>
      <c r="I6" s="4" t="s">
        <v>9</v>
      </c>
    </row>
    <row r="7" spans="2:9" x14ac:dyDescent="0.35">
      <c r="B7" s="9" t="s">
        <v>77</v>
      </c>
      <c r="C7" s="10">
        <v>0.7</v>
      </c>
      <c r="D7" s="2"/>
      <c r="E7" s="8"/>
      <c r="F7" s="5"/>
      <c r="G7" s="5"/>
      <c r="H7" s="5"/>
      <c r="I7" s="4"/>
    </row>
    <row r="8" spans="2:9" x14ac:dyDescent="0.35">
      <c r="B8" s="8"/>
      <c r="C8" s="11"/>
      <c r="D8" s="2"/>
      <c r="E8" s="6"/>
      <c r="F8" s="12"/>
      <c r="G8" s="12"/>
      <c r="H8" s="12"/>
      <c r="I8" s="13"/>
    </row>
    <row r="9" spans="2:9" x14ac:dyDescent="0.35">
      <c r="B9" s="6" t="s">
        <v>78</v>
      </c>
      <c r="C9" s="11"/>
      <c r="D9" s="2"/>
      <c r="E9" s="14" t="s">
        <v>77</v>
      </c>
      <c r="F9" s="15">
        <v>0.89239450407345144</v>
      </c>
      <c r="G9" s="15">
        <v>1</v>
      </c>
      <c r="H9" s="15">
        <v>0.83666666666666656</v>
      </c>
      <c r="I9" s="10">
        <v>0.84058826458036995</v>
      </c>
    </row>
    <row r="10" spans="2:9" x14ac:dyDescent="0.35">
      <c r="B10" s="9" t="s">
        <v>79</v>
      </c>
      <c r="C10" s="10">
        <v>0.3</v>
      </c>
      <c r="D10" s="2"/>
      <c r="E10" s="14" t="s">
        <v>79</v>
      </c>
      <c r="F10" s="15">
        <v>0.68459999999999999</v>
      </c>
      <c r="G10" s="15">
        <v>0.98027999999999993</v>
      </c>
      <c r="H10" s="15">
        <v>0.65</v>
      </c>
      <c r="I10" s="10">
        <v>0.68459999999999999</v>
      </c>
    </row>
    <row r="11" spans="2:9" x14ac:dyDescent="0.35">
      <c r="B11" s="8"/>
      <c r="C11" s="11"/>
      <c r="D11" s="2"/>
      <c r="E11" s="16"/>
      <c r="F11" s="2"/>
      <c r="G11" s="2"/>
      <c r="H11" s="2"/>
      <c r="I11" s="7"/>
    </row>
    <row r="12" spans="2:9" x14ac:dyDescent="0.35">
      <c r="B12" s="8" t="s">
        <v>80</v>
      </c>
      <c r="C12" s="17">
        <f>SUM(C7:C10)</f>
        <v>1</v>
      </c>
      <c r="D12" s="2"/>
      <c r="E12" s="14" t="s">
        <v>81</v>
      </c>
      <c r="F12" s="18">
        <f>$C$7*F9+$C$10*F10</f>
        <v>0.83005615285141598</v>
      </c>
      <c r="G12" s="18">
        <f>$C$7*G9+$C$10*G10</f>
        <v>0.99408399999999997</v>
      </c>
      <c r="H12" s="18">
        <f>$C$7*H9+$C$10*H10</f>
        <v>0.78066666666666662</v>
      </c>
      <c r="I12" s="17">
        <f>$C$7*I9+$C$10*I10</f>
        <v>0.79379178520625893</v>
      </c>
    </row>
    <row r="13" spans="2:9" ht="15" thickBot="1" x14ac:dyDescent="0.4">
      <c r="B13" s="19"/>
      <c r="C13" s="20"/>
      <c r="D13" s="2"/>
      <c r="E13" s="19"/>
      <c r="F13" s="21"/>
      <c r="G13" s="21"/>
      <c r="H13" s="21"/>
      <c r="I13" s="22"/>
    </row>
    <row r="14" spans="2:9" x14ac:dyDescent="0.35">
      <c r="B14" s="2"/>
      <c r="C14" s="2"/>
      <c r="D14" s="2"/>
      <c r="E14" s="2"/>
      <c r="F14" s="2"/>
      <c r="G14" s="2"/>
      <c r="H14" s="2"/>
      <c r="I14" s="2"/>
    </row>
  </sheetData>
  <mergeCells count="4">
    <mergeCell ref="B3:C3"/>
    <mergeCell ref="E3:I3"/>
    <mergeCell ref="B4:C4"/>
    <mergeCell ref="E4:I4"/>
  </mergeCells>
  <pageMargins left="0.7" right="0.7" top="0.75" bottom="0.75" header="0.3" footer="0.3"/>
  <pageSetup scale="85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356F-E44C-44F1-A416-7C0F4C00711D}">
  <sheetPr>
    <pageSetUpPr fitToPage="1"/>
  </sheetPr>
  <dimension ref="B1:E32"/>
  <sheetViews>
    <sheetView showGridLines="0" view="pageBreakPreview" zoomScale="60" zoomScaleNormal="80" workbookViewId="0">
      <selection activeCell="C22" sqref="C22"/>
    </sheetView>
  </sheetViews>
  <sheetFormatPr defaultRowHeight="14.5" x14ac:dyDescent="0.35"/>
  <cols>
    <col min="1" max="1" width="3.36328125" customWidth="1"/>
    <col min="2" max="2" width="41.6328125" customWidth="1"/>
    <col min="3" max="3" width="15.453125" customWidth="1"/>
    <col min="4" max="4" width="12.54296875" customWidth="1"/>
    <col min="5" max="5" width="12.36328125" customWidth="1"/>
  </cols>
  <sheetData>
    <row r="1" spans="2:5" ht="22.5" x14ac:dyDescent="0.45">
      <c r="B1" s="46" t="s">
        <v>82</v>
      </c>
      <c r="C1" s="47"/>
      <c r="D1" s="47"/>
    </row>
    <row r="2" spans="2:5" ht="22.5" x14ac:dyDescent="0.45">
      <c r="B2" s="1"/>
      <c r="C2" s="47"/>
      <c r="D2" s="47"/>
    </row>
    <row r="3" spans="2:5" x14ac:dyDescent="0.35">
      <c r="B3" s="217" t="s">
        <v>37</v>
      </c>
      <c r="C3" s="217"/>
      <c r="D3" s="217"/>
      <c r="E3" s="217"/>
    </row>
    <row r="4" spans="2:5" x14ac:dyDescent="0.35">
      <c r="B4" s="217" t="s">
        <v>83</v>
      </c>
      <c r="C4" s="217"/>
      <c r="D4" s="217"/>
      <c r="E4" s="217"/>
    </row>
    <row r="5" spans="2:5" x14ac:dyDescent="0.35">
      <c r="B5" s="217" t="s">
        <v>84</v>
      </c>
      <c r="C5" s="217"/>
      <c r="D5" s="217"/>
      <c r="E5" s="217"/>
    </row>
    <row r="6" spans="2:5" x14ac:dyDescent="0.35">
      <c r="B6" s="31"/>
      <c r="C6" s="31"/>
      <c r="D6" s="31"/>
      <c r="E6" s="31"/>
    </row>
    <row r="7" spans="2:5" x14ac:dyDescent="0.35">
      <c r="B7" s="31"/>
      <c r="C7" s="31"/>
      <c r="D7" s="31"/>
      <c r="E7" s="31"/>
    </row>
    <row r="8" spans="2:5" x14ac:dyDescent="0.35">
      <c r="B8" s="131" t="s">
        <v>85</v>
      </c>
      <c r="C8" s="143">
        <v>45474</v>
      </c>
      <c r="D8" s="142"/>
      <c r="E8" s="142"/>
    </row>
    <row r="9" spans="2:5" x14ac:dyDescent="0.35">
      <c r="B9" s="2"/>
      <c r="C9" s="2"/>
      <c r="D9" s="2"/>
      <c r="E9" s="2"/>
    </row>
    <row r="10" spans="2:5" x14ac:dyDescent="0.35">
      <c r="B10" s="2" t="s">
        <v>86</v>
      </c>
      <c r="C10" s="31" t="s">
        <v>40</v>
      </c>
      <c r="E10" s="135">
        <v>2400</v>
      </c>
    </row>
    <row r="11" spans="2:5" x14ac:dyDescent="0.35">
      <c r="B11" s="2"/>
      <c r="C11" s="31"/>
      <c r="D11" s="2"/>
      <c r="E11" s="136"/>
    </row>
    <row r="12" spans="2:5" x14ac:dyDescent="0.35">
      <c r="B12" s="42" t="s">
        <v>87</v>
      </c>
      <c r="C12" s="31" t="s">
        <v>88</v>
      </c>
      <c r="D12" s="53"/>
      <c r="E12" s="137">
        <v>308.64</v>
      </c>
    </row>
    <row r="13" spans="2:5" x14ac:dyDescent="0.35">
      <c r="B13" s="42" t="s">
        <v>89</v>
      </c>
      <c r="C13" s="31" t="s">
        <v>88</v>
      </c>
      <c r="D13" s="53"/>
      <c r="E13" s="137">
        <v>215.16</v>
      </c>
    </row>
    <row r="14" spans="2:5" x14ac:dyDescent="0.35">
      <c r="B14" s="42" t="s">
        <v>90</v>
      </c>
      <c r="C14" s="31" t="s">
        <v>88</v>
      </c>
      <c r="D14" s="53"/>
      <c r="E14" s="137">
        <v>40.020000000000003</v>
      </c>
    </row>
    <row r="15" spans="2:5" x14ac:dyDescent="0.35">
      <c r="B15" s="42" t="s">
        <v>91</v>
      </c>
      <c r="C15" s="31" t="s">
        <v>88</v>
      </c>
      <c r="D15" s="53"/>
      <c r="E15" s="137">
        <v>117.13</v>
      </c>
    </row>
    <row r="16" spans="2:5" x14ac:dyDescent="0.35">
      <c r="B16" s="42" t="s">
        <v>92</v>
      </c>
      <c r="C16" s="31" t="s">
        <v>88</v>
      </c>
      <c r="D16" s="53"/>
      <c r="E16" s="137">
        <v>251.58</v>
      </c>
    </row>
    <row r="17" spans="2:5" x14ac:dyDescent="0.35">
      <c r="B17" s="42" t="s">
        <v>93</v>
      </c>
      <c r="C17" s="31" t="s">
        <v>88</v>
      </c>
      <c r="D17" s="53"/>
      <c r="E17" s="137">
        <v>366</v>
      </c>
    </row>
    <row r="18" spans="2:5" x14ac:dyDescent="0.35">
      <c r="B18" s="42" t="s">
        <v>94</v>
      </c>
      <c r="C18" s="31" t="s">
        <v>88</v>
      </c>
      <c r="D18" s="137"/>
      <c r="E18" s="138"/>
    </row>
    <row r="19" spans="2:5" x14ac:dyDescent="0.35">
      <c r="B19" s="139" t="s">
        <v>95</v>
      </c>
      <c r="C19" s="31" t="s">
        <v>88</v>
      </c>
      <c r="D19" s="137">
        <v>-43.87</v>
      </c>
      <c r="E19" s="138"/>
    </row>
    <row r="20" spans="2:5" x14ac:dyDescent="0.35">
      <c r="B20" s="139" t="s">
        <v>91</v>
      </c>
      <c r="C20" s="31" t="s">
        <v>88</v>
      </c>
      <c r="D20" s="137">
        <v>4.26</v>
      </c>
      <c r="E20" s="138"/>
    </row>
    <row r="21" spans="2:5" x14ac:dyDescent="0.35">
      <c r="B21" s="139" t="s">
        <v>96</v>
      </c>
      <c r="C21" s="31" t="s">
        <v>88</v>
      </c>
      <c r="D21" s="137">
        <v>-6.74</v>
      </c>
      <c r="E21" s="140">
        <v>-46.35</v>
      </c>
    </row>
    <row r="22" spans="2:5" x14ac:dyDescent="0.35">
      <c r="B22" s="42"/>
      <c r="C22" s="31"/>
      <c r="D22" s="137"/>
      <c r="E22" s="138"/>
    </row>
    <row r="23" spans="2:5" x14ac:dyDescent="0.35">
      <c r="B23" s="42" t="s">
        <v>97</v>
      </c>
      <c r="C23" s="31" t="s">
        <v>88</v>
      </c>
      <c r="D23" s="137"/>
      <c r="E23" s="140">
        <v>1252.19</v>
      </c>
    </row>
    <row r="24" spans="2:5" x14ac:dyDescent="0.35">
      <c r="B24" s="42"/>
      <c r="C24" s="2"/>
      <c r="D24" s="137"/>
      <c r="E24" s="138"/>
    </row>
    <row r="25" spans="2:5" ht="17" x14ac:dyDescent="0.35">
      <c r="B25" s="42" t="s">
        <v>98</v>
      </c>
      <c r="C25" s="31" t="s">
        <v>99</v>
      </c>
      <c r="D25" s="137"/>
      <c r="E25" s="140">
        <f>ROUND(E23/E10,4)</f>
        <v>0.52170000000000005</v>
      </c>
    </row>
    <row r="26" spans="2:5" ht="17" x14ac:dyDescent="0.35">
      <c r="B26" s="42" t="s">
        <v>100</v>
      </c>
      <c r="C26" s="31" t="s">
        <v>99</v>
      </c>
      <c r="D26" s="137"/>
      <c r="E26" s="140">
        <v>0.23</v>
      </c>
    </row>
    <row r="27" spans="2:5" ht="17" customHeight="1" thickBot="1" x14ac:dyDescent="0.4">
      <c r="B27" s="42" t="s">
        <v>101</v>
      </c>
      <c r="C27" s="31" t="s">
        <v>99</v>
      </c>
      <c r="D27" s="137"/>
      <c r="E27" s="145">
        <f>E25+E26</f>
        <v>0.75170000000000003</v>
      </c>
    </row>
    <row r="28" spans="2:5" ht="15" thickTop="1" x14ac:dyDescent="0.35">
      <c r="B28" s="2"/>
      <c r="C28" s="2"/>
      <c r="D28" s="2"/>
      <c r="E28" s="141"/>
    </row>
    <row r="29" spans="2:5" x14ac:dyDescent="0.35">
      <c r="C29" s="2"/>
      <c r="D29" s="2"/>
      <c r="E29" s="2"/>
    </row>
    <row r="30" spans="2:5" x14ac:dyDescent="0.35">
      <c r="B30" s="51" t="s">
        <v>102</v>
      </c>
      <c r="C30" s="2"/>
      <c r="D30" s="2"/>
      <c r="E30" s="2"/>
    </row>
    <row r="31" spans="2:5" ht="16.25" customHeight="1" x14ac:dyDescent="0.35">
      <c r="B31" s="224" t="s">
        <v>103</v>
      </c>
      <c r="C31" s="224"/>
      <c r="D31" s="224"/>
      <c r="E31" s="224"/>
    </row>
    <row r="32" spans="2:5" s="144" customFormat="1" ht="17.399999999999999" customHeight="1" x14ac:dyDescent="0.35">
      <c r="B32" s="224" t="s">
        <v>104</v>
      </c>
      <c r="C32" s="224"/>
      <c r="D32" s="224"/>
      <c r="E32" s="224"/>
    </row>
  </sheetData>
  <mergeCells count="5">
    <mergeCell ref="B3:E3"/>
    <mergeCell ref="B4:E4"/>
    <mergeCell ref="B5:E5"/>
    <mergeCell ref="B31:E31"/>
    <mergeCell ref="B32:E32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58BA7-3A9E-4F48-80ED-706740A03CDB}">
  <sheetPr>
    <pageSetUpPr fitToPage="1"/>
  </sheetPr>
  <dimension ref="A1:E26"/>
  <sheetViews>
    <sheetView showGridLines="0" view="pageBreakPreview" zoomScale="60" zoomScaleNormal="80" workbookViewId="0">
      <selection activeCell="C16" sqref="C16"/>
    </sheetView>
  </sheetViews>
  <sheetFormatPr defaultRowHeight="14.5" x14ac:dyDescent="0.35"/>
  <cols>
    <col min="1" max="1" width="3.36328125" customWidth="1"/>
    <col min="2" max="2" width="25.90625" customWidth="1"/>
    <col min="3" max="3" width="23.36328125" customWidth="1"/>
    <col min="4" max="4" width="18.6328125" customWidth="1"/>
    <col min="5" max="5" width="21.90625" customWidth="1"/>
  </cols>
  <sheetData>
    <row r="1" spans="2:5" ht="22.5" x14ac:dyDescent="0.45">
      <c r="B1" s="1" t="s">
        <v>105</v>
      </c>
      <c r="C1" s="49"/>
      <c r="D1" s="1"/>
      <c r="E1" s="1"/>
    </row>
    <row r="2" spans="2:5" ht="22.5" x14ac:dyDescent="0.45">
      <c r="B2" s="1"/>
      <c r="C2" s="49"/>
      <c r="D2" s="1"/>
      <c r="E2" s="1"/>
    </row>
    <row r="3" spans="2:5" s="2" customFormat="1" ht="14" x14ac:dyDescent="0.3">
      <c r="B3" s="217" t="s">
        <v>37</v>
      </c>
      <c r="C3" s="217"/>
      <c r="D3" s="217"/>
      <c r="E3" s="217"/>
    </row>
    <row r="4" spans="2:5" s="2" customFormat="1" ht="14" x14ac:dyDescent="0.3">
      <c r="B4" s="217" t="s">
        <v>106</v>
      </c>
      <c r="C4" s="217"/>
      <c r="D4" s="217"/>
      <c r="E4" s="217"/>
    </row>
    <row r="5" spans="2:5" s="2" customFormat="1" ht="14" x14ac:dyDescent="0.3">
      <c r="B5" s="217"/>
      <c r="C5" s="217"/>
      <c r="D5" s="217"/>
      <c r="E5" s="217"/>
    </row>
    <row r="6" spans="2:5" s="2" customFormat="1" ht="56" x14ac:dyDescent="0.3">
      <c r="B6" s="131" t="s">
        <v>107</v>
      </c>
      <c r="C6" s="30" t="s">
        <v>108</v>
      </c>
      <c r="D6" s="30" t="s">
        <v>109</v>
      </c>
      <c r="E6" s="30" t="s">
        <v>110</v>
      </c>
    </row>
    <row r="7" spans="2:5" s="2" customFormat="1" ht="14" x14ac:dyDescent="0.3">
      <c r="B7" s="126"/>
      <c r="C7" s="132" t="s">
        <v>111</v>
      </c>
      <c r="D7" s="132" t="s">
        <v>112</v>
      </c>
      <c r="E7" s="132" t="s">
        <v>113</v>
      </c>
    </row>
    <row r="8" spans="2:5" s="2" customFormat="1" ht="14" x14ac:dyDescent="0.3">
      <c r="B8" s="126"/>
      <c r="C8" s="127"/>
      <c r="D8" s="127"/>
      <c r="E8" s="127"/>
    </row>
    <row r="9" spans="2:5" s="2" customFormat="1" ht="14" x14ac:dyDescent="0.3">
      <c r="B9" s="128">
        <v>45292</v>
      </c>
      <c r="C9" s="123">
        <v>17.380000000000003</v>
      </c>
      <c r="D9" s="31">
        <v>160.69999999999999</v>
      </c>
      <c r="E9" s="37">
        <f>D9/1.13</f>
        <v>142.21238938053096</v>
      </c>
    </row>
    <row r="10" spans="2:5" s="2" customFormat="1" ht="14" x14ac:dyDescent="0.3">
      <c r="B10" s="128">
        <v>45323</v>
      </c>
      <c r="C10" s="123">
        <v>17.380000000000003</v>
      </c>
      <c r="D10" s="31">
        <v>173.4</v>
      </c>
      <c r="E10" s="37">
        <f t="shared" ref="E10:E11" si="0">D10/1.13</f>
        <v>153.45132743362834</v>
      </c>
    </row>
    <row r="11" spans="2:5" s="2" customFormat="1" ht="14" x14ac:dyDescent="0.3">
      <c r="B11" s="128">
        <v>45352</v>
      </c>
      <c r="C11" s="123">
        <v>17.380000000000003</v>
      </c>
      <c r="D11" s="31">
        <v>165.6</v>
      </c>
      <c r="E11" s="37">
        <f t="shared" si="0"/>
        <v>146.54867256637169</v>
      </c>
    </row>
    <row r="12" spans="2:5" s="2" customFormat="1" ht="14" x14ac:dyDescent="0.3">
      <c r="B12" s="128">
        <v>45383</v>
      </c>
      <c r="C12" s="123">
        <v>21.39</v>
      </c>
      <c r="D12" s="31">
        <v>168.6</v>
      </c>
      <c r="E12" s="37">
        <f>D12/1.13</f>
        <v>149.20353982300887</v>
      </c>
    </row>
    <row r="13" spans="2:5" s="2" customFormat="1" ht="14" x14ac:dyDescent="0.3">
      <c r="B13" s="128">
        <v>45413</v>
      </c>
      <c r="C13" s="123">
        <v>21.39</v>
      </c>
      <c r="D13" s="31">
        <v>162.5</v>
      </c>
      <c r="E13" s="37">
        <f t="shared" ref="E13" si="1">D13/1.13</f>
        <v>143.80530973451329</v>
      </c>
    </row>
    <row r="14" spans="2:5" s="2" customFormat="1" ht="14" x14ac:dyDescent="0.3">
      <c r="B14" s="129"/>
      <c r="C14" s="123"/>
      <c r="D14" s="31"/>
      <c r="E14" s="37"/>
    </row>
    <row r="15" spans="2:5" s="2" customFormat="1" ht="14" x14ac:dyDescent="0.3">
      <c r="B15" s="126" t="s">
        <v>114</v>
      </c>
      <c r="C15" s="124">
        <f>E13</f>
        <v>143.80530973451329</v>
      </c>
      <c r="D15" s="125"/>
      <c r="E15" s="130"/>
    </row>
    <row r="16" spans="2:5" s="2" customFormat="1" thickBot="1" x14ac:dyDescent="0.35">
      <c r="B16" s="125" t="s">
        <v>115</v>
      </c>
      <c r="C16" s="200">
        <f>C15/100</f>
        <v>1.4380530973451329</v>
      </c>
      <c r="D16" s="31"/>
      <c r="E16" s="31"/>
    </row>
    <row r="17" spans="1:5" s="2" customFormat="1" thickTop="1" x14ac:dyDescent="0.3"/>
    <row r="18" spans="1:5" s="2" customFormat="1" ht="14" x14ac:dyDescent="0.3">
      <c r="B18" s="51" t="s">
        <v>102</v>
      </c>
    </row>
    <row r="19" spans="1:5" s="134" customFormat="1" ht="18.649999999999999" customHeight="1" x14ac:dyDescent="0.35">
      <c r="A19" s="134" t="s">
        <v>24</v>
      </c>
      <c r="B19" s="224" t="s">
        <v>116</v>
      </c>
      <c r="C19" s="224"/>
      <c r="D19" s="224"/>
      <c r="E19" s="224"/>
    </row>
    <row r="20" spans="1:5" s="2" customFormat="1" ht="35" customHeight="1" x14ac:dyDescent="0.3">
      <c r="A20" s="133" t="s">
        <v>28</v>
      </c>
      <c r="B20" s="224" t="s">
        <v>117</v>
      </c>
      <c r="C20" s="224"/>
      <c r="D20" s="224"/>
      <c r="E20" s="224"/>
    </row>
    <row r="21" spans="1:5" s="2" customFormat="1" ht="31.25" customHeight="1" x14ac:dyDescent="0.3">
      <c r="A21" s="133" t="s">
        <v>118</v>
      </c>
      <c r="B21" s="224" t="s">
        <v>119</v>
      </c>
      <c r="C21" s="224"/>
      <c r="D21" s="224"/>
      <c r="E21" s="224"/>
    </row>
    <row r="22" spans="1:5" s="2" customFormat="1" ht="19.25" customHeight="1" x14ac:dyDescent="0.3">
      <c r="A22" s="133" t="s">
        <v>120</v>
      </c>
      <c r="B22" s="224" t="s">
        <v>121</v>
      </c>
      <c r="C22" s="224"/>
      <c r="D22" s="224"/>
      <c r="E22" s="224"/>
    </row>
    <row r="23" spans="1:5" s="2" customFormat="1" ht="25.25" customHeight="1" x14ac:dyDescent="0.3">
      <c r="A23" s="133" t="s">
        <v>122</v>
      </c>
      <c r="B23" s="224" t="s">
        <v>188</v>
      </c>
      <c r="C23" s="224"/>
      <c r="D23" s="224"/>
      <c r="E23" s="224"/>
    </row>
    <row r="26" spans="1:5" ht="12" customHeight="1" x14ac:dyDescent="0.35"/>
  </sheetData>
  <mergeCells count="8">
    <mergeCell ref="B22:E22"/>
    <mergeCell ref="B23:E23"/>
    <mergeCell ref="B19:E19"/>
    <mergeCell ref="B3:E3"/>
    <mergeCell ref="B4:E4"/>
    <mergeCell ref="B5:E5"/>
    <mergeCell ref="B20:E20"/>
    <mergeCell ref="B21:E21"/>
  </mergeCells>
  <pageMargins left="0.7" right="0.7" top="0.75" bottom="0.75" header="0.3" footer="0.3"/>
  <pageSetup scale="97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491-07CC-4259-BABA-5F06F1CC2C6F}">
  <sheetPr>
    <pageSetUpPr fitToPage="1"/>
  </sheetPr>
  <dimension ref="B1:T35"/>
  <sheetViews>
    <sheetView showGridLines="0" view="pageBreakPreview" zoomScale="60" zoomScaleNormal="60" workbookViewId="0">
      <selection activeCell="G19" sqref="G19"/>
    </sheetView>
  </sheetViews>
  <sheetFormatPr defaultRowHeight="14.5" x14ac:dyDescent="0.35"/>
  <cols>
    <col min="1" max="1" width="3.36328125" customWidth="1"/>
    <col min="2" max="2" width="35.54296875" customWidth="1"/>
    <col min="3" max="3" width="20.453125" customWidth="1"/>
    <col min="4" max="4" width="22.6328125" customWidth="1"/>
    <col min="6" max="6" width="4.90625" style="31" customWidth="1"/>
    <col min="7" max="7" width="73.6328125" style="2" customWidth="1"/>
    <col min="8" max="8" width="14.36328125" style="2" customWidth="1"/>
    <col min="9" max="20" width="8.90625" style="2"/>
  </cols>
  <sheetData>
    <row r="1" spans="2:9" ht="22.5" x14ac:dyDescent="0.45">
      <c r="B1" s="50" t="s">
        <v>123</v>
      </c>
    </row>
    <row r="3" spans="2:9" x14ac:dyDescent="0.35">
      <c r="B3" s="2"/>
      <c r="C3" s="2"/>
      <c r="D3" s="2"/>
    </row>
    <row r="4" spans="2:9" x14ac:dyDescent="0.35">
      <c r="B4" s="233" t="s">
        <v>37</v>
      </c>
      <c r="C4" s="225"/>
      <c r="D4" s="226"/>
      <c r="F4" s="160"/>
      <c r="G4" s="225" t="s">
        <v>73</v>
      </c>
      <c r="H4" s="225"/>
      <c r="I4" s="226"/>
    </row>
    <row r="5" spans="2:9" x14ac:dyDescent="0.35">
      <c r="B5" s="234" t="s">
        <v>124</v>
      </c>
      <c r="C5" s="217"/>
      <c r="D5" s="227"/>
      <c r="F5" s="161"/>
      <c r="G5" s="217" t="s">
        <v>125</v>
      </c>
      <c r="H5" s="217"/>
      <c r="I5" s="227"/>
    </row>
    <row r="6" spans="2:9" x14ac:dyDescent="0.35">
      <c r="B6" s="234" t="s">
        <v>126</v>
      </c>
      <c r="C6" s="217"/>
      <c r="D6" s="227"/>
      <c r="F6" s="161"/>
      <c r="G6" s="217" t="s">
        <v>127</v>
      </c>
      <c r="H6" s="217"/>
      <c r="I6" s="227"/>
    </row>
    <row r="7" spans="2:9" x14ac:dyDescent="0.35">
      <c r="B7" s="161"/>
      <c r="C7" s="31"/>
      <c r="D7" s="165"/>
      <c r="F7" s="161"/>
      <c r="G7" s="31"/>
      <c r="H7" s="31"/>
      <c r="I7" s="165"/>
    </row>
    <row r="8" spans="2:9" x14ac:dyDescent="0.35">
      <c r="B8" s="162"/>
      <c r="C8" s="24" t="s">
        <v>128</v>
      </c>
      <c r="D8" s="148" t="s">
        <v>129</v>
      </c>
      <c r="F8" s="160"/>
      <c r="G8" s="149"/>
      <c r="H8" s="149"/>
      <c r="I8" s="150"/>
    </row>
    <row r="9" spans="2:9" x14ac:dyDescent="0.35">
      <c r="B9" s="161"/>
      <c r="C9" s="147" t="s">
        <v>111</v>
      </c>
      <c r="D9" s="166" t="s">
        <v>112</v>
      </c>
      <c r="F9" s="161"/>
      <c r="G9" s="126" t="s">
        <v>130</v>
      </c>
      <c r="H9" s="188">
        <v>45474</v>
      </c>
      <c r="I9" s="151"/>
    </row>
    <row r="10" spans="2:9" x14ac:dyDescent="0.35">
      <c r="B10" s="161"/>
      <c r="C10" s="31"/>
      <c r="D10" s="165"/>
      <c r="F10" s="161"/>
      <c r="I10" s="151"/>
    </row>
    <row r="11" spans="2:9" x14ac:dyDescent="0.35">
      <c r="B11" s="167" t="s">
        <v>131</v>
      </c>
      <c r="C11" s="123">
        <v>18.2</v>
      </c>
      <c r="D11" s="168">
        <v>0.19</v>
      </c>
      <c r="F11" s="163" t="s">
        <v>111</v>
      </c>
      <c r="G11" s="42" t="s">
        <v>132</v>
      </c>
      <c r="H11" s="189">
        <v>68.3</v>
      </c>
      <c r="I11" s="152" t="s">
        <v>133</v>
      </c>
    </row>
    <row r="12" spans="2:9" x14ac:dyDescent="0.35">
      <c r="B12" s="167" t="s">
        <v>134</v>
      </c>
      <c r="C12" s="123">
        <v>12.2</v>
      </c>
      <c r="D12" s="168">
        <v>0.18</v>
      </c>
      <c r="F12" s="161"/>
      <c r="G12" s="42"/>
      <c r="H12" s="190"/>
      <c r="I12" s="152"/>
    </row>
    <row r="13" spans="2:9" x14ac:dyDescent="0.35">
      <c r="B13" s="167" t="s">
        <v>135</v>
      </c>
      <c r="C13" s="123">
        <v>8.6999999999999993</v>
      </c>
      <c r="D13" s="168">
        <v>0.63</v>
      </c>
      <c r="F13" s="163" t="s">
        <v>112</v>
      </c>
      <c r="G13" s="42" t="s">
        <v>136</v>
      </c>
      <c r="H13" s="198">
        <v>2.0500000000000001E-2</v>
      </c>
      <c r="I13" s="152" t="s">
        <v>137</v>
      </c>
    </row>
    <row r="14" spans="2:9" x14ac:dyDescent="0.35">
      <c r="B14" s="169"/>
      <c r="D14" s="170"/>
      <c r="F14" s="163" t="s">
        <v>113</v>
      </c>
      <c r="G14" s="42" t="s">
        <v>138</v>
      </c>
      <c r="H14" s="199">
        <v>4.5000000000000005E-3</v>
      </c>
      <c r="I14" s="152" t="s">
        <v>137</v>
      </c>
    </row>
    <row r="15" spans="2:9" x14ac:dyDescent="0.35">
      <c r="B15" s="167" t="s">
        <v>139</v>
      </c>
      <c r="C15" s="37">
        <f>SUMPRODUCT(C11:C13,D11:D13)</f>
        <v>11.135</v>
      </c>
      <c r="D15" s="151"/>
      <c r="F15" s="163" t="s">
        <v>140</v>
      </c>
      <c r="G15" s="42" t="s">
        <v>141</v>
      </c>
      <c r="H15" s="191">
        <v>1.4E-3</v>
      </c>
      <c r="I15" s="152" t="s">
        <v>137</v>
      </c>
    </row>
    <row r="16" spans="2:9" ht="15" thickBot="1" x14ac:dyDescent="0.4">
      <c r="B16" s="167" t="s">
        <v>142</v>
      </c>
      <c r="C16" s="159">
        <f>C15/100</f>
        <v>0.11135</v>
      </c>
      <c r="D16" s="151"/>
      <c r="F16" s="163" t="s">
        <v>143</v>
      </c>
      <c r="G16" s="42" t="s">
        <v>144</v>
      </c>
      <c r="H16" s="191">
        <v>1.0760000000000001</v>
      </c>
      <c r="I16" s="152" t="s">
        <v>137</v>
      </c>
    </row>
    <row r="17" spans="2:9" ht="15" thickTop="1" x14ac:dyDescent="0.35">
      <c r="B17" s="169"/>
      <c r="D17" s="170"/>
      <c r="F17" s="163" t="s">
        <v>145</v>
      </c>
      <c r="G17" s="42" t="s">
        <v>146</v>
      </c>
      <c r="H17" s="189">
        <v>0.25</v>
      </c>
      <c r="I17" s="152" t="s">
        <v>133</v>
      </c>
    </row>
    <row r="18" spans="2:9" x14ac:dyDescent="0.35">
      <c r="B18" s="167" t="s">
        <v>147</v>
      </c>
      <c r="C18" s="146">
        <v>0.193</v>
      </c>
      <c r="D18" s="170"/>
      <c r="F18" s="163" t="s">
        <v>148</v>
      </c>
      <c r="G18" s="42" t="s">
        <v>149</v>
      </c>
      <c r="H18" s="190"/>
      <c r="I18" s="152"/>
    </row>
    <row r="19" spans="2:9" x14ac:dyDescent="0.35">
      <c r="B19" s="169"/>
      <c r="D19" s="170"/>
      <c r="F19" s="163"/>
      <c r="G19" s="192" t="s">
        <v>150</v>
      </c>
      <c r="H19" s="189">
        <v>0.42</v>
      </c>
      <c r="I19" s="152" t="s">
        <v>133</v>
      </c>
    </row>
    <row r="20" spans="2:9" x14ac:dyDescent="0.35">
      <c r="B20" s="171" t="s">
        <v>102</v>
      </c>
      <c r="D20" s="170"/>
      <c r="F20" s="163"/>
      <c r="G20" s="42"/>
      <c r="H20" s="191"/>
      <c r="I20" s="152"/>
    </row>
    <row r="21" spans="2:9" x14ac:dyDescent="0.35">
      <c r="B21" s="229" t="s">
        <v>151</v>
      </c>
      <c r="C21" s="224"/>
      <c r="D21" s="228"/>
      <c r="F21" s="161" t="s">
        <v>152</v>
      </c>
      <c r="G21" s="2" t="s">
        <v>153</v>
      </c>
      <c r="H21" s="193">
        <f>C16</f>
        <v>0.11135</v>
      </c>
      <c r="I21" s="151"/>
    </row>
    <row r="22" spans="2:9" ht="29" customHeight="1" x14ac:dyDescent="0.35">
      <c r="B22" s="229" t="s">
        <v>154</v>
      </c>
      <c r="C22" s="224"/>
      <c r="D22" s="228"/>
      <c r="F22" s="163" t="s">
        <v>155</v>
      </c>
      <c r="G22" s="42" t="s">
        <v>156</v>
      </c>
      <c r="H22" s="153">
        <f>SUM(H13:H15)+H16*C16</f>
        <v>0.14621260000000003</v>
      </c>
      <c r="I22" s="152" t="s">
        <v>137</v>
      </c>
    </row>
    <row r="23" spans="2:9" ht="15.65" customHeight="1" x14ac:dyDescent="0.35">
      <c r="B23" s="229" t="s">
        <v>157</v>
      </c>
      <c r="C23" s="224"/>
      <c r="D23" s="228"/>
      <c r="F23" s="163" t="s">
        <v>158</v>
      </c>
      <c r="G23" s="42" t="s">
        <v>159</v>
      </c>
      <c r="H23" s="153">
        <f>H22*C18</f>
        <v>2.8219031800000006E-2</v>
      </c>
      <c r="I23" s="152" t="s">
        <v>137</v>
      </c>
    </row>
    <row r="24" spans="2:9" ht="17.399999999999999" customHeight="1" x14ac:dyDescent="0.35">
      <c r="B24" s="229" t="s">
        <v>160</v>
      </c>
      <c r="C24" s="224"/>
      <c r="D24" s="228"/>
      <c r="F24" s="161"/>
      <c r="G24" s="139"/>
      <c r="H24" s="154"/>
      <c r="I24" s="152"/>
    </row>
    <row r="25" spans="2:9" ht="29.4" customHeight="1" thickBot="1" x14ac:dyDescent="0.4">
      <c r="B25" s="230" t="s">
        <v>161</v>
      </c>
      <c r="C25" s="231"/>
      <c r="D25" s="232"/>
      <c r="F25" s="163" t="s">
        <v>162</v>
      </c>
      <c r="G25" s="42" t="s">
        <v>163</v>
      </c>
      <c r="H25" s="155">
        <f>H22-H23</f>
        <v>0.11799356820000002</v>
      </c>
      <c r="I25" s="152" t="s">
        <v>137</v>
      </c>
    </row>
    <row r="26" spans="2:9" ht="15" thickTop="1" x14ac:dyDescent="0.35">
      <c r="F26" s="161"/>
      <c r="H26" s="194"/>
      <c r="I26" s="151"/>
    </row>
    <row r="27" spans="2:9" x14ac:dyDescent="0.35">
      <c r="F27" s="161"/>
      <c r="I27" s="151"/>
    </row>
    <row r="28" spans="2:9" x14ac:dyDescent="0.35">
      <c r="F28" s="161"/>
      <c r="G28" s="195" t="s">
        <v>23</v>
      </c>
      <c r="I28" s="151"/>
    </row>
    <row r="29" spans="2:9" ht="29" customHeight="1" x14ac:dyDescent="0.35">
      <c r="F29" s="164" t="s">
        <v>24</v>
      </c>
      <c r="G29" s="224" t="s">
        <v>164</v>
      </c>
      <c r="H29" s="224"/>
      <c r="I29" s="228"/>
    </row>
    <row r="30" spans="2:9" x14ac:dyDescent="0.35">
      <c r="F30" s="163" t="s">
        <v>28</v>
      </c>
      <c r="G30" s="2" t="s">
        <v>165</v>
      </c>
      <c r="I30" s="151"/>
    </row>
    <row r="31" spans="2:9" x14ac:dyDescent="0.35">
      <c r="F31" s="163" t="s">
        <v>118</v>
      </c>
      <c r="G31" s="52" t="s">
        <v>166</v>
      </c>
      <c r="H31" s="52"/>
      <c r="I31" s="156"/>
    </row>
    <row r="32" spans="2:9" x14ac:dyDescent="0.35">
      <c r="F32" s="163" t="s">
        <v>122</v>
      </c>
      <c r="G32" s="2" t="s">
        <v>167</v>
      </c>
      <c r="I32" s="151"/>
    </row>
    <row r="33" spans="6:9" x14ac:dyDescent="0.35">
      <c r="F33" s="161"/>
      <c r="G33" s="42" t="s">
        <v>168</v>
      </c>
      <c r="I33" s="151"/>
    </row>
    <row r="34" spans="6:9" x14ac:dyDescent="0.35">
      <c r="F34" s="163" t="s">
        <v>169</v>
      </c>
      <c r="G34" s="196" t="s">
        <v>170</v>
      </c>
      <c r="I34" s="151"/>
    </row>
    <row r="35" spans="6:9" x14ac:dyDescent="0.35">
      <c r="F35" s="162"/>
      <c r="G35" s="122" t="s">
        <v>171</v>
      </c>
      <c r="H35" s="157"/>
      <c r="I35" s="158"/>
    </row>
  </sheetData>
  <mergeCells count="12">
    <mergeCell ref="G4:I4"/>
    <mergeCell ref="G5:I5"/>
    <mergeCell ref="G6:I6"/>
    <mergeCell ref="G29:I29"/>
    <mergeCell ref="B23:D23"/>
    <mergeCell ref="B21:D21"/>
    <mergeCell ref="B22:D22"/>
    <mergeCell ref="B24:D24"/>
    <mergeCell ref="B25:D25"/>
    <mergeCell ref="B4:D4"/>
    <mergeCell ref="B5:D5"/>
    <mergeCell ref="B6:D6"/>
  </mergeCells>
  <pageMargins left="0.7" right="0.7" top="0.75" bottom="0.75" header="0.3" footer="0.3"/>
  <pageSetup scale="63" orientation="landscape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SharedContentType xmlns="Microsoft.SharePoint.Taxonomy.ContentTypeSync" SourceId="6f1b9f00-8d2c-4c36-af1d-c0006bf6acbf" ContentTypeId="0x0101" PreviousValue="false" LastSyncTimeStamp="2023-05-18T09:52:25.73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4bd427-eaa5-4778-bd44-0481b8d04380">
      <Terms xmlns="http://schemas.microsoft.com/office/infopath/2007/PartnerControls"/>
    </lcf76f155ced4ddcb4097134ff3c332f>
    <TaxCatchAll xmlns="37aba2b3-55ce-4992-9da0-7ff3f7e2c9da" xsi:nil="true"/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711969D569E439DDCA99B2B9C23D6" ma:contentTypeVersion="13" ma:contentTypeDescription="Create a new document." ma:contentTypeScope="" ma:versionID="4189d79d75092f388d4146c1240653a9">
  <xsd:schema xmlns:xsd="http://www.w3.org/2001/XMLSchema" xmlns:xs="http://www.w3.org/2001/XMLSchema" xmlns:p="http://schemas.microsoft.com/office/2006/metadata/properties" xmlns:ns2="a5538768-3d78-43e9-a45f-a2180521e8cf" xmlns:ns3="e24bd427-eaa5-4778-bd44-0481b8d04380" xmlns:ns4="37aba2b3-55ce-4992-9da0-7ff3f7e2c9da" targetNamespace="http://schemas.microsoft.com/office/2006/metadata/properties" ma:root="true" ma:fieldsID="a16d787556e6b9e0298e001b11b45b9d" ns2:_="" ns3:_="" ns4:_="">
    <xsd:import namespace="a5538768-3d78-43e9-a45f-a2180521e8cf"/>
    <xsd:import namespace="e24bd427-eaa5-4778-bd44-0481b8d04380"/>
    <xsd:import namespace="37aba2b3-55ce-4992-9da0-7ff3f7e2c9d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38768-3d78-43e9-a45f-a2180521e8c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bd427-eaa5-4778-bd44-0481b8d04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6f1b9f00-8d2c-4c36-af1d-c0006bf6ac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ba2b3-55ce-4992-9da0-7ff3f7e2c9d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0b81bf8-4c29-4aa0-af8c-1f82e6c126e4}" ma:internalName="TaxCatchAll" ma:showField="CatchAllData" ma:web="37aba2b3-55ce-4992-9da0-7ff3f7e2c9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CF424C-DDE6-4B53-B5DE-47AACE96618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8D62712-8D1E-49E0-9A6D-1D2F321B5E73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3E074B00-CDC3-4217-917E-FB07572999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0C30C61-C614-4A2F-A3FF-B754E0FAB89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37aba2b3-55ce-4992-9da0-7ff3f7e2c9da"/>
    <ds:schemaRef ds:uri="http://purl.org/dc/dcmitype/"/>
    <ds:schemaRef ds:uri="http://schemas.microsoft.com/office/infopath/2007/PartnerControls"/>
    <ds:schemaRef ds:uri="a5538768-3d78-43e9-a45f-a2180521e8cf"/>
    <ds:schemaRef ds:uri="e24bd427-eaa5-4778-bd44-0481b8d04380"/>
    <ds:schemaRef ds:uri="http://www.w3.org/XML/1998/namespace"/>
  </ds:schemaRefs>
</ds:datastoreItem>
</file>

<file path=customXml/itemProps5.xml><?xml version="1.0" encoding="utf-8"?>
<ds:datastoreItem xmlns:ds="http://schemas.openxmlformats.org/officeDocument/2006/customXml" ds:itemID="{5A145AAB-FA40-4DBA-9F38-109D8431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38768-3d78-43e9-a45f-a2180521e8cf"/>
    <ds:schemaRef ds:uri="e24bd427-eaa5-4778-bd44-0481b8d04380"/>
    <ds:schemaRef ds:uri="37aba2b3-55ce-4992-9da0-7ff3f7e2c9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B-1-1 Attachment 5</vt:lpstr>
      <vt:lpstr>Table 1</vt:lpstr>
      <vt:lpstr>Price Comparison</vt:lpstr>
      <vt:lpstr>Efficiency-Adjusted Conversion</vt:lpstr>
      <vt:lpstr>Energy Conversion</vt:lpstr>
      <vt:lpstr>Efficiency Factors</vt:lpstr>
      <vt:lpstr>Natural Gas Price ($ per m3)</vt:lpstr>
      <vt:lpstr>Oil Price ($ per L)</vt:lpstr>
      <vt:lpstr>Elec Resistanc Price ($per kWh)</vt:lpstr>
      <vt:lpstr>Propane Price ($ per L)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Jenna Vanderveen</dc:creator>
  <cp:keywords/>
  <dc:description/>
  <cp:lastModifiedBy>Preet Gill</cp:lastModifiedBy>
  <cp:revision/>
  <dcterms:created xsi:type="dcterms:W3CDTF">2023-04-11T14:56:51Z</dcterms:created>
  <dcterms:modified xsi:type="dcterms:W3CDTF">2024-10-17T20:34:08Z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2023-04-11T14:56:52Z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e8cb24b5-eb70-4733-8db7-67073e599484</vt:lpwstr>
  </property>
  <property fmtid="{D5CDD505-2E9C-101B-9397-08002B2CF9AE}" pid="8" name="MSIP_Label_b1a6f161-e42b-4c47-8f69-f6a81e023e2d_ContentBits">
    <vt:lpwstr>0</vt:lpwstr>
  </property>
  <property fmtid="{D5CDD505-2E9C-101B-9397-08002B2CF9AE}" pid="9" name="_AdHocReviewCycleID">
    <vt:i4>-1227752771</vt:i4>
  </property>
  <property fmtid="{D5CDD505-2E9C-101B-9397-08002B2CF9AE}" pid="10" name="_NewReviewCycle">
    <vt:lpwstr/>
  </property>
  <property fmtid="{D5CDD505-2E9C-101B-9397-08002B2CF9AE}" pid="11" name="_EmailSubject">
    <vt:lpwstr>East Gwillimbury LTC - Attachment for upload to SharePoint</vt:lpwstr>
  </property>
  <property fmtid="{D5CDD505-2E9C-101B-9397-08002B2CF9AE}" pid="12" name="_AuthorEmail">
    <vt:lpwstr>Jenna.Vanderveen@enbridge.com</vt:lpwstr>
  </property>
  <property fmtid="{D5CDD505-2E9C-101B-9397-08002B2CF9AE}" pid="13" name="_AuthorEmailDisplayName">
    <vt:lpwstr>Jenna Vanderveen</vt:lpwstr>
  </property>
  <property fmtid="{D5CDD505-2E9C-101B-9397-08002B2CF9AE}" pid="14" name="ContentTypeId">
    <vt:lpwstr>0x010100753711969D569E439DDCA99B2B9C23D6</vt:lpwstr>
  </property>
  <property fmtid="{D5CDD505-2E9C-101B-9397-08002B2CF9AE}" pid="15" name="_ReviewingToolsShownOnce">
    <vt:lpwstr/>
  </property>
  <property fmtid="{D5CDD505-2E9C-101B-9397-08002B2CF9AE}" pid="16" name="SV_QUERY_LIST_4F35BF76-6C0D-4D9B-82B2-816C12CF3733">
    <vt:lpwstr>empty_477D106A-C0D6-4607-AEBD-E2C9D60EA279</vt:lpwstr>
  </property>
  <property fmtid="{D5CDD505-2E9C-101B-9397-08002B2CF9AE}" pid="17" name="SV_HIDDEN_GRID_QUERY_LIST_4F35BF76-6C0D-4D9B-82B2-816C12CF3733">
    <vt:lpwstr>empty_477D106A-C0D6-4607-AEBD-E2C9D60EA279</vt:lpwstr>
  </property>
  <property fmtid="{D5CDD505-2E9C-101B-9397-08002B2CF9AE}" pid="18" name="MediaServiceImageTags">
    <vt:lpwstr/>
  </property>
</Properties>
</file>