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Admin\Ontario Energy Board\Rate Design\2025 - SN\2. Working Copies\"/>
    </mc:Choice>
  </mc:AlternateContent>
  <xr:revisionPtr revIDLastSave="0" documentId="13_ncr:1_{DDD7CA4F-29E8-4EE3-A8CD-4DA531D653F6}" xr6:coauthVersionLast="47" xr6:coauthVersionMax="47" xr10:uidLastSave="{00000000-0000-0000-0000-000000000000}"/>
  <bookViews>
    <workbookView xWindow="25080" yWindow="2010" windowWidth="25440" windowHeight="15270" xr2:uid="{DD9535F3-2118-4524-B3B5-5D20F91BE7B2}"/>
  </bookViews>
  <sheets>
    <sheet name="Continuity" sheetId="1" r:id="rId1"/>
    <sheet name="Carrying Charg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36" i="1"/>
  <c r="Q37" i="1" s="1"/>
  <c r="Q34" i="1"/>
  <c r="Q32" i="1"/>
  <c r="Q33" i="1" s="1"/>
  <c r="K10" i="2"/>
  <c r="K11" i="2"/>
  <c r="K12" i="2"/>
  <c r="K13" i="2"/>
  <c r="K14" i="2"/>
  <c r="K15" i="2"/>
  <c r="K9" i="2"/>
  <c r="J15" i="2"/>
  <c r="J11" i="2"/>
  <c r="J12" i="2"/>
  <c r="J13" i="2"/>
  <c r="J14" i="2"/>
  <c r="J10" i="2"/>
  <c r="J9" i="2"/>
  <c r="I15" i="2"/>
  <c r="I9" i="2"/>
  <c r="H9" i="2"/>
  <c r="Q21" i="1" l="1"/>
  <c r="Q14" i="1"/>
  <c r="R14" i="1"/>
  <c r="E12" i="2"/>
  <c r="E13" i="2"/>
  <c r="E14" i="2"/>
  <c r="E15" i="2"/>
  <c r="O15" i="2" s="1"/>
  <c r="P15" i="2" s="1"/>
  <c r="E11" i="2"/>
  <c r="E10" i="2"/>
  <c r="E9" i="2"/>
  <c r="O9" i="2" s="1"/>
  <c r="O14" i="2"/>
  <c r="P14" i="2" s="1"/>
  <c r="D16" i="2"/>
  <c r="K13" i="1"/>
  <c r="G15" i="2"/>
  <c r="G14" i="2"/>
  <c r="G13" i="2"/>
  <c r="G12" i="2"/>
  <c r="G11" i="2"/>
  <c r="G10" i="2"/>
  <c r="G9" i="2"/>
  <c r="M9" i="2" s="1"/>
  <c r="I10" i="2"/>
  <c r="Q15" i="1" s="1"/>
  <c r="I11" i="2"/>
  <c r="N11" i="2" s="1"/>
  <c r="I12" i="2"/>
  <c r="N12" i="2" s="1"/>
  <c r="I13" i="2"/>
  <c r="O13" i="2" s="1"/>
  <c r="P13" i="2" s="1"/>
  <c r="I14" i="2"/>
  <c r="N14" i="2" s="1"/>
  <c r="N15" i="2"/>
  <c r="N9" i="2"/>
  <c r="H10" i="2"/>
  <c r="H11" i="2"/>
  <c r="Q17" i="1" s="1"/>
  <c r="H12" i="2"/>
  <c r="Q18" i="1" s="1"/>
  <c r="H13" i="2"/>
  <c r="Q19" i="1" s="1"/>
  <c r="H14" i="2"/>
  <c r="Q20" i="1" s="1"/>
  <c r="H15" i="2"/>
  <c r="G31" i="1"/>
  <c r="N15" i="1"/>
  <c r="N16" i="1"/>
  <c r="N17" i="1"/>
  <c r="N18" i="1"/>
  <c r="N19" i="1"/>
  <c r="N20" i="1"/>
  <c r="N21" i="1"/>
  <c r="N31" i="1" s="1"/>
  <c r="N14" i="1"/>
  <c r="G15" i="1"/>
  <c r="G16" i="1"/>
  <c r="G17" i="1"/>
  <c r="G18" i="1"/>
  <c r="G19" i="1"/>
  <c r="G20" i="1"/>
  <c r="G21" i="1"/>
  <c r="G14" i="1"/>
  <c r="K14" i="1"/>
  <c r="E32" i="1"/>
  <c r="P38" i="1"/>
  <c r="O38" i="1"/>
  <c r="L38" i="1"/>
  <c r="I38" i="1"/>
  <c r="H38" i="1"/>
  <c r="E38" i="1"/>
  <c r="P36" i="1"/>
  <c r="O36" i="1"/>
  <c r="L36" i="1"/>
  <c r="I36" i="1"/>
  <c r="H36" i="1"/>
  <c r="E36" i="1"/>
  <c r="P34" i="1"/>
  <c r="O34" i="1"/>
  <c r="L34" i="1"/>
  <c r="I34" i="1"/>
  <c r="H34" i="1"/>
  <c r="E34" i="1"/>
  <c r="P32" i="1"/>
  <c r="O32" i="1"/>
  <c r="L32" i="1"/>
  <c r="I32" i="1"/>
  <c r="H32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K21" i="1"/>
  <c r="K38" i="1" s="1"/>
  <c r="K20" i="1"/>
  <c r="K19" i="1"/>
  <c r="K18" i="1"/>
  <c r="K17" i="1"/>
  <c r="K16" i="1"/>
  <c r="K15" i="1"/>
  <c r="R13" i="1"/>
  <c r="O12" i="2" l="1"/>
  <c r="P12" i="2" s="1"/>
  <c r="P16" i="2" s="1"/>
  <c r="O10" i="2"/>
  <c r="P10" i="2" s="1"/>
  <c r="O11" i="2"/>
  <c r="P11" i="2" s="1"/>
  <c r="P9" i="2"/>
  <c r="E16" i="2"/>
  <c r="M14" i="2"/>
  <c r="M13" i="2"/>
  <c r="M15" i="2"/>
  <c r="M10" i="2"/>
  <c r="R21" i="1"/>
  <c r="R38" i="1" s="1"/>
  <c r="H16" i="2"/>
  <c r="I16" i="2"/>
  <c r="G16" i="2"/>
  <c r="R20" i="1"/>
  <c r="N13" i="2"/>
  <c r="R18" i="1"/>
  <c r="Q16" i="1"/>
  <c r="R16" i="1" s="1"/>
  <c r="H33" i="1"/>
  <c r="L37" i="1"/>
  <c r="O37" i="1"/>
  <c r="P37" i="1"/>
  <c r="E33" i="1"/>
  <c r="I33" i="1"/>
  <c r="E37" i="1"/>
  <c r="H37" i="1"/>
  <c r="I37" i="1"/>
  <c r="K34" i="1"/>
  <c r="K36" i="1"/>
  <c r="L33" i="1"/>
  <c r="O33" i="1"/>
  <c r="P33" i="1"/>
  <c r="K32" i="1"/>
  <c r="O16" i="2" l="1"/>
  <c r="K37" i="1"/>
  <c r="K44" i="1"/>
  <c r="R34" i="1"/>
  <c r="R19" i="1"/>
  <c r="R17" i="1"/>
  <c r="M11" i="2"/>
  <c r="M12" i="2"/>
  <c r="J16" i="2"/>
  <c r="K16" i="2"/>
  <c r="N10" i="2"/>
  <c r="N16" i="2" s="1"/>
  <c r="K33" i="1"/>
  <c r="M16" i="2" l="1"/>
  <c r="R15" i="1"/>
  <c r="R32" i="1" l="1"/>
  <c r="R33" i="1" s="1"/>
  <c r="R36" i="1"/>
  <c r="R37" i="1" s="1"/>
</calcChain>
</file>

<file path=xl/sharedStrings.xml><?xml version="1.0" encoding="utf-8"?>
<sst xmlns="http://schemas.openxmlformats.org/spreadsheetml/2006/main" count="101" uniqueCount="79">
  <si>
    <t>Account Descriptions</t>
  </si>
  <si>
    <t>Account Number</t>
  </si>
  <si>
    <t>Group 1 Accounts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</si>
  <si>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</si>
  <si>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</si>
  <si>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</si>
  <si>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</si>
  <si>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Refer to the Filing Requirements for Account 1595 disposition eligibility.</t>
  </si>
  <si>
    <t>Group 1 total (including Account 1589)</t>
  </si>
  <si>
    <t>Group 1 total  (excluding Account 1589)</t>
  </si>
  <si>
    <t xml:space="preserve">RSVA - Global Adjustment </t>
  </si>
  <si>
    <r>
      <t>RSVA - Wholesale Market Service Charge</t>
    </r>
    <r>
      <rPr>
        <vertAlign val="superscript"/>
        <sz val="11"/>
        <rFont val="Arial"/>
        <family val="2"/>
      </rPr>
      <t>5</t>
    </r>
  </si>
  <si>
    <r>
      <t>Variance WMS – Sub-account CBR Class A</t>
    </r>
    <r>
      <rPr>
        <vertAlign val="superscript"/>
        <sz val="11"/>
        <rFont val="Arial"/>
        <family val="2"/>
      </rPr>
      <t>5</t>
    </r>
  </si>
  <si>
    <r>
      <t>Variance WMS – Sub-account CBR Class B</t>
    </r>
    <r>
      <rPr>
        <vertAlign val="superscript"/>
        <sz val="11"/>
        <rFont val="Arial"/>
        <family val="2"/>
      </rPr>
      <t>5</t>
    </r>
  </si>
  <si>
    <r>
      <t>RSVA - Power (excluding Global Adjustment)</t>
    </r>
    <r>
      <rPr>
        <vertAlign val="superscript"/>
        <sz val="11"/>
        <rFont val="Arial"/>
        <family val="2"/>
      </rPr>
      <t>4</t>
    </r>
  </si>
  <si>
    <r>
      <t xml:space="preserve">RSVA - Global Adjustment </t>
    </r>
    <r>
      <rPr>
        <vertAlign val="superscript"/>
        <sz val="11"/>
        <rFont val="Arial"/>
        <family val="2"/>
      </rPr>
      <t>4</t>
    </r>
  </si>
  <si>
    <r>
      <t>Disposition and Recovery/Refund of Regulatory Balances (2009)</t>
    </r>
    <r>
      <rPr>
        <vertAlign val="superscript"/>
        <sz val="11"/>
        <rFont val="Arial"/>
        <family val="2"/>
      </rPr>
      <t>7</t>
    </r>
  </si>
  <si>
    <r>
      <t>Disposition and Recovery/Refund of Regulatory Balances (2017 and pre-2017)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</si>
  <si>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(2018)</t>
    </r>
    <r>
      <rPr>
        <vertAlign val="superscript"/>
        <sz val="11"/>
        <rFont val="Arial"/>
        <family val="2"/>
      </rPr>
      <t>3</t>
    </r>
  </si>
  <si>
    <r>
      <t>Disposition and Recovery/Refund of Regulatory Balances (2019)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</si>
  <si>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(2020)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</si>
  <si>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(2021)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</si>
  <si>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(2022)</t>
    </r>
    <r>
      <rPr>
        <vertAlign val="superscript"/>
        <sz val="11"/>
        <rFont val="Arial"/>
        <family val="2"/>
      </rPr>
      <t>3</t>
    </r>
  </si>
  <si>
    <r>
      <t>Disposition and Recovery/Refund of Regulatory Balances (2023)</t>
    </r>
    <r>
      <rPr>
        <vertAlign val="superscript"/>
        <sz val="11"/>
        <rFont val="Arial"/>
        <family val="2"/>
      </rPr>
      <t>3</t>
    </r>
  </si>
  <si>
    <t>Transactions(1) Debit / (Credit) Jan- April 2024</t>
  </si>
  <si>
    <t>OEB-Approved Disposition Jan - April 2024</t>
  </si>
  <si>
    <t>Principal Adjustments during 2024(1)</t>
  </si>
  <si>
    <t>Closing Principal Balance as of April 30 2024</t>
  </si>
  <si>
    <t>Interest Jan-1 to April 30-24</t>
  </si>
  <si>
    <t>Opening Interest Amounts as of Jan 1 2024</t>
  </si>
  <si>
    <t>Opening Principal Amounts as of Jan 1 2024</t>
  </si>
  <si>
    <t>DVA Schedule</t>
  </si>
  <si>
    <t>Jan 1 to April 30, 2024</t>
  </si>
  <si>
    <t>Kenora Zone</t>
  </si>
  <si>
    <t>Dec 31 2023 RRR</t>
  </si>
  <si>
    <t>Difference</t>
  </si>
  <si>
    <t>RRR input error</t>
  </si>
  <si>
    <t>on GR1 Accounts by Zone</t>
  </si>
  <si>
    <t>2.1.7</t>
  </si>
  <si>
    <t>Carrying Charges</t>
  </si>
  <si>
    <t>Jan - Apr</t>
  </si>
  <si>
    <t>May &amp; June</t>
  </si>
  <si>
    <t>July - Sept</t>
  </si>
  <si>
    <t>Oct - Dec</t>
  </si>
  <si>
    <t>Kenora GR 1 Carrying Charges</t>
  </si>
  <si>
    <t>Calculate Projected CC to end of April 2025</t>
  </si>
  <si>
    <t>Jan - April 2024</t>
  </si>
  <si>
    <t>COLUMN BQ</t>
  </si>
  <si>
    <t>Jan 2024 - Dec 2024</t>
  </si>
  <si>
    <t>COLUMN BR</t>
  </si>
  <si>
    <t>Jan 2025 - April 2025</t>
  </si>
  <si>
    <t>Closing Interest Amounts as of April 30 2025</t>
  </si>
  <si>
    <t>Totals</t>
  </si>
  <si>
    <t>Closing CC</t>
  </si>
  <si>
    <t>`</t>
  </si>
  <si>
    <t>Balance as of April 30</t>
  </si>
  <si>
    <t>2024</t>
  </si>
  <si>
    <t>A</t>
  </si>
  <si>
    <t>B</t>
  </si>
  <si>
    <t>C</t>
  </si>
  <si>
    <t>D</t>
  </si>
  <si>
    <t>E</t>
  </si>
  <si>
    <t>F</t>
  </si>
  <si>
    <t>G</t>
  </si>
  <si>
    <t>C+D+E+F</t>
  </si>
  <si>
    <t>B+D+E+F+G</t>
  </si>
  <si>
    <t>Total Claim</t>
  </si>
  <si>
    <t>Principal + Carrying Charges</t>
  </si>
  <si>
    <t>H</t>
  </si>
  <si>
    <t>I</t>
  </si>
  <si>
    <t>J</t>
  </si>
  <si>
    <t>K</t>
  </si>
  <si>
    <t>A + J</t>
  </si>
  <si>
    <t>No impact to total</t>
  </si>
  <si>
    <t>reported for RRR, error</t>
  </si>
  <si>
    <t>Total of lines 22 through 29.</t>
  </si>
  <si>
    <t>Agrees to KN Model Tab 3 Column BO</t>
  </si>
  <si>
    <t>is on subgroup breakdown in RRR.</t>
  </si>
  <si>
    <t>Interest Adjustments May 2024 -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</si>
</sst>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#,##0;[Red]\(#,##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b/>
      <sz val="16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Book Antiqua"/>
      <family val="1"/>
    </font>
    <font>
      <b/>
      <sz val="22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EBF1DE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 style="medium">
        <color auto="1"/>
      </left>
      <right/>
      <top style="medium">
        <color indexed="1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/>
      <bottom style="double">
        <color indexed="64"/>
      </bottom>
      <diagonal/>
    </border>
    <border>
      <left style="thin">
        <color rgb="FF7F7F7F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4" borderId="2" applyNumberFormat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30" applyNumberFormat="0" applyFill="0" applyAlignment="0" applyProtection="0"/>
  </cellStyleXfs>
  <cellXfs count="101">
    <xf numFmtId="0" fontId="0" fillId="0" borderId="0" xfId="0"/>
    <xf numFmtId="0" fontId="7" fillId="0" borderId="0" xfId="0" applyFont="1"/>
    <xf numFmtId="0" fontId="9" fillId="0" borderId="3" xfId="0" applyFont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4" xfId="4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0" fillId="0" borderId="5" xfId="0" applyFont="1" applyBorder="1"/>
    <xf numFmtId="0" fontId="13" fillId="0" borderId="0" xfId="0" applyFont="1" applyAlignment="1">
      <alignment wrapText="1"/>
    </xf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6" fontId="10" fillId="0" borderId="11" xfId="0" applyNumberFormat="1" applyFont="1" applyBorder="1"/>
    <xf numFmtId="6" fontId="10" fillId="0" borderId="4" xfId="0" applyNumberFormat="1" applyFont="1" applyBorder="1" applyProtection="1">
      <protection locked="0"/>
    </xf>
    <xf numFmtId="6" fontId="10" fillId="0" borderId="4" xfId="0" applyNumberFormat="1" applyFont="1" applyBorder="1"/>
    <xf numFmtId="8" fontId="14" fillId="0" borderId="13" xfId="0" applyNumberFormat="1" applyFont="1" applyBorder="1" applyAlignment="1">
      <alignment horizontal="center" vertical="center" wrapText="1"/>
    </xf>
    <xf numFmtId="8" fontId="14" fillId="5" borderId="0" xfId="0" applyNumberFormat="1" applyFont="1" applyFill="1" applyAlignment="1">
      <alignment horizontal="center" vertical="center" wrapText="1"/>
    </xf>
    <xf numFmtId="8" fontId="14" fillId="5" borderId="14" xfId="0" applyNumberFormat="1" applyFont="1" applyFill="1" applyBorder="1" applyAlignment="1">
      <alignment horizontal="center" vertical="center" wrapText="1"/>
    </xf>
    <xf numFmtId="6" fontId="10" fillId="0" borderId="0" xfId="0" applyNumberFormat="1" applyFont="1"/>
    <xf numFmtId="6" fontId="10" fillId="0" borderId="0" xfId="0" applyNumberFormat="1" applyFont="1" applyProtection="1">
      <protection locked="0"/>
    </xf>
    <xf numFmtId="6" fontId="0" fillId="0" borderId="0" xfId="0" applyNumberFormat="1" applyAlignment="1">
      <alignment wrapText="1"/>
    </xf>
    <xf numFmtId="6" fontId="13" fillId="0" borderId="7" xfId="0" applyNumberFormat="1" applyFont="1" applyBorder="1" applyAlignment="1">
      <alignment horizontal="center" vertical="center" wrapText="1"/>
    </xf>
    <xf numFmtId="6" fontId="10" fillId="0" borderId="7" xfId="0" applyNumberFormat="1" applyFont="1" applyBorder="1"/>
    <xf numFmtId="0" fontId="6" fillId="0" borderId="0" xfId="0" applyFont="1"/>
    <xf numFmtId="8" fontId="10" fillId="0" borderId="5" xfId="0" applyNumberFormat="1" applyFont="1" applyBorder="1"/>
    <xf numFmtId="8" fontId="10" fillId="0" borderId="15" xfId="0" applyNumberFormat="1" applyFont="1" applyBorder="1"/>
    <xf numFmtId="6" fontId="0" fillId="0" borderId="0" xfId="0" applyNumberFormat="1"/>
    <xf numFmtId="8" fontId="10" fillId="0" borderId="18" xfId="0" applyNumberFormat="1" applyFont="1" applyBorder="1"/>
    <xf numFmtId="6" fontId="5" fillId="4" borderId="2" xfId="3" applyNumberFormat="1"/>
    <xf numFmtId="6" fontId="2" fillId="2" borderId="1" xfId="1" applyNumberFormat="1"/>
    <xf numFmtId="6" fontId="10" fillId="0" borderId="19" xfId="0" applyNumberFormat="1" applyFont="1" applyBorder="1"/>
    <xf numFmtId="8" fontId="10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0" fillId="0" borderId="7" xfId="0" applyBorder="1"/>
    <xf numFmtId="6" fontId="0" fillId="0" borderId="21" xfId="0" applyNumberFormat="1" applyBorder="1" applyAlignment="1">
      <alignment wrapText="1"/>
    </xf>
    <xf numFmtId="0" fontId="6" fillId="0" borderId="21" xfId="0" applyFont="1" applyBorder="1" applyAlignment="1">
      <alignment horizontal="center"/>
    </xf>
    <xf numFmtId="0" fontId="6" fillId="0" borderId="23" xfId="0" applyFont="1" applyBorder="1"/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8" fontId="14" fillId="0" borderId="21" xfId="0" applyNumberFormat="1" applyFont="1" applyBorder="1" applyAlignment="1">
      <alignment horizontal="center" vertical="center" wrapText="1"/>
    </xf>
    <xf numFmtId="8" fontId="14" fillId="0" borderId="22" xfId="0" applyNumberFormat="1" applyFont="1" applyBorder="1" applyAlignment="1">
      <alignment horizontal="center" vertical="center" wrapText="1"/>
    </xf>
    <xf numFmtId="8" fontId="17" fillId="0" borderId="23" xfId="0" applyNumberFormat="1" applyFont="1" applyBorder="1" applyAlignment="1">
      <alignment horizontal="center" vertical="center" wrapText="1"/>
    </xf>
    <xf numFmtId="0" fontId="18" fillId="0" borderId="0" xfId="0" applyFont="1"/>
    <xf numFmtId="0" fontId="6" fillId="0" borderId="22" xfId="0" applyFont="1" applyBorder="1" applyAlignment="1">
      <alignment horizontal="center"/>
    </xf>
    <xf numFmtId="8" fontId="14" fillId="0" borderId="2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6" fontId="0" fillId="0" borderId="6" xfId="0" applyNumberFormat="1" applyBorder="1" applyAlignment="1">
      <alignment wrapText="1"/>
    </xf>
    <xf numFmtId="0" fontId="10" fillId="0" borderId="9" xfId="0" applyFont="1" applyBorder="1"/>
    <xf numFmtId="164" fontId="3" fillId="0" borderId="0" xfId="2" applyNumberFormat="1" applyFill="1" applyBorder="1" applyAlignment="1">
      <alignment vertical="center"/>
    </xf>
    <xf numFmtId="0" fontId="6" fillId="0" borderId="20" xfId="0" applyFont="1" applyBorder="1" applyAlignment="1">
      <alignment horizontal="center"/>
    </xf>
    <xf numFmtId="0" fontId="10" fillId="0" borderId="3" xfId="0" applyFont="1" applyBorder="1"/>
    <xf numFmtId="164" fontId="4" fillId="3" borderId="24" xfId="2" applyNumberFormat="1" applyFont="1" applyBorder="1" applyAlignment="1">
      <alignment vertical="center"/>
    </xf>
    <xf numFmtId="164" fontId="4" fillId="3" borderId="25" xfId="2" applyNumberFormat="1" applyFont="1" applyBorder="1" applyAlignment="1">
      <alignment vertical="center"/>
    </xf>
    <xf numFmtId="164" fontId="4" fillId="3" borderId="26" xfId="2" applyNumberFormat="1" applyFont="1" applyBorder="1" applyAlignment="1">
      <alignment vertical="center"/>
    </xf>
    <xf numFmtId="164" fontId="4" fillId="3" borderId="27" xfId="2" applyNumberFormat="1" applyFont="1" applyBorder="1" applyAlignment="1">
      <alignment vertical="center"/>
    </xf>
    <xf numFmtId="164" fontId="4" fillId="3" borderId="28" xfId="2" applyNumberFormat="1" applyFont="1" applyBorder="1" applyAlignment="1">
      <alignment vertical="center"/>
    </xf>
    <xf numFmtId="164" fontId="4" fillId="3" borderId="29" xfId="2" applyNumberFormat="1" applyFont="1" applyBorder="1" applyAlignment="1">
      <alignment vertical="center"/>
    </xf>
    <xf numFmtId="164" fontId="3" fillId="3" borderId="24" xfId="2" applyNumberFormat="1" applyBorder="1" applyAlignment="1">
      <alignment vertical="center"/>
    </xf>
    <xf numFmtId="164" fontId="3" fillId="3" borderId="27" xfId="2" applyNumberFormat="1" applyBorder="1" applyAlignment="1">
      <alignment vertical="center"/>
    </xf>
    <xf numFmtId="164" fontId="3" fillId="3" borderId="28" xfId="2" applyNumberFormat="1" applyBorder="1" applyAlignment="1">
      <alignment vertical="center"/>
    </xf>
    <xf numFmtId="164" fontId="3" fillId="3" borderId="29" xfId="2" applyNumberFormat="1" applyBorder="1" applyAlignment="1">
      <alignment vertical="center"/>
    </xf>
    <xf numFmtId="164" fontId="3" fillId="3" borderId="25" xfId="2" applyNumberFormat="1" applyBorder="1" applyAlignment="1">
      <alignment vertical="center"/>
    </xf>
    <xf numFmtId="0" fontId="19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6" fontId="4" fillId="0" borderId="30" xfId="18" applyNumberFormat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8" fontId="14" fillId="0" borderId="3" xfId="0" applyNumberFormat="1" applyFont="1" applyBorder="1" applyAlignment="1">
      <alignment horizontal="center" vertical="center" wrapText="1"/>
    </xf>
    <xf numFmtId="8" fontId="14" fillId="5" borderId="4" xfId="0" applyNumberFormat="1" applyFont="1" applyFill="1" applyBorder="1" applyAlignment="1">
      <alignment horizontal="center" vertical="center" wrapText="1"/>
    </xf>
    <xf numFmtId="8" fontId="14" fillId="5" borderId="10" xfId="0" applyNumberFormat="1" applyFont="1" applyFill="1" applyBorder="1" applyAlignment="1">
      <alignment horizontal="center" vertical="center" wrapText="1"/>
    </xf>
    <xf numFmtId="8" fontId="14" fillId="0" borderId="13" xfId="0" applyNumberFormat="1" applyFont="1" applyBorder="1" applyAlignment="1">
      <alignment horizontal="center" vertical="center" wrapText="1"/>
    </xf>
    <xf numFmtId="8" fontId="14" fillId="5" borderId="0" xfId="0" applyNumberFormat="1" applyFont="1" applyFill="1" applyAlignment="1">
      <alignment horizontal="center" vertical="center" wrapText="1"/>
    </xf>
    <xf numFmtId="8" fontId="14" fillId="5" borderId="14" xfId="0" applyNumberFormat="1" applyFont="1" applyFill="1" applyBorder="1" applyAlignment="1">
      <alignment horizontal="center" vertical="center" wrapText="1"/>
    </xf>
    <xf numFmtId="8" fontId="17" fillId="5" borderId="0" xfId="0" applyNumberFormat="1" applyFont="1" applyFill="1" applyAlignment="1">
      <alignment horizontal="center" vertical="center" wrapText="1"/>
    </xf>
    <xf numFmtId="8" fontId="17" fillId="5" borderId="14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8" fontId="17" fillId="0" borderId="0" xfId="0" applyNumberFormat="1" applyFont="1" applyAlignment="1">
      <alignment horizontal="center" vertical="center" wrapText="1"/>
    </xf>
    <xf numFmtId="8" fontId="17" fillId="0" borderId="14" xfId="0" applyNumberFormat="1" applyFont="1" applyBorder="1" applyAlignment="1">
      <alignment horizontal="center" vertical="center" wrapText="1"/>
    </xf>
    <xf numFmtId="8" fontId="14" fillId="0" borderId="6" xfId="0" applyNumberFormat="1" applyFont="1" applyBorder="1" applyAlignment="1">
      <alignment horizontal="center" vertical="center" wrapText="1"/>
    </xf>
    <xf numFmtId="8" fontId="14" fillId="0" borderId="7" xfId="0" applyNumberFormat="1" applyFont="1" applyBorder="1" applyAlignment="1">
      <alignment horizontal="center" vertical="center" wrapText="1"/>
    </xf>
    <xf numFmtId="8" fontId="14" fillId="0" borderId="17" xfId="0" applyNumberFormat="1" applyFont="1" applyBorder="1" applyAlignment="1">
      <alignment horizontal="center" vertical="center" wrapText="1"/>
    </xf>
    <xf numFmtId="8" fontId="17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9">
    <cellStyle name="Calculation" xfId="2" builtinId="22"/>
    <cellStyle name="Check Cell" xfId="3" builtinId="23"/>
    <cellStyle name="Input" xfId="1" builtinId="20"/>
    <cellStyle name="Linked Cell" xfId="18" builtinId="24"/>
    <cellStyle name="Normal" xfId="0" builtinId="0"/>
    <cellStyle name="Normal 19" xfId="5" xr:uid="{6F198D90-C380-46B4-8DB9-04CDCF77B44C}"/>
    <cellStyle name="Normal 2" xfId="4" xr:uid="{BC6F8470-A05E-41AF-9841-D2ADF45C2DAE}"/>
    <cellStyle name="Normal 25" xfId="6" xr:uid="{715DDABA-2B9B-4941-ADEF-D7803B172B9C}"/>
    <cellStyle name="Normal 30" xfId="7" xr:uid="{9B3DE73F-77FB-4486-8FEC-769B28B03735}"/>
    <cellStyle name="Normal 31" xfId="9" xr:uid="{A69E77B5-6DB6-4B57-AF31-E38D2B191BB9}"/>
    <cellStyle name="Normal 32" xfId="8" xr:uid="{CFD47C9F-47DC-4DB2-8DD7-C4E069A24172}"/>
    <cellStyle name="Normal 41" xfId="10" xr:uid="{2021FB2F-BA07-4207-9054-9F6DC5B39FC5}"/>
    <cellStyle name="Normal 42" xfId="11" xr:uid="{82A594F5-74A4-4580-AE96-88CAAF66C3A0}"/>
    <cellStyle name="Normal 50" xfId="12" xr:uid="{A45094D3-40E5-4B3D-B5B6-A4A903B21D8C}"/>
    <cellStyle name="Normal 51" xfId="13" xr:uid="{C49AE81B-AD51-4D09-A312-C41B3EA70B1B}"/>
    <cellStyle name="Normal 52" xfId="14" xr:uid="{15081758-5BAF-448A-9803-21C748852159}"/>
    <cellStyle name="Normal 53" xfId="15" xr:uid="{07B79E0A-B970-4C56-9CF0-52873CB16B41}"/>
    <cellStyle name="Normal 60" xfId="16" xr:uid="{EEE5E127-1DE0-47BE-BA5A-5F28CA33E596}"/>
    <cellStyle name="Normal 61" xfId="17" xr:uid="{610062C1-5174-4766-AD0D-3947AA436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19</xdr:row>
      <xdr:rowOff>133350</xdr:rowOff>
    </xdr:from>
    <xdr:to>
      <xdr:col>13</xdr:col>
      <xdr:colOff>485775</xdr:colOff>
      <xdr:row>40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AE37175-B84B-042E-AF60-1E8CC7428D24}"/>
            </a:ext>
          </a:extLst>
        </xdr:cNvPr>
        <xdr:cNvCxnSpPr/>
      </xdr:nvCxnSpPr>
      <xdr:spPr>
        <a:xfrm>
          <a:off x="16249650" y="4010025"/>
          <a:ext cx="142875" cy="22955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3231386</xdr:colOff>
      <xdr:row>19</xdr:row>
      <xdr:rowOff>24766</xdr:rowOff>
    </xdr:from>
    <xdr:to>
      <xdr:col>7</xdr:col>
      <xdr:colOff>866774</xdr:colOff>
      <xdr:row>35</xdr:row>
      <xdr:rowOff>38830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89E80-C0BE-58B3-59F6-A6F3F9A4C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0986" y="3377566"/>
          <a:ext cx="5817363" cy="306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AD0C-B1DB-4D3D-BE52-1AE99D655DD4}">
  <sheetPr codeName="Sheet1"/>
  <dimension ref="C1:V46"/>
  <sheetViews>
    <sheetView tabSelected="1" topLeftCell="C1" zoomScale="85" zoomScaleNormal="85" workbookViewId="0">
      <selection activeCell="H43" sqref="H43"/>
    </sheetView>
  </sheetViews>
  <sheetFormatPr defaultRowHeight="15" x14ac:dyDescent="0.25"/>
  <cols>
    <col min="3" max="3" width="70.7109375" customWidth="1"/>
    <col min="5" max="7" width="16" customWidth="1"/>
    <col min="8" max="8" width="13.85546875" customWidth="1"/>
    <col min="9" max="9" width="14.5703125" customWidth="1"/>
    <col min="10" max="11" width="17.42578125" customWidth="1"/>
    <col min="12" max="14" width="14.5703125" customWidth="1"/>
    <col min="15" max="15" width="15.5703125" customWidth="1"/>
    <col min="16" max="16" width="11.42578125" customWidth="1"/>
    <col min="17" max="17" width="14" customWidth="1"/>
    <col min="18" max="18" width="13.7109375" customWidth="1"/>
  </cols>
  <sheetData>
    <row r="1" spans="3:22" x14ac:dyDescent="0.25">
      <c r="C1" s="29" t="s">
        <v>33</v>
      </c>
    </row>
    <row r="2" spans="3:22" x14ac:dyDescent="0.25">
      <c r="C2" s="29" t="s">
        <v>31</v>
      </c>
    </row>
    <row r="3" spans="3:22" x14ac:dyDescent="0.25">
      <c r="C3" s="29" t="s">
        <v>32</v>
      </c>
    </row>
    <row r="4" spans="3:22" x14ac:dyDescent="0.25">
      <c r="C4" s="29"/>
    </row>
    <row r="5" spans="3:22" x14ac:dyDescent="0.25">
      <c r="C5" s="29"/>
    </row>
    <row r="6" spans="3:22" x14ac:dyDescent="0.25">
      <c r="C6" s="29"/>
    </row>
    <row r="7" spans="3:22" ht="15.75" thickBot="1" x14ac:dyDescent="0.3">
      <c r="C7" s="29"/>
    </row>
    <row r="8" spans="3:22" ht="28.5" thickBot="1" x14ac:dyDescent="0.3">
      <c r="C8" s="1"/>
      <c r="D8" s="10"/>
      <c r="E8" s="90">
        <v>2024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3:22" x14ac:dyDescent="0.25">
      <c r="C9" s="78" t="s">
        <v>0</v>
      </c>
      <c r="D9" s="80" t="s">
        <v>1</v>
      </c>
      <c r="E9" s="82" t="s">
        <v>30</v>
      </c>
      <c r="F9" s="21"/>
      <c r="G9" s="21"/>
      <c r="H9" s="85" t="s">
        <v>24</v>
      </c>
      <c r="I9" s="85" t="s">
        <v>25</v>
      </c>
      <c r="J9" s="85" t="s">
        <v>26</v>
      </c>
      <c r="K9" s="85" t="s">
        <v>27</v>
      </c>
      <c r="L9" s="85" t="s">
        <v>29</v>
      </c>
      <c r="M9" s="21"/>
      <c r="N9" s="21"/>
      <c r="O9" s="85" t="s">
        <v>28</v>
      </c>
      <c r="P9" s="85" t="s">
        <v>25</v>
      </c>
      <c r="Q9" s="85" t="s">
        <v>78</v>
      </c>
      <c r="R9" s="95" t="s">
        <v>51</v>
      </c>
    </row>
    <row r="10" spans="3:22" x14ac:dyDescent="0.25">
      <c r="C10" s="79"/>
      <c r="D10" s="81"/>
      <c r="E10" s="83"/>
      <c r="F10" s="22"/>
      <c r="G10" s="22"/>
      <c r="H10" s="86"/>
      <c r="I10" s="88"/>
      <c r="J10" s="88"/>
      <c r="K10" s="93"/>
      <c r="L10" s="86"/>
      <c r="M10" s="22"/>
      <c r="N10" s="22"/>
      <c r="O10" s="88"/>
      <c r="P10" s="88"/>
      <c r="Q10" s="88"/>
      <c r="R10" s="96"/>
    </row>
    <row r="11" spans="3:22" ht="30" customHeight="1" thickBot="1" x14ac:dyDescent="0.3">
      <c r="C11" s="79"/>
      <c r="D11" s="81"/>
      <c r="E11" s="84"/>
      <c r="F11" s="23" t="s">
        <v>34</v>
      </c>
      <c r="G11" s="23" t="s">
        <v>35</v>
      </c>
      <c r="H11" s="87"/>
      <c r="I11" s="89"/>
      <c r="J11" s="89"/>
      <c r="K11" s="94"/>
      <c r="L11" s="87"/>
      <c r="M11" s="23" t="s">
        <v>34</v>
      </c>
      <c r="N11" s="23" t="s">
        <v>35</v>
      </c>
      <c r="O11" s="89"/>
      <c r="P11" s="89"/>
      <c r="Q11" s="89"/>
      <c r="R11" s="97"/>
    </row>
    <row r="12" spans="3:22" ht="24" thickBot="1" x14ac:dyDescent="0.3">
      <c r="C12" s="2" t="s">
        <v>2</v>
      </c>
      <c r="D12" s="11"/>
      <c r="E12" s="18"/>
      <c r="F12" s="24"/>
      <c r="G12" s="24"/>
      <c r="H12" s="24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3:22" hidden="1" x14ac:dyDescent="0.25">
      <c r="C13" s="3" t="s">
        <v>3</v>
      </c>
      <c r="D13" s="12">
        <v>1550</v>
      </c>
      <c r="E13" s="24"/>
      <c r="F13" s="24"/>
      <c r="G13" s="24"/>
      <c r="H13" s="24"/>
      <c r="I13" s="24"/>
      <c r="J13" s="24"/>
      <c r="K13" s="24">
        <f>E13+H13-I13+J13</f>
        <v>0</v>
      </c>
      <c r="L13" s="24"/>
      <c r="M13" s="24"/>
      <c r="N13" s="24"/>
      <c r="O13" s="24"/>
      <c r="P13" s="24"/>
      <c r="Q13" s="24"/>
      <c r="R13" s="28">
        <f>L13+O13-P13+Q13</f>
        <v>0</v>
      </c>
    </row>
    <row r="14" spans="3:22" ht="16.5" thickTop="1" thickBot="1" x14ac:dyDescent="0.3">
      <c r="C14" s="3" t="s">
        <v>4</v>
      </c>
      <c r="D14" s="12">
        <v>1551</v>
      </c>
      <c r="E14" s="24">
        <v>-24844</v>
      </c>
      <c r="F14" s="35">
        <v>-24844</v>
      </c>
      <c r="G14" s="34">
        <f>+E14-F14</f>
        <v>0</v>
      </c>
      <c r="H14" s="24">
        <v>106</v>
      </c>
      <c r="I14" s="24">
        <v>-14409</v>
      </c>
      <c r="J14" s="24"/>
      <c r="K14" s="24">
        <f>E14+H14-I14+J14</f>
        <v>-10329</v>
      </c>
      <c r="L14" s="24">
        <v>-1058</v>
      </c>
      <c r="M14" s="35">
        <v>-1058</v>
      </c>
      <c r="N14" s="34">
        <f>+L14-M14</f>
        <v>0</v>
      </c>
      <c r="O14" s="24">
        <v>-454.45</v>
      </c>
      <c r="P14" s="24">
        <v>-1035</v>
      </c>
      <c r="Q14" s="24">
        <f>+'Carrying Charges'!H9+'Carrying Charges'!I9+'Carrying Charges'!J9+'Carrying Charges'!K9</f>
        <v>-493.89834999999994</v>
      </c>
      <c r="R14" s="28">
        <f>L14+O14-P14+Q14</f>
        <v>-971.34834999999998</v>
      </c>
      <c r="T14" s="32"/>
      <c r="V14" s="32"/>
    </row>
    <row r="15" spans="3:22" ht="18.75" thickTop="1" thickBot="1" x14ac:dyDescent="0.3">
      <c r="C15" s="3" t="s">
        <v>11</v>
      </c>
      <c r="D15" s="12">
        <v>1580</v>
      </c>
      <c r="E15" s="24">
        <v>106403.5</v>
      </c>
      <c r="F15" s="35">
        <v>101269</v>
      </c>
      <c r="G15" s="34">
        <f t="shared" ref="G15:G21" si="0">+E15-F15</f>
        <v>5134.5</v>
      </c>
      <c r="H15" s="24">
        <v>4790.1899999999996</v>
      </c>
      <c r="I15" s="24">
        <v>210569</v>
      </c>
      <c r="J15" s="24"/>
      <c r="K15" s="24">
        <f>E15+H15-I15+J15</f>
        <v>-99375.31</v>
      </c>
      <c r="L15" s="24">
        <v>9679</v>
      </c>
      <c r="M15" s="35">
        <v>8644</v>
      </c>
      <c r="N15" s="34">
        <f t="shared" ref="N15:N21" si="1">+L15-M15</f>
        <v>1035</v>
      </c>
      <c r="O15" s="24">
        <v>2100.7399999999998</v>
      </c>
      <c r="P15" s="24">
        <v>14696</v>
      </c>
      <c r="Q15" s="24">
        <f>+'Carrying Charges'!H10+'Carrying Charges'!I10+'Carrying Charges'!J10+'Carrying Charges'!K10</f>
        <v>-4751.7721648333327</v>
      </c>
      <c r="R15" s="28">
        <f>L15+O15-P15+Q15</f>
        <v>-7668.0321648333329</v>
      </c>
      <c r="T15" s="32"/>
      <c r="V15" s="32"/>
    </row>
    <row r="16" spans="3:22" ht="18.75" hidden="1" thickTop="1" thickBot="1" x14ac:dyDescent="0.3">
      <c r="C16" s="3" t="s">
        <v>12</v>
      </c>
      <c r="D16" s="12">
        <v>1580</v>
      </c>
      <c r="E16" s="24"/>
      <c r="F16" s="35"/>
      <c r="G16" s="34">
        <f t="shared" si="0"/>
        <v>0</v>
      </c>
      <c r="H16" s="24"/>
      <c r="I16" s="24"/>
      <c r="J16" s="24"/>
      <c r="K16" s="24">
        <f>E16+H16-I16+J16</f>
        <v>0</v>
      </c>
      <c r="L16" s="24"/>
      <c r="M16" s="35"/>
      <c r="N16" s="34">
        <f t="shared" si="1"/>
        <v>0</v>
      </c>
      <c r="O16" s="24"/>
      <c r="P16" s="24"/>
      <c r="Q16" s="24">
        <f>+'Carrying Charges'!H11+'Carrying Charges'!I11+'Carrying Charges'!J11+'Carrying Charges'!K11+'Carrying Charges'!N11</f>
        <v>300.96534616666662</v>
      </c>
      <c r="R16" s="28">
        <f>L16+O16-P16+Q16</f>
        <v>300.96534616666662</v>
      </c>
      <c r="T16" s="32"/>
      <c r="V16" s="32"/>
    </row>
    <row r="17" spans="3:22" ht="18.75" thickTop="1" thickBot="1" x14ac:dyDescent="0.3">
      <c r="C17" s="3" t="s">
        <v>13</v>
      </c>
      <c r="D17" s="12">
        <v>1580</v>
      </c>
      <c r="E17" s="24">
        <v>-5135</v>
      </c>
      <c r="F17" s="35">
        <v>0</v>
      </c>
      <c r="G17" s="34">
        <f t="shared" si="0"/>
        <v>-5135</v>
      </c>
      <c r="H17" s="24">
        <v>-3492.27</v>
      </c>
      <c r="I17" s="24">
        <v>-13444</v>
      </c>
      <c r="J17" s="24"/>
      <c r="K17" s="24">
        <f>E17+H17-I17+J17</f>
        <v>4816.7299999999996</v>
      </c>
      <c r="L17" s="24">
        <v>-1035</v>
      </c>
      <c r="M17" s="35">
        <v>0</v>
      </c>
      <c r="N17" s="34">
        <f t="shared" si="1"/>
        <v>-1035</v>
      </c>
      <c r="O17" s="24">
        <v>-151.11000000000001</v>
      </c>
      <c r="P17" s="24">
        <v>-793</v>
      </c>
      <c r="Q17" s="24">
        <f>+'Carrying Charges'!H11+'Carrying Charges'!I11+'Carrying Charges'!J11+'Carrying Charges'!K11</f>
        <v>230.31997283333328</v>
      </c>
      <c r="R17" s="28">
        <f>L17+O17-P17+Q17</f>
        <v>-162.79002716666685</v>
      </c>
      <c r="T17" s="32"/>
      <c r="V17" s="32"/>
    </row>
    <row r="18" spans="3:22" ht="16.5" thickTop="1" thickBot="1" x14ac:dyDescent="0.3">
      <c r="C18" s="3" t="s">
        <v>5</v>
      </c>
      <c r="D18" s="12">
        <v>1584</v>
      </c>
      <c r="E18" s="24">
        <v>176549</v>
      </c>
      <c r="F18" s="35">
        <v>176549</v>
      </c>
      <c r="G18" s="34">
        <f t="shared" si="0"/>
        <v>0</v>
      </c>
      <c r="H18" s="24">
        <v>12584.72</v>
      </c>
      <c r="I18" s="24">
        <v>93760</v>
      </c>
      <c r="J18" s="24"/>
      <c r="K18" s="24">
        <f t="shared" ref="K18:K28" si="2">E18+H18-I18+J18</f>
        <v>95373.72</v>
      </c>
      <c r="L18" s="24">
        <v>7226</v>
      </c>
      <c r="M18" s="35">
        <v>7226</v>
      </c>
      <c r="N18" s="34">
        <f t="shared" si="1"/>
        <v>0</v>
      </c>
      <c r="O18" s="24">
        <v>3519</v>
      </c>
      <c r="P18" s="24">
        <v>4715</v>
      </c>
      <c r="Q18" s="24">
        <f>+'Carrying Charges'!H12+'Carrying Charges'!I12+'Carrying Charges'!J12+'Carrying Charges'!K12</f>
        <v>4560.4533779999992</v>
      </c>
      <c r="R18" s="28">
        <f t="shared" ref="R18:R28" si="3">L18+O18-P18+Q18</f>
        <v>10590.453377999998</v>
      </c>
      <c r="T18" s="32"/>
      <c r="V18" s="32"/>
    </row>
    <row r="19" spans="3:22" ht="16.5" thickTop="1" thickBot="1" x14ac:dyDescent="0.3">
      <c r="C19" s="3" t="s">
        <v>6</v>
      </c>
      <c r="D19" s="12">
        <v>1586</v>
      </c>
      <c r="E19" s="24">
        <v>25766</v>
      </c>
      <c r="F19" s="35">
        <v>25766</v>
      </c>
      <c r="G19" s="34">
        <f t="shared" si="0"/>
        <v>0</v>
      </c>
      <c r="H19" s="24">
        <v>1283.9100000000001</v>
      </c>
      <c r="I19" s="24">
        <v>16227</v>
      </c>
      <c r="J19" s="24"/>
      <c r="K19" s="24">
        <f t="shared" si="2"/>
        <v>10822.91</v>
      </c>
      <c r="L19" s="24">
        <v>1320</v>
      </c>
      <c r="M19" s="35">
        <v>1320</v>
      </c>
      <c r="N19" s="34">
        <f t="shared" si="1"/>
        <v>0</v>
      </c>
      <c r="O19" s="24">
        <v>504.15</v>
      </c>
      <c r="P19" s="24">
        <v>1443</v>
      </c>
      <c r="Q19" s="24">
        <f>+'Carrying Charges'!H13+'Carrying Charges'!I13+'Carrying Charges'!J13+'Carrying Charges'!K13</f>
        <v>517.5154798333333</v>
      </c>
      <c r="R19" s="28">
        <f t="shared" si="3"/>
        <v>898.66547983333339</v>
      </c>
      <c r="T19" s="32"/>
      <c r="V19" s="32"/>
    </row>
    <row r="20" spans="3:22" ht="18.75" thickTop="1" thickBot="1" x14ac:dyDescent="0.3">
      <c r="C20" s="3" t="s">
        <v>14</v>
      </c>
      <c r="D20" s="12">
        <v>1588</v>
      </c>
      <c r="E20" s="24">
        <v>78768.350000000006</v>
      </c>
      <c r="F20" s="35">
        <v>78768</v>
      </c>
      <c r="G20" s="34">
        <f t="shared" si="0"/>
        <v>0.35000000000582077</v>
      </c>
      <c r="H20" s="24">
        <v>-53870</v>
      </c>
      <c r="I20" s="24">
        <v>31054</v>
      </c>
      <c r="J20" s="24"/>
      <c r="K20" s="24">
        <f t="shared" si="2"/>
        <v>-6155.6499999999942</v>
      </c>
      <c r="L20" s="24">
        <v>-19492</v>
      </c>
      <c r="M20" s="35">
        <v>-12195</v>
      </c>
      <c r="N20" s="34">
        <f t="shared" si="1"/>
        <v>-7297</v>
      </c>
      <c r="O20" s="24">
        <v>1557.8</v>
      </c>
      <c r="P20" s="24">
        <v>-9421</v>
      </c>
      <c r="Q20" s="24">
        <f>+'Carrying Charges'!H14+'Carrying Charges'!I14+'Carrying Charges'!J14+'Carrying Charges'!K14</f>
        <v>-294.3426641666664</v>
      </c>
      <c r="R20" s="28">
        <f t="shared" si="3"/>
        <v>-8807.5426641666672</v>
      </c>
      <c r="T20" s="32"/>
      <c r="V20" s="32"/>
    </row>
    <row r="21" spans="3:22" ht="18.75" thickTop="1" thickBot="1" x14ac:dyDescent="0.3">
      <c r="C21" s="3" t="s">
        <v>15</v>
      </c>
      <c r="D21" s="12">
        <v>1589</v>
      </c>
      <c r="E21" s="24">
        <v>59460.24</v>
      </c>
      <c r="F21" s="35">
        <v>59460</v>
      </c>
      <c r="G21" s="34">
        <f t="shared" si="0"/>
        <v>0.23999999999796273</v>
      </c>
      <c r="H21" s="24">
        <v>-125240.99</v>
      </c>
      <c r="I21" s="24">
        <v>-40090</v>
      </c>
      <c r="J21" s="24"/>
      <c r="K21" s="24">
        <f t="shared" si="2"/>
        <v>-25690.75</v>
      </c>
      <c r="L21" s="24">
        <v>6260</v>
      </c>
      <c r="M21" s="35">
        <v>6260</v>
      </c>
      <c r="N21" s="34">
        <f t="shared" si="1"/>
        <v>0</v>
      </c>
      <c r="O21" s="24">
        <v>-730.21</v>
      </c>
      <c r="P21" s="24">
        <v>859</v>
      </c>
      <c r="Q21" s="24">
        <f>+'Carrying Charges'!H15+'Carrying Charges'!I15+'Carrying Charges'!J15+'Carrying Charges'!K15</f>
        <v>-1228.4460291666667</v>
      </c>
      <c r="R21" s="28">
        <f t="shared" si="3"/>
        <v>3442.3439708333335</v>
      </c>
      <c r="T21" s="32"/>
      <c r="V21" s="32"/>
    </row>
    <row r="22" spans="3:22" ht="17.25" hidden="1" x14ac:dyDescent="0.25">
      <c r="C22" s="4" t="s">
        <v>16</v>
      </c>
      <c r="D22" s="12">
        <v>1595</v>
      </c>
      <c r="E22" s="24"/>
      <c r="F22" s="24"/>
      <c r="G22" s="24"/>
      <c r="H22" s="24"/>
      <c r="I22" s="24"/>
      <c r="J22" s="24"/>
      <c r="K22" s="24">
        <f t="shared" si="2"/>
        <v>0</v>
      </c>
      <c r="L22" s="24"/>
      <c r="M22" s="24"/>
      <c r="N22" s="24"/>
      <c r="O22" s="24"/>
      <c r="P22" s="24"/>
      <c r="Q22" s="24"/>
      <c r="R22" s="28">
        <f t="shared" si="3"/>
        <v>0</v>
      </c>
      <c r="T22" s="32"/>
      <c r="V22" s="32"/>
    </row>
    <row r="23" spans="3:22" ht="17.25" hidden="1" x14ac:dyDescent="0.25">
      <c r="C23" s="4" t="s">
        <v>17</v>
      </c>
      <c r="D23" s="12">
        <v>1595</v>
      </c>
      <c r="E23" s="24"/>
      <c r="F23" s="24"/>
      <c r="G23" s="24"/>
      <c r="H23" s="24"/>
      <c r="I23" s="24"/>
      <c r="J23" s="24"/>
      <c r="K23" s="24">
        <f t="shared" si="2"/>
        <v>0</v>
      </c>
      <c r="L23" s="24"/>
      <c r="M23" s="24"/>
      <c r="N23" s="24"/>
      <c r="O23" s="24"/>
      <c r="P23" s="24"/>
      <c r="Q23" s="24"/>
      <c r="R23" s="28">
        <f t="shared" si="3"/>
        <v>0</v>
      </c>
      <c r="T23" s="32"/>
      <c r="V23" s="32"/>
    </row>
    <row r="24" spans="3:22" ht="17.25" hidden="1" x14ac:dyDescent="0.25">
      <c r="C24" s="4" t="s">
        <v>18</v>
      </c>
      <c r="D24" s="12">
        <v>1595</v>
      </c>
      <c r="E24" s="24"/>
      <c r="F24" s="24"/>
      <c r="G24" s="24"/>
      <c r="H24" s="24"/>
      <c r="I24" s="24"/>
      <c r="J24" s="24"/>
      <c r="K24" s="24">
        <f t="shared" si="2"/>
        <v>0</v>
      </c>
      <c r="L24" s="24"/>
      <c r="M24" s="24"/>
      <c r="N24" s="24"/>
      <c r="O24" s="24"/>
      <c r="P24" s="24"/>
      <c r="Q24" s="24"/>
      <c r="R24" s="28">
        <f t="shared" si="3"/>
        <v>0</v>
      </c>
      <c r="T24" s="32"/>
      <c r="V24" s="32"/>
    </row>
    <row r="25" spans="3:22" ht="17.25" hidden="1" x14ac:dyDescent="0.25">
      <c r="C25" s="4" t="s">
        <v>19</v>
      </c>
      <c r="D25" s="12">
        <v>1595</v>
      </c>
      <c r="E25" s="24"/>
      <c r="F25" s="24"/>
      <c r="G25" s="24"/>
      <c r="H25" s="24"/>
      <c r="I25" s="24"/>
      <c r="J25" s="24"/>
      <c r="K25" s="24">
        <f t="shared" si="2"/>
        <v>0</v>
      </c>
      <c r="L25" s="24"/>
      <c r="M25" s="24"/>
      <c r="N25" s="24"/>
      <c r="O25" s="24"/>
      <c r="P25" s="24"/>
      <c r="Q25" s="24"/>
      <c r="R25" s="28">
        <f t="shared" si="3"/>
        <v>0</v>
      </c>
      <c r="T25" s="32"/>
      <c r="V25" s="32"/>
    </row>
    <row r="26" spans="3:22" ht="17.25" hidden="1" x14ac:dyDescent="0.25">
      <c r="C26" s="4" t="s">
        <v>20</v>
      </c>
      <c r="D26" s="12">
        <v>1595</v>
      </c>
      <c r="E26" s="24"/>
      <c r="F26" s="24"/>
      <c r="G26" s="24"/>
      <c r="H26" s="24"/>
      <c r="I26" s="24"/>
      <c r="J26" s="24"/>
      <c r="K26" s="24">
        <f t="shared" si="2"/>
        <v>0</v>
      </c>
      <c r="L26" s="24"/>
      <c r="M26" s="24"/>
      <c r="N26" s="24"/>
      <c r="O26" s="24"/>
      <c r="P26" s="24"/>
      <c r="Q26" s="24"/>
      <c r="R26" s="28">
        <f t="shared" si="3"/>
        <v>0</v>
      </c>
      <c r="T26" s="32"/>
      <c r="V26" s="32"/>
    </row>
    <row r="27" spans="3:22" ht="18" hidden="1" customHeight="1" x14ac:dyDescent="0.25">
      <c r="C27" s="5" t="s">
        <v>21</v>
      </c>
      <c r="D27" s="12">
        <v>1595</v>
      </c>
      <c r="E27" s="24"/>
      <c r="F27" s="24"/>
      <c r="G27" s="24"/>
      <c r="H27" s="24"/>
      <c r="I27" s="24"/>
      <c r="J27" s="24"/>
      <c r="K27" s="24">
        <f t="shared" si="2"/>
        <v>0</v>
      </c>
      <c r="L27" s="24"/>
      <c r="M27" s="24"/>
      <c r="N27" s="24"/>
      <c r="O27" s="24"/>
      <c r="P27" s="24"/>
      <c r="Q27" s="24"/>
      <c r="R27" s="28">
        <f t="shared" si="3"/>
        <v>0</v>
      </c>
      <c r="T27" s="32"/>
      <c r="V27" s="32"/>
    </row>
    <row r="28" spans="3:22" ht="18.75" hidden="1" customHeight="1" x14ac:dyDescent="0.25">
      <c r="C28" s="5" t="s">
        <v>22</v>
      </c>
      <c r="D28" s="13">
        <v>1595</v>
      </c>
      <c r="E28" s="24"/>
      <c r="F28" s="24"/>
      <c r="G28" s="24"/>
      <c r="H28" s="24"/>
      <c r="I28" s="24"/>
      <c r="J28" s="24"/>
      <c r="K28" s="24">
        <f t="shared" si="2"/>
        <v>0</v>
      </c>
      <c r="L28" s="24"/>
      <c r="M28" s="24"/>
      <c r="N28" s="24"/>
      <c r="O28" s="24"/>
      <c r="P28" s="24"/>
      <c r="Q28" s="24"/>
      <c r="R28" s="28">
        <f t="shared" si="3"/>
        <v>0</v>
      </c>
      <c r="T28" s="32"/>
      <c r="V28" s="32"/>
    </row>
    <row r="29" spans="3:22" ht="20.25" hidden="1" customHeight="1" x14ac:dyDescent="0.25">
      <c r="C29" s="5" t="s">
        <v>23</v>
      </c>
      <c r="D29" s="13">
        <v>1595</v>
      </c>
      <c r="E29" s="24"/>
      <c r="F29" s="24"/>
      <c r="G29" s="24"/>
      <c r="H29" s="24"/>
      <c r="I29" s="24"/>
      <c r="J29" s="24"/>
      <c r="K29" s="24">
        <f>E29+H29-I29+J29</f>
        <v>0</v>
      </c>
      <c r="L29" s="24"/>
      <c r="M29" s="24"/>
      <c r="N29" s="24"/>
      <c r="O29" s="24"/>
      <c r="P29" s="24"/>
      <c r="Q29" s="24"/>
      <c r="R29" s="28">
        <f>L29+O29-P29+Q29</f>
        <v>0</v>
      </c>
      <c r="T29" s="32"/>
    </row>
    <row r="30" spans="3:22" hidden="1" x14ac:dyDescent="0.25">
      <c r="C30" s="6" t="s">
        <v>7</v>
      </c>
      <c r="D30" s="12"/>
      <c r="E30" s="19"/>
      <c r="F30" s="25"/>
      <c r="G30" s="25"/>
      <c r="H30" s="25"/>
      <c r="I30" s="25"/>
      <c r="J30" s="25"/>
      <c r="K30" s="24"/>
      <c r="L30" s="25"/>
      <c r="M30" s="25"/>
      <c r="N30" s="25"/>
      <c r="O30" s="25"/>
      <c r="P30" s="25"/>
      <c r="Q30" s="25"/>
      <c r="R30" s="28"/>
      <c r="T30" s="32"/>
    </row>
    <row r="31" spans="3:22" ht="16.5" thickTop="1" thickBot="1" x14ac:dyDescent="0.3">
      <c r="C31" s="3"/>
      <c r="D31" s="14"/>
      <c r="E31" s="20"/>
      <c r="F31" s="24"/>
      <c r="G31" s="36">
        <f>SUM(G14:G30)</f>
        <v>9.0000000003783498E-2</v>
      </c>
      <c r="H31" s="24"/>
      <c r="I31" s="24"/>
      <c r="J31" s="24"/>
      <c r="K31" s="24"/>
      <c r="L31" s="24"/>
      <c r="M31" s="24"/>
      <c r="N31" s="36">
        <f>SUM(N14:N30)</f>
        <v>-7297</v>
      </c>
      <c r="O31" s="24"/>
      <c r="P31" s="24"/>
      <c r="Q31" s="24"/>
      <c r="R31" s="28"/>
    </row>
    <row r="32" spans="3:22" ht="15.75" thickTop="1" x14ac:dyDescent="0.25">
      <c r="C32" s="7" t="s">
        <v>8</v>
      </c>
      <c r="D32" s="15"/>
      <c r="E32" s="20">
        <f>SUM(E13:E29)</f>
        <v>416968.08999999997</v>
      </c>
      <c r="F32" s="24"/>
      <c r="G32" s="24"/>
      <c r="H32" s="24">
        <f t="shared" ref="H32:R32" si="4">SUM(H13:H29)</f>
        <v>-163838.44</v>
      </c>
      <c r="I32" s="24">
        <f t="shared" si="4"/>
        <v>283667</v>
      </c>
      <c r="J32" s="24"/>
      <c r="K32" s="24">
        <f t="shared" si="4"/>
        <v>-30537.349999999995</v>
      </c>
      <c r="L32" s="24">
        <f t="shared" si="4"/>
        <v>2900</v>
      </c>
      <c r="M32" s="24"/>
      <c r="N32" s="24"/>
      <c r="O32" s="24">
        <f t="shared" si="4"/>
        <v>6345.92</v>
      </c>
      <c r="P32" s="24">
        <f t="shared" si="4"/>
        <v>10464</v>
      </c>
      <c r="Q32" s="24">
        <f t="shared" ref="Q32" si="5">SUM(Q13:Q29)</f>
        <v>-1159.2050313333339</v>
      </c>
      <c r="R32" s="28">
        <f t="shared" si="4"/>
        <v>-2377.2850313333365</v>
      </c>
    </row>
    <row r="33" spans="3:18" x14ac:dyDescent="0.25">
      <c r="C33" s="7" t="s">
        <v>9</v>
      </c>
      <c r="D33" s="15"/>
      <c r="E33" s="20">
        <f>E32-E34</f>
        <v>357507.85</v>
      </c>
      <c r="F33" s="24"/>
      <c r="G33" s="24"/>
      <c r="H33" s="24">
        <f>H32-H34</f>
        <v>-38597.449999999997</v>
      </c>
      <c r="I33" s="24">
        <f t="shared" ref="I33:P33" si="6">I32-I34</f>
        <v>323757</v>
      </c>
      <c r="J33" s="24"/>
      <c r="K33" s="24">
        <f t="shared" si="6"/>
        <v>-4846.5999999999949</v>
      </c>
      <c r="L33" s="24">
        <f t="shared" si="6"/>
        <v>-3360</v>
      </c>
      <c r="M33" s="24"/>
      <c r="N33" s="24"/>
      <c r="O33" s="24">
        <f t="shared" si="6"/>
        <v>7076.13</v>
      </c>
      <c r="P33" s="24">
        <f t="shared" si="6"/>
        <v>9605</v>
      </c>
      <c r="Q33" s="24">
        <f t="shared" ref="Q33" si="7">Q32-Q34</f>
        <v>69.240997833332813</v>
      </c>
      <c r="R33" s="28">
        <f>R32-R34</f>
        <v>-5819.62900216667</v>
      </c>
    </row>
    <row r="34" spans="3:18" x14ac:dyDescent="0.25">
      <c r="C34" s="8" t="s">
        <v>10</v>
      </c>
      <c r="D34" s="15">
        <v>1589</v>
      </c>
      <c r="E34" s="20">
        <f>E21</f>
        <v>59460.24</v>
      </c>
      <c r="F34" s="24"/>
      <c r="G34" s="24"/>
      <c r="H34" s="24">
        <f t="shared" ref="H34:R34" si="8">H21</f>
        <v>-125240.99</v>
      </c>
      <c r="I34" s="24">
        <f t="shared" si="8"/>
        <v>-40090</v>
      </c>
      <c r="J34" s="24"/>
      <c r="K34" s="24">
        <f t="shared" si="8"/>
        <v>-25690.75</v>
      </c>
      <c r="L34" s="24">
        <f t="shared" si="8"/>
        <v>6260</v>
      </c>
      <c r="M34" s="24"/>
      <c r="N34" s="24"/>
      <c r="O34" s="24">
        <f t="shared" si="8"/>
        <v>-730.21</v>
      </c>
      <c r="P34" s="24">
        <f t="shared" si="8"/>
        <v>859</v>
      </c>
      <c r="Q34" s="24">
        <f t="shared" ref="Q34" si="9">Q21</f>
        <v>-1228.4460291666667</v>
      </c>
      <c r="R34" s="28">
        <f t="shared" si="8"/>
        <v>3442.3439708333335</v>
      </c>
    </row>
    <row r="35" spans="3:18" x14ac:dyDescent="0.25">
      <c r="C35" s="8"/>
      <c r="D35" s="16"/>
      <c r="E35" s="20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8"/>
    </row>
    <row r="36" spans="3:18" x14ac:dyDescent="0.25">
      <c r="C36" s="7" t="s">
        <v>8</v>
      </c>
      <c r="D36" s="15"/>
      <c r="E36" s="20">
        <f>SUM(E13:E29)</f>
        <v>416968.08999999997</v>
      </c>
      <c r="F36" s="24"/>
      <c r="G36" s="24"/>
      <c r="H36" s="24">
        <f>SUM(H13:H29)</f>
        <v>-163838.44</v>
      </c>
      <c r="I36" s="24">
        <f t="shared" ref="I36:P36" si="10">SUM(I13:I29)</f>
        <v>283667</v>
      </c>
      <c r="J36" s="24"/>
      <c r="K36" s="24">
        <f t="shared" si="10"/>
        <v>-30537.349999999995</v>
      </c>
      <c r="L36" s="24">
        <f t="shared" si="10"/>
        <v>2900</v>
      </c>
      <c r="M36" s="24"/>
      <c r="N36" s="24"/>
      <c r="O36" s="24">
        <f t="shared" si="10"/>
        <v>6345.92</v>
      </c>
      <c r="P36" s="24">
        <f t="shared" si="10"/>
        <v>10464</v>
      </c>
      <c r="Q36" s="24">
        <f t="shared" ref="Q36" si="11">SUM(Q13:Q29)</f>
        <v>-1159.2050313333339</v>
      </c>
      <c r="R36" s="28">
        <f>SUM(R13:R29)</f>
        <v>-2377.2850313333365</v>
      </c>
    </row>
    <row r="37" spans="3:18" x14ac:dyDescent="0.25">
      <c r="C37" s="7" t="s">
        <v>9</v>
      </c>
      <c r="D37" s="15"/>
      <c r="E37" s="20">
        <f>E36-E38</f>
        <v>357507.85</v>
      </c>
      <c r="F37" s="24"/>
      <c r="G37" s="24"/>
      <c r="H37" s="24">
        <f>H36-H38</f>
        <v>-38597.449999999997</v>
      </c>
      <c r="I37" s="24">
        <f t="shared" ref="I37:P37" si="12">I36-I38</f>
        <v>323757</v>
      </c>
      <c r="J37" s="24"/>
      <c r="K37" s="24">
        <f t="shared" si="12"/>
        <v>-4846.5999999999949</v>
      </c>
      <c r="L37" s="24">
        <f t="shared" si="12"/>
        <v>-3360</v>
      </c>
      <c r="M37" s="24"/>
      <c r="N37" s="24"/>
      <c r="O37" s="24">
        <f t="shared" si="12"/>
        <v>7076.13</v>
      </c>
      <c r="P37" s="24">
        <f t="shared" si="12"/>
        <v>9605</v>
      </c>
      <c r="Q37" s="24">
        <f t="shared" ref="Q37" si="13">Q36-Q38</f>
        <v>69.240997833332813</v>
      </c>
      <c r="R37" s="28">
        <f>R36-R38</f>
        <v>-5819.62900216667</v>
      </c>
    </row>
    <row r="38" spans="3:18" x14ac:dyDescent="0.25">
      <c r="C38" s="8" t="s">
        <v>10</v>
      </c>
      <c r="D38" s="15">
        <v>1589</v>
      </c>
      <c r="E38" s="20">
        <f>E21</f>
        <v>59460.24</v>
      </c>
      <c r="F38" s="24"/>
      <c r="G38" s="24"/>
      <c r="H38" s="24">
        <f>H21</f>
        <v>-125240.99</v>
      </c>
      <c r="I38" s="24">
        <f t="shared" ref="I38:P38" si="14">I21</f>
        <v>-40090</v>
      </c>
      <c r="J38" s="24"/>
      <c r="K38" s="24">
        <f t="shared" si="14"/>
        <v>-25690.75</v>
      </c>
      <c r="L38" s="24">
        <f t="shared" si="14"/>
        <v>6260</v>
      </c>
      <c r="M38" s="24"/>
      <c r="N38" s="24"/>
      <c r="O38" s="24">
        <f t="shared" si="14"/>
        <v>-730.21</v>
      </c>
      <c r="P38" s="24">
        <f t="shared" si="14"/>
        <v>859</v>
      </c>
      <c r="Q38" s="24">
        <f t="shared" ref="Q38" si="15">Q21</f>
        <v>-1228.4460291666667</v>
      </c>
      <c r="R38" s="28">
        <f>R21</f>
        <v>3442.3439708333335</v>
      </c>
    </row>
    <row r="39" spans="3:18" ht="15.75" thickBot="1" x14ac:dyDescent="0.3">
      <c r="C39" s="9"/>
      <c r="D39" s="17"/>
      <c r="E39" s="30"/>
      <c r="F39" s="33"/>
      <c r="G39" s="33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7"/>
    </row>
    <row r="41" spans="3:18" x14ac:dyDescent="0.25">
      <c r="I41" t="s">
        <v>76</v>
      </c>
      <c r="N41" s="42" t="s">
        <v>36</v>
      </c>
    </row>
    <row r="42" spans="3:18" ht="15.75" thickBot="1" x14ac:dyDescent="0.3">
      <c r="I42" t="s">
        <v>75</v>
      </c>
      <c r="K42" s="77">
        <v>-30537.25</v>
      </c>
      <c r="N42" s="42" t="s">
        <v>37</v>
      </c>
    </row>
    <row r="43" spans="3:18" ht="16.5" thickTop="1" thickBot="1" x14ac:dyDescent="0.3">
      <c r="N43" s="42" t="s">
        <v>38</v>
      </c>
    </row>
    <row r="44" spans="3:18" ht="16.5" thickTop="1" thickBot="1" x14ac:dyDescent="0.3">
      <c r="K44" s="34">
        <f>+K36-K42</f>
        <v>-9.999999999490683E-2</v>
      </c>
      <c r="N44" s="42" t="s">
        <v>73</v>
      </c>
    </row>
    <row r="45" spans="3:18" ht="15.75" thickTop="1" x14ac:dyDescent="0.25">
      <c r="N45" s="42" t="s">
        <v>74</v>
      </c>
    </row>
    <row r="46" spans="3:18" x14ac:dyDescent="0.25">
      <c r="N46" s="42" t="s">
        <v>77</v>
      </c>
    </row>
  </sheetData>
  <mergeCells count="13">
    <mergeCell ref="E8:R8"/>
    <mergeCell ref="K9:K11"/>
    <mergeCell ref="L9:L11"/>
    <mergeCell ref="O9:O11"/>
    <mergeCell ref="P9:P11"/>
    <mergeCell ref="Q9:Q11"/>
    <mergeCell ref="R9:R11"/>
    <mergeCell ref="J9:J11"/>
    <mergeCell ref="C9:C11"/>
    <mergeCell ref="D9:D11"/>
    <mergeCell ref="E9:E11"/>
    <mergeCell ref="H9:H11"/>
    <mergeCell ref="I9:I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7809-C2CE-48AC-8B97-DF5A74EC0352}">
  <sheetPr codeName="Sheet2"/>
  <dimension ref="B1:P19"/>
  <sheetViews>
    <sheetView workbookViewId="0">
      <selection activeCell="B22" sqref="B22"/>
    </sheetView>
  </sheetViews>
  <sheetFormatPr defaultRowHeight="15" x14ac:dyDescent="0.25"/>
  <cols>
    <col min="2" max="2" width="50.5703125" customWidth="1"/>
    <col min="4" max="5" width="19.85546875" customWidth="1"/>
    <col min="6" max="6" width="7.28515625" customWidth="1"/>
    <col min="7" max="7" width="16" customWidth="1"/>
    <col min="8" max="8" width="14.42578125" customWidth="1"/>
    <col min="9" max="9" width="13.42578125" customWidth="1"/>
    <col min="10" max="10" width="13.28515625" customWidth="1"/>
    <col min="11" max="11" width="12.140625" customWidth="1"/>
    <col min="12" max="12" width="2.85546875" customWidth="1"/>
    <col min="13" max="13" width="18.7109375" customWidth="1"/>
    <col min="14" max="14" width="18.28515625" customWidth="1"/>
    <col min="15" max="15" width="18" customWidth="1"/>
    <col min="16" max="16" width="24.42578125" customWidth="1"/>
  </cols>
  <sheetData>
    <row r="1" spans="2:16" x14ac:dyDescent="0.25">
      <c r="B1" t="s">
        <v>44</v>
      </c>
    </row>
    <row r="2" spans="2:16" x14ac:dyDescent="0.25">
      <c r="B2" t="s">
        <v>45</v>
      </c>
    </row>
    <row r="3" spans="2:16" ht="24" x14ac:dyDescent="0.4">
      <c r="M3" s="55" t="s">
        <v>47</v>
      </c>
      <c r="N3" s="55" t="s">
        <v>49</v>
      </c>
    </row>
    <row r="4" spans="2:16" ht="15.75" thickBot="1" x14ac:dyDescent="0.3">
      <c r="D4" s="76" t="s">
        <v>57</v>
      </c>
      <c r="E4" s="76" t="s">
        <v>58</v>
      </c>
      <c r="G4" s="76" t="s">
        <v>59</v>
      </c>
      <c r="H4" s="76" t="s">
        <v>60</v>
      </c>
      <c r="I4" s="76" t="s">
        <v>61</v>
      </c>
      <c r="J4" s="76" t="s">
        <v>62</v>
      </c>
      <c r="K4" s="76" t="s">
        <v>63</v>
      </c>
      <c r="L4" s="76"/>
      <c r="M4" s="76" t="s">
        <v>68</v>
      </c>
      <c r="N4" s="76" t="s">
        <v>69</v>
      </c>
      <c r="O4" s="76" t="s">
        <v>70</v>
      </c>
      <c r="P4" s="76" t="s">
        <v>71</v>
      </c>
    </row>
    <row r="5" spans="2:16" ht="15.75" customHeight="1" x14ac:dyDescent="0.25">
      <c r="B5" s="78" t="s">
        <v>0</v>
      </c>
      <c r="C5" s="99" t="s">
        <v>1</v>
      </c>
      <c r="D5" s="82" t="s">
        <v>27</v>
      </c>
      <c r="E5" s="52" t="s">
        <v>53</v>
      </c>
      <c r="G5" s="52" t="s">
        <v>39</v>
      </c>
      <c r="H5" s="38" t="s">
        <v>41</v>
      </c>
      <c r="I5" s="39" t="s">
        <v>42</v>
      </c>
      <c r="J5" s="39" t="s">
        <v>43</v>
      </c>
      <c r="K5" s="40" t="s">
        <v>40</v>
      </c>
      <c r="L5" s="42"/>
      <c r="M5" s="47"/>
      <c r="N5" s="47"/>
      <c r="O5" s="47" t="s">
        <v>66</v>
      </c>
      <c r="P5" s="47" t="s">
        <v>66</v>
      </c>
    </row>
    <row r="6" spans="2:16" ht="15.75" customHeight="1" thickBot="1" x14ac:dyDescent="0.3">
      <c r="B6" s="79"/>
      <c r="C6" s="100"/>
      <c r="D6" s="98"/>
      <c r="E6" s="53" t="s">
        <v>55</v>
      </c>
      <c r="G6" s="53" t="s">
        <v>46</v>
      </c>
      <c r="H6" s="41">
        <v>2024</v>
      </c>
      <c r="I6" s="42">
        <v>2024</v>
      </c>
      <c r="J6" s="42">
        <v>2024</v>
      </c>
      <c r="K6" s="43">
        <v>2025</v>
      </c>
      <c r="L6" s="42"/>
      <c r="M6" s="56" t="s">
        <v>39</v>
      </c>
      <c r="N6" s="56" t="s">
        <v>39</v>
      </c>
      <c r="O6" s="56" t="s">
        <v>39</v>
      </c>
      <c r="P6" s="75" t="s">
        <v>67</v>
      </c>
    </row>
    <row r="7" spans="2:16" ht="15.75" customHeight="1" thickBot="1" x14ac:dyDescent="0.3">
      <c r="B7" s="79"/>
      <c r="C7" s="100"/>
      <c r="D7" s="98"/>
      <c r="E7" s="57" t="s">
        <v>56</v>
      </c>
      <c r="G7" s="54"/>
      <c r="H7" s="49">
        <v>5.4899999999999997E-2</v>
      </c>
      <c r="I7" s="50">
        <v>5.1999999999999998E-2</v>
      </c>
      <c r="J7" s="50">
        <v>4.3999999999999997E-2</v>
      </c>
      <c r="K7" s="51">
        <v>4.3999999999999997E-2</v>
      </c>
      <c r="L7" s="42"/>
      <c r="M7" s="48" t="s">
        <v>48</v>
      </c>
      <c r="N7" s="48" t="s">
        <v>50</v>
      </c>
      <c r="O7" s="48"/>
      <c r="P7" s="48"/>
    </row>
    <row r="8" spans="2:16" ht="22.5" customHeight="1" thickBot="1" x14ac:dyDescent="0.3">
      <c r="B8" s="2" t="s">
        <v>2</v>
      </c>
      <c r="C8" s="63"/>
      <c r="D8" s="46"/>
      <c r="E8" s="59"/>
      <c r="G8" s="46"/>
      <c r="K8" s="45"/>
      <c r="M8" s="62" t="s">
        <v>64</v>
      </c>
      <c r="N8" s="62" t="s">
        <v>63</v>
      </c>
      <c r="O8" s="62" t="s">
        <v>65</v>
      </c>
      <c r="P8" s="62" t="s">
        <v>72</v>
      </c>
    </row>
    <row r="9" spans="2:16" ht="15.75" customHeight="1" x14ac:dyDescent="0.25">
      <c r="B9" s="3" t="s">
        <v>4</v>
      </c>
      <c r="C9" s="58">
        <v>1551</v>
      </c>
      <c r="D9" s="67">
        <v>-10329</v>
      </c>
      <c r="E9" s="67">
        <f>+Continuity!L14+Continuity!O14-Continuity!P14</f>
        <v>-477.45000000000005</v>
      </c>
      <c r="G9" s="67">
        <f>+Continuity!O14</f>
        <v>-454.45</v>
      </c>
      <c r="H9" s="67">
        <f t="shared" ref="H9:H15" si="0">+D9*($H$7/12*2)</f>
        <v>-94.510350000000003</v>
      </c>
      <c r="I9" s="67">
        <f t="shared" ref="I9:I15" si="1">+D9*($I$7/12*3)</f>
        <v>-134.27699999999999</v>
      </c>
      <c r="J9" s="67">
        <f t="shared" ref="J9:J15" si="2">+D9*($J$7/12*3)</f>
        <v>-113.619</v>
      </c>
      <c r="K9" s="67">
        <f>+D9*($K$7/12*4)</f>
        <v>-151.49199999999999</v>
      </c>
      <c r="L9" s="61"/>
      <c r="M9" s="71">
        <f>SUM(G9:J9)</f>
        <v>-796.85634999999991</v>
      </c>
      <c r="N9" s="71">
        <f>+K9</f>
        <v>-151.49199999999999</v>
      </c>
      <c r="O9" s="71">
        <f>+E9+H9+I9+J9+K9</f>
        <v>-971.3483500000001</v>
      </c>
      <c r="P9" s="71">
        <f>+D9+O9</f>
        <v>-11300.34835</v>
      </c>
    </row>
    <row r="10" spans="2:16" ht="15.75" customHeight="1" x14ac:dyDescent="0.25">
      <c r="B10" s="3" t="s">
        <v>11</v>
      </c>
      <c r="C10" s="58">
        <v>1580</v>
      </c>
      <c r="D10" s="68">
        <v>-99374.81</v>
      </c>
      <c r="E10" s="68">
        <f>+Continuity!L15+Continuity!O15-Continuity!P15</f>
        <v>-2916.26</v>
      </c>
      <c r="G10" s="68">
        <f>+Continuity!O15</f>
        <v>2100.7399999999998</v>
      </c>
      <c r="H10" s="68">
        <f t="shared" si="0"/>
        <v>-909.27951150000001</v>
      </c>
      <c r="I10" s="68">
        <f t="shared" si="1"/>
        <v>-1291.8725299999999</v>
      </c>
      <c r="J10" s="68">
        <f t="shared" si="2"/>
        <v>-1093.1229099999998</v>
      </c>
      <c r="K10" s="68">
        <f t="shared" ref="K10:K15" si="3">+D10*($K$7/12*4)</f>
        <v>-1457.4972133333333</v>
      </c>
      <c r="L10" s="61"/>
      <c r="M10" s="72">
        <f t="shared" ref="M10:M15" si="4">SUM(G10:J10)</f>
        <v>-1193.5349514999998</v>
      </c>
      <c r="N10" s="72">
        <f t="shared" ref="N10:N15" si="5">+K10</f>
        <v>-1457.4972133333333</v>
      </c>
      <c r="O10" s="72">
        <f t="shared" ref="O10:O15" si="6">+E10+H10+I10+J10+K10</f>
        <v>-7668.0321648333329</v>
      </c>
      <c r="P10" s="72">
        <f t="shared" ref="P10:P15" si="7">+D10+O10</f>
        <v>-107042.84216483333</v>
      </c>
    </row>
    <row r="11" spans="2:16" ht="15.75" customHeight="1" x14ac:dyDescent="0.25">
      <c r="B11" s="3" t="s">
        <v>13</v>
      </c>
      <c r="C11" s="58">
        <v>1580</v>
      </c>
      <c r="D11" s="68">
        <v>4816.7299999999996</v>
      </c>
      <c r="E11" s="68">
        <f>+Continuity!L17+Continuity!O17-Continuity!P17</f>
        <v>-393.11000000000013</v>
      </c>
      <c r="G11" s="68">
        <f>+Continuity!O17</f>
        <v>-151.11000000000001</v>
      </c>
      <c r="H11" s="68">
        <f t="shared" si="0"/>
        <v>44.073079499999999</v>
      </c>
      <c r="I11" s="68">
        <f t="shared" si="1"/>
        <v>62.617489999999989</v>
      </c>
      <c r="J11" s="68">
        <f t="shared" si="2"/>
        <v>52.98402999999999</v>
      </c>
      <c r="K11" s="68">
        <f t="shared" si="3"/>
        <v>70.645373333333325</v>
      </c>
      <c r="L11" s="61"/>
      <c r="M11" s="72">
        <f t="shared" si="4"/>
        <v>8.5645994999999715</v>
      </c>
      <c r="N11" s="72">
        <f t="shared" si="5"/>
        <v>70.645373333333325</v>
      </c>
      <c r="O11" s="72">
        <f t="shared" si="6"/>
        <v>-162.79002716666685</v>
      </c>
      <c r="P11" s="72">
        <f t="shared" si="7"/>
        <v>4653.9399728333328</v>
      </c>
    </row>
    <row r="12" spans="2:16" ht="15.75" customHeight="1" x14ac:dyDescent="0.25">
      <c r="B12" s="3" t="s">
        <v>5</v>
      </c>
      <c r="C12" s="58">
        <v>1584</v>
      </c>
      <c r="D12" s="68">
        <v>95373.72</v>
      </c>
      <c r="E12" s="68">
        <f>+Continuity!L18+Continuity!O18-Continuity!P18</f>
        <v>6030</v>
      </c>
      <c r="G12" s="68">
        <f>+Continuity!O18</f>
        <v>3519</v>
      </c>
      <c r="H12" s="68">
        <f t="shared" si="0"/>
        <v>872.66953799999999</v>
      </c>
      <c r="I12" s="68">
        <f t="shared" si="1"/>
        <v>1239.8583599999999</v>
      </c>
      <c r="J12" s="68">
        <f t="shared" si="2"/>
        <v>1049.1109199999999</v>
      </c>
      <c r="K12" s="68">
        <f t="shared" si="3"/>
        <v>1398.81456</v>
      </c>
      <c r="L12" s="61"/>
      <c r="M12" s="72">
        <f t="shared" si="4"/>
        <v>6680.6388180000004</v>
      </c>
      <c r="N12" s="72">
        <f t="shared" si="5"/>
        <v>1398.81456</v>
      </c>
      <c r="O12" s="72">
        <f t="shared" si="6"/>
        <v>10590.453378</v>
      </c>
      <c r="P12" s="72">
        <f t="shared" si="7"/>
        <v>105964.17337800001</v>
      </c>
    </row>
    <row r="13" spans="2:16" ht="15.75" customHeight="1" x14ac:dyDescent="0.25">
      <c r="B13" s="3" t="s">
        <v>6</v>
      </c>
      <c r="C13" s="58">
        <v>1586</v>
      </c>
      <c r="D13" s="68">
        <v>10822.91</v>
      </c>
      <c r="E13" s="68">
        <f>+Continuity!L19+Continuity!O19-Continuity!P19</f>
        <v>381.15000000000009</v>
      </c>
      <c r="G13" s="68">
        <f>+Continuity!O19</f>
        <v>504.15</v>
      </c>
      <c r="H13" s="68">
        <f t="shared" si="0"/>
        <v>99.029626500000006</v>
      </c>
      <c r="I13" s="68">
        <f t="shared" si="1"/>
        <v>140.69782999999998</v>
      </c>
      <c r="J13" s="68">
        <f t="shared" si="2"/>
        <v>119.05201</v>
      </c>
      <c r="K13" s="68">
        <f t="shared" si="3"/>
        <v>158.73601333333332</v>
      </c>
      <c r="L13" s="61"/>
      <c r="M13" s="72">
        <f t="shared" si="4"/>
        <v>862.92946649999999</v>
      </c>
      <c r="N13" s="72">
        <f t="shared" si="5"/>
        <v>158.73601333333332</v>
      </c>
      <c r="O13" s="72">
        <f t="shared" si="6"/>
        <v>898.66547983333339</v>
      </c>
      <c r="P13" s="72">
        <f t="shared" si="7"/>
        <v>11721.575479833333</v>
      </c>
    </row>
    <row r="14" spans="2:16" ht="15.75" customHeight="1" x14ac:dyDescent="0.25">
      <c r="B14" s="3" t="s">
        <v>14</v>
      </c>
      <c r="C14" s="58">
        <v>1588</v>
      </c>
      <c r="D14" s="68">
        <v>-6155.6499999999942</v>
      </c>
      <c r="E14" s="68">
        <f>+Continuity!L20+Continuity!O20-Continuity!P20</f>
        <v>-8513.2000000000007</v>
      </c>
      <c r="G14" s="68">
        <f>+Continuity!O20</f>
        <v>1557.8</v>
      </c>
      <c r="H14" s="68">
        <f t="shared" si="0"/>
        <v>-56.324197499999947</v>
      </c>
      <c r="I14" s="68">
        <f t="shared" si="1"/>
        <v>-80.023449999999926</v>
      </c>
      <c r="J14" s="68">
        <f t="shared" si="2"/>
        <v>-67.712149999999937</v>
      </c>
      <c r="K14" s="68">
        <f t="shared" si="3"/>
        <v>-90.282866666666578</v>
      </c>
      <c r="L14" s="61"/>
      <c r="M14" s="72">
        <f t="shared" si="4"/>
        <v>1353.7402025000004</v>
      </c>
      <c r="N14" s="72">
        <f t="shared" si="5"/>
        <v>-90.282866666666578</v>
      </c>
      <c r="O14" s="72">
        <f t="shared" si="6"/>
        <v>-8807.5426641666672</v>
      </c>
      <c r="P14" s="72">
        <f t="shared" si="7"/>
        <v>-14963.192664166661</v>
      </c>
    </row>
    <row r="15" spans="2:16" ht="15.75" customHeight="1" thickBot="1" x14ac:dyDescent="0.3">
      <c r="B15" s="3" t="s">
        <v>15</v>
      </c>
      <c r="C15" s="58">
        <v>1589</v>
      </c>
      <c r="D15" s="69">
        <v>-25690.75</v>
      </c>
      <c r="E15" s="69">
        <f>+Continuity!L21+Continuity!O21-Continuity!P21</f>
        <v>4670.79</v>
      </c>
      <c r="G15" s="69">
        <f>+Continuity!O21</f>
        <v>-730.21</v>
      </c>
      <c r="H15" s="69">
        <f t="shared" si="0"/>
        <v>-235.07036250000002</v>
      </c>
      <c r="I15" s="69">
        <f t="shared" si="1"/>
        <v>-333.97974999999997</v>
      </c>
      <c r="J15" s="69">
        <f t="shared" si="2"/>
        <v>-282.59825000000001</v>
      </c>
      <c r="K15" s="69">
        <f t="shared" si="3"/>
        <v>-376.79766666666666</v>
      </c>
      <c r="L15" s="61"/>
      <c r="M15" s="73">
        <f t="shared" si="4"/>
        <v>-1581.8583625000001</v>
      </c>
      <c r="N15" s="73">
        <f t="shared" si="5"/>
        <v>-376.79766666666666</v>
      </c>
      <c r="O15" s="73">
        <f t="shared" si="6"/>
        <v>3442.3439708333331</v>
      </c>
      <c r="P15" s="73">
        <f t="shared" si="7"/>
        <v>-22248.406029166668</v>
      </c>
    </row>
    <row r="16" spans="2:16" ht="15.75" thickBot="1" x14ac:dyDescent="0.3">
      <c r="B16" s="60" t="s">
        <v>52</v>
      </c>
      <c r="C16" s="44"/>
      <c r="D16" s="64">
        <f t="shared" ref="D16:K16" si="8">SUM(D9:D15)</f>
        <v>-30536.849999999995</v>
      </c>
      <c r="E16" s="64">
        <f t="shared" si="8"/>
        <v>-1218.0800000000008</v>
      </c>
      <c r="G16" s="65">
        <f t="shared" si="8"/>
        <v>6345.92</v>
      </c>
      <c r="H16" s="65">
        <f t="shared" si="8"/>
        <v>-279.41217750000004</v>
      </c>
      <c r="I16" s="65">
        <f t="shared" si="8"/>
        <v>-396.9790499999998</v>
      </c>
      <c r="J16" s="65">
        <f t="shared" si="8"/>
        <v>-335.90534999999977</v>
      </c>
      <c r="K16" s="66">
        <f t="shared" si="8"/>
        <v>-447.8737999999999</v>
      </c>
      <c r="L16" s="61"/>
      <c r="M16" s="70">
        <f>SUM(M9:M15)</f>
        <v>5333.6234225000007</v>
      </c>
      <c r="N16" s="74">
        <f>SUM(N9:N15)</f>
        <v>-447.8737999999999</v>
      </c>
      <c r="O16" s="74">
        <f>SUM(O9:O15)</f>
        <v>-2678.2503775000009</v>
      </c>
      <c r="P16" s="74">
        <f>SUM(P9:P15)</f>
        <v>-33215.100377499984</v>
      </c>
    </row>
    <row r="19" spans="13:13" x14ac:dyDescent="0.25">
      <c r="M19" t="s">
        <v>54</v>
      </c>
    </row>
  </sheetData>
  <mergeCells count="3">
    <mergeCell ref="D5:D7"/>
    <mergeCell ref="B5:B7"/>
    <mergeCell ref="C5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44A23C7DBCA419E320B684AE8F8A9" ma:contentTypeVersion="12" ma:contentTypeDescription="Create a new document." ma:contentTypeScope="" ma:versionID="5b3a5c2d820bd6852d68f66b01afdd73">
  <xsd:schema xmlns:xsd="http://www.w3.org/2001/XMLSchema" xmlns:xs="http://www.w3.org/2001/XMLSchema" xmlns:p="http://schemas.microsoft.com/office/2006/metadata/properties" xmlns:ns3="b0a862a7-bd10-40c2-8c4f-2dff3987baf5" xmlns:ns4="bf914e9a-987b-4125-859d-a1711d26d5f7" targetNamespace="http://schemas.microsoft.com/office/2006/metadata/properties" ma:root="true" ma:fieldsID="90d62e094473931d809b70dff4919a52" ns3:_="" ns4:_="">
    <xsd:import namespace="b0a862a7-bd10-40c2-8c4f-2dff3987baf5"/>
    <xsd:import namespace="bf914e9a-987b-4125-859d-a1711d26d5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62a7-bd10-40c2-8c4f-2dff3987ba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14e9a-987b-4125-859d-a1711d26d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14e9a-987b-4125-859d-a1711d26d5f7" xsi:nil="true"/>
  </documentManagement>
</p:properties>
</file>

<file path=customXml/itemProps1.xml><?xml version="1.0" encoding="utf-8"?>
<ds:datastoreItem xmlns:ds="http://schemas.openxmlformats.org/officeDocument/2006/customXml" ds:itemID="{185B7363-E3E2-4F93-B861-8547297BC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726DF-BD93-4F9C-B603-60592B6C7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a862a7-bd10-40c2-8c4f-2dff3987baf5"/>
    <ds:schemaRef ds:uri="bf914e9a-987b-4125-859d-a1711d26d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8F265A-23D7-4BC9-A27C-FC1EEF7ADE76}">
  <ds:schemaRefs>
    <ds:schemaRef ds:uri="http://schemas.microsoft.com/office/2006/documentManagement/types"/>
    <ds:schemaRef ds:uri="bf914e9a-987b-4125-859d-a1711d26d5f7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a862a7-bd10-40c2-8c4f-2dff3987ba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Continuity</vt:lpstr>
      <vt:lpstr>Carrying Charges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Robertson</dc:creator>
  <cp:lastModifiedBy>Janice Robertson</cp:lastModifiedBy>
  <dcterms:created xsi:type="dcterms:W3CDTF">2024-10-02T14:32:26Z</dcterms:created>
  <dcterms:modified xsi:type="dcterms:W3CDTF">2024-10-30T14:58:03Z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0x010100EFC44A23C7DBCA419E320B684AE8F8A9</vt:lpwstr>
  </property>
</Properties>
</file>