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P:\Admin\Ontario Energy Board\Rate Design\2025 - SN\2. Working Copies\"/>
    </mc:Choice>
  </mc:AlternateContent>
  <xr:revisionPtr revIDLastSave="0" documentId="13_ncr:1_{10CA4625-CEF6-40CC-BD6B-7E42E09183C7}" xr6:coauthVersionLast="47" xr6:coauthVersionMax="47" xr10:uidLastSave="{00000000-0000-0000-0000-000000000000}"/>
  <bookViews>
    <workbookView xWindow="-120" yWindow="-120" windowWidth="25440" windowHeight="15270" xr2:uid="{C21F0C89-CE44-46D5-98EA-91A2FF5338E2}"/>
  </bookViews>
  <sheets>
    <sheet name="KN" sheetId="1" r:id="rId1"/>
    <sheet name="KN 1588"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K20" i="1" l="1"/>
  <c r="F21" i="1" l="1"/>
  <c r="H25" i="1"/>
  <c r="C66" i="1" l="1"/>
  <c r="G9" i="2"/>
  <c r="I9" i="2" s="1"/>
  <c r="H6" i="1" l="1"/>
  <c r="H7" i="1"/>
  <c r="H8" i="1"/>
  <c r="H9" i="1"/>
  <c r="H10" i="1"/>
  <c r="H11" i="1"/>
  <c r="H12" i="1"/>
  <c r="H13" i="1"/>
  <c r="H14" i="1"/>
  <c r="H15" i="1"/>
  <c r="H16" i="1"/>
  <c r="H17" i="1"/>
  <c r="H18" i="1"/>
  <c r="H19" i="1"/>
  <c r="H20" i="1"/>
  <c r="H5" i="1"/>
  <c r="F17" i="1"/>
  <c r="F18" i="1"/>
  <c r="F19" i="1"/>
  <c r="F20" i="1"/>
  <c r="E21" i="1"/>
  <c r="D21" i="1"/>
  <c r="C21" i="1"/>
  <c r="H10" i="2" l="1"/>
  <c r="F10" i="2"/>
  <c r="E10" i="2"/>
  <c r="G8" i="2"/>
  <c r="I8" i="2" s="1"/>
  <c r="J17" i="1"/>
  <c r="J18" i="1"/>
  <c r="J19" i="1"/>
  <c r="J20" i="1"/>
  <c r="K18" i="1"/>
  <c r="K19" i="1"/>
  <c r="F16" i="1"/>
  <c r="F15" i="1"/>
  <c r="J15" i="1" s="1"/>
  <c r="F14" i="1"/>
  <c r="J14" i="1" s="1"/>
  <c r="F13" i="1"/>
  <c r="J13" i="1" s="1"/>
  <c r="F12" i="1"/>
  <c r="J12" i="1" s="1"/>
  <c r="F11" i="1"/>
  <c r="J11" i="1" s="1"/>
  <c r="F10" i="1"/>
  <c r="J10" i="1" s="1"/>
  <c r="F9" i="1"/>
  <c r="J9" i="1" s="1"/>
  <c r="F8" i="1"/>
  <c r="J8" i="1" s="1"/>
  <c r="F7" i="1"/>
  <c r="J7" i="1" s="1"/>
  <c r="F6" i="1"/>
  <c r="J6" i="1" s="1"/>
  <c r="F5" i="1"/>
  <c r="G10" i="2" l="1"/>
  <c r="I10" i="2" s="1"/>
  <c r="J5" i="1"/>
  <c r="J16" i="1"/>
  <c r="H21" i="1"/>
  <c r="K17" i="1"/>
  <c r="J21" i="1"/>
  <c r="K5" i="1"/>
  <c r="K9" i="1"/>
  <c r="K13" i="1"/>
  <c r="K6" i="1"/>
  <c r="K10" i="1"/>
  <c r="K14" i="1"/>
  <c r="K7" i="1"/>
  <c r="K11" i="1"/>
  <c r="K15" i="1"/>
  <c r="K8" i="1"/>
  <c r="K12" i="1"/>
  <c r="K16" i="1"/>
  <c r="K21" i="1" l="1"/>
  <c r="I25" i="1"/>
  <c r="C67" i="1" l="1"/>
  <c r="C68" i="1" s="1"/>
  <c r="C69" i="1" s="1"/>
  <c r="D69" i="1" s="1"/>
  <c r="K31" i="1" l="1"/>
</calcChain>
</file>

<file path=xl/sharedStrings.xml><?xml version="1.0" encoding="utf-8"?>
<sst xmlns="http://schemas.openxmlformats.org/spreadsheetml/2006/main" count="103" uniqueCount="100">
  <si>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</si>
  <si>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</si>
  <si>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</si>
  <si>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</si>
  <si>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</si>
  <si>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</si>
  <si>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</si>
  <si>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</si>
  <si>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</si>
  <si>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</si>
  <si>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</si>
  <si>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</si>
  <si>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</si>
  <si>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</si>
  <si>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</si>
  <si>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</si>
  <si>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</si>
  <si>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</si>
  <si>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</si>
  <si>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</si>
  <si>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</si>
  <si>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</si>
  <si>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</si>
  <si>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</si>
  <si>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</si>
  <si>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</si>
  <si>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</si>
  <si>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</si>
  <si>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</si>
  <si>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</si>
  <si>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</si>
  <si>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</si>
  <si>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</si>
  <si>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</si>
  <si>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</si>
  <si>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</si>
  <si>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</si>
  <si>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</si>
  <si>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</si>
  <si>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</si>
  <si>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</si>
  <si>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</si>
  <si>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</si>
  <si>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</si>
  <si>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</si>
  <si>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</si>
  <si>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Difference</t>
  </si>
  <si>
    <t>December 2023</t>
  </si>
  <si>
    <t>January 2024</t>
  </si>
  <si>
    <t>Note 7</t>
  </si>
  <si>
    <t>Account 1588 Reasonability Test</t>
  </si>
  <si>
    <t>Account 1588 - RSVA Power</t>
  </si>
  <si>
    <t>Account 4705 - Power Purchased</t>
  </si>
  <si>
    <t>Account 1588 as % of Account 4705</t>
  </si>
  <si>
    <t>Year</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</si>
  <si>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</si>
  <si>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</si>
  <si>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</si>
  <si>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</si>
  <si>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</si>
  <si>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</si>
  <si>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</si>
  <si>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Jan - April 2024</t>
  </si>
  <si>
    <t>a) Please provide an explanation in the text box below if columns G and H for unbilled consumption are not used in the table above.</t>
  </si>
  <si>
    <t>b) Please provide an explanation in the text box below if the difference in loss factor is greater than 1%</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</si>
  <si>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</si>
  <si>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</si>
  <si>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</si>
  <si>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</si>
  <si>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</si>
  <si>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</si>
  <si>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</si>
  <si>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</si>
  <si>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</si>
  <si>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</si>
  <si>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</si>
  <si>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</si>
  <si>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</si>
  <si>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</si>
  <si>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</si>
  <si>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</si>
  <si>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</si>
  <si>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</si>
  <si>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Remove difference between prior year accrual/forecast to actual from long term load transfers</t>
  </si>
  <si>
    <t>3b</t>
  </si>
  <si>
    <t>Add difference between current year accrual/forecast to actual from long term load transfers</t>
  </si>
  <si>
    <t>Remove GA balances pertaining to Class A customers</t>
  </si>
  <si>
    <t>5a</t>
  </si>
  <si>
    <t>Significant prior period billing adjustments recorded in current year</t>
  </si>
  <si>
    <t>5b</t>
  </si>
  <si>
    <t>Significant current period billing adjustments recorded in other year(s)</t>
  </si>
  <si>
    <t>Differences in GA IESO posted rate and rate charged on IESO invoice</t>
  </si>
  <si>
    <t>Note 6</t>
  </si>
  <si>
    <t>Adjusted Net Change in Principal Balance in the GL</t>
  </si>
  <si>
    <t>Net Change in Expected GA Balance in the Year Per Analysis</t>
  </si>
  <si>
    <t>Unresolved Difference</t>
  </si>
  <si>
    <t>Unresolved Difference as % of Expected GA Payments to IESO</t>
  </si>
  <si>
    <t>Weighted Avg</t>
  </si>
  <si>
    <t>Data provided in "F" is from IT generated report that presents the cosnumption used by month.  The datta  includes unbilled adjustments each month, columns G and H are not required.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</si>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</sst>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0_-;_-* \(#,##0\)_-;_-* &quot;-&quot;??_-;_-@_-"/>
    <numFmt numFmtId="165" formatCode="0.00000"/>
    <numFmt numFmtId="166" formatCode="_-* #,##0_-;\-* #,##0_-;_-* &quot;-&quot;??_-;_-@_-"/>
    <numFmt numFmtId="167" formatCode="_-&quot;$&quot;* #,##0_-;_-&quot;$&quot;* \(#,##0\)_-;_-&quot;$&quot;* &quot;-&quot;??_-;_-@_-"/>
    <numFmt numFmtId="168" formatCode="_-&quot;$&quot;* #,##0_-;\-&quot;$&quot;* #,##0_-;_-&quot;$&quot;* &quot;-&quot;??_-;_-@_-"/>
    <numFmt numFmtId="169" formatCode="0.0000"/>
    <numFmt numFmtId="170" formatCode="0.0%"/>
    <numFmt numFmtId="171" formatCode="_-&quot;$&quot;* #,##0.00000_-;_-&quot;$&quot;* \(#,##0.00000\)_-;_-&quot;$&quot;* &quot;-&quot;??_-;_-@_-"/>
  </numFmts>
  <fonts count="12"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b/>
      <sz val="11"/>
      <name val="Arial"/>
      <family val="2"/>
    </font>
    <font>
      <sz val="11"/>
      <name val="Arial"/>
      <family val="2"/>
    </font>
    <font>
      <b/>
      <sz val="11"/>
      <color rgb="FFFF0000"/>
      <name val="Arial"/>
      <family val="2"/>
    </font>
    <font>
      <b/>
      <u/>
      <sz val="11"/>
      <color theme="1"/>
      <name val="Arial"/>
      <family val="2"/>
    </font>
    <font>
      <sz val="11"/>
      <color rgb="FFFF0000"/>
      <name val="Arial"/>
      <family val="2"/>
    </font>
    <font>
      <b/>
      <vertAlign val="superscript"/>
      <sz val="12"/>
      <color theme="1"/>
      <name val="Arial"/>
      <family val="2"/>
    </font>
    <font>
      <b/>
      <vertAlign val="superscript"/>
      <sz val="11"/>
      <color theme="1"/>
      <name val="Arial"/>
      <family val="2"/>
    </font>
    <font>
      <b/>
      <u/>
      <sz val="1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ouble">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1" xfId="0" applyFont="1" applyBorder="1" applyAlignment="1">
      <alignment wrapText="1"/>
    </xf>
    <xf numFmtId="0" fontId="2" fillId="0" borderId="2" xfId="0" applyFont="1" applyBorder="1" applyAlignment="1">
      <alignment horizontal="center" wrapText="1"/>
    </xf>
    <xf numFmtId="0" fontId="3" fillId="0" borderId="3" xfId="0" applyFont="1" applyBorder="1"/>
    <xf numFmtId="0" fontId="4" fillId="0" borderId="4" xfId="0" applyFont="1" applyBorder="1" applyAlignment="1">
      <alignment wrapText="1"/>
    </xf>
    <xf numFmtId="0" fontId="4" fillId="0" borderId="0" xfId="0" applyFont="1" applyAlignment="1">
      <alignment wrapText="1"/>
    </xf>
    <xf numFmtId="0" fontId="3" fillId="0" borderId="0" xfId="0" applyFont="1"/>
    <xf numFmtId="0" fontId="4" fillId="0" borderId="5" xfId="0" applyFont="1" applyBorder="1" applyAlignment="1">
      <alignment horizontal="center" wrapText="1"/>
    </xf>
    <xf numFmtId="0" fontId="4" fillId="0" borderId="6" xfId="0" applyFont="1" applyBorder="1" applyAlignment="1">
      <alignment horizontal="center" wrapText="1"/>
    </xf>
    <xf numFmtId="164" fontId="3" fillId="2" borderId="7" xfId="1" applyNumberFormat="1" applyFont="1" applyFill="1" applyBorder="1" applyProtection="1">
      <protection locked="0"/>
    </xf>
    <xf numFmtId="164" fontId="3" fillId="2" borderId="8" xfId="1" applyNumberFormat="1" applyFont="1" applyFill="1" applyBorder="1" applyProtection="1">
      <protection locked="0"/>
    </xf>
    <xf numFmtId="164" fontId="3" fillId="2" borderId="9" xfId="1" applyNumberFormat="1" applyFont="1" applyFill="1" applyBorder="1" applyProtection="1">
      <protection locked="0"/>
    </xf>
    <xf numFmtId="164" fontId="2" fillId="0" borderId="10" xfId="1" applyNumberFormat="1" applyFont="1" applyBorder="1"/>
    <xf numFmtId="164" fontId="2" fillId="0" borderId="0" xfId="1" applyNumberFormat="1" applyFont="1" applyBorder="1"/>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164" fontId="3" fillId="0" borderId="8" xfId="1" applyNumberFormat="1" applyFont="1" applyFill="1" applyBorder="1"/>
    <xf numFmtId="0" fontId="2" fillId="0" borderId="14" xfId="0" applyFont="1" applyBorder="1" applyAlignment="1">
      <alignment horizontal="center" wrapText="1"/>
    </xf>
    <xf numFmtId="165" fontId="3" fillId="0" borderId="8" xfId="0" applyNumberFormat="1" applyFont="1" applyBorder="1"/>
    <xf numFmtId="0" fontId="2" fillId="0" borderId="10" xfId="0" applyFont="1" applyBorder="1"/>
    <xf numFmtId="0" fontId="2" fillId="0" borderId="0" xfId="0" applyFont="1"/>
    <xf numFmtId="164" fontId="4" fillId="0" borderId="2" xfId="1" applyNumberFormat="1" applyFont="1" applyBorder="1" applyAlignment="1">
      <alignment horizontal="center" wrapText="1"/>
    </xf>
    <xf numFmtId="164" fontId="4" fillId="0" borderId="3" xfId="1" applyNumberFormat="1" applyFont="1" applyBorder="1" applyAlignment="1">
      <alignment horizontal="center"/>
    </xf>
    <xf numFmtId="166" fontId="5" fillId="2" borderId="4" xfId="1" applyNumberFormat="1" applyFont="1" applyFill="1" applyBorder="1" applyProtection="1">
      <protection locked="0"/>
    </xf>
    <xf numFmtId="0" fontId="6" fillId="0" borderId="0" xfId="0" applyFont="1"/>
    <xf numFmtId="0" fontId="4" fillId="0" borderId="13" xfId="0" quotePrefix="1" applyFont="1" applyBorder="1" applyAlignment="1">
      <alignment horizontal="center" wrapText="1"/>
    </xf>
    <xf numFmtId="167" fontId="3" fillId="0" borderId="8" xfId="2" applyNumberFormat="1" applyFont="1" applyFill="1" applyBorder="1"/>
    <xf numFmtId="167" fontId="2" fillId="0" borderId="10" xfId="2" applyNumberFormat="1" applyFont="1" applyBorder="1"/>
    <xf numFmtId="167" fontId="2" fillId="0" borderId="0" xfId="2" applyNumberFormat="1" applyFont="1" applyBorder="1"/>
    <xf numFmtId="164" fontId="4" fillId="0" borderId="13" xfId="1" applyNumberFormat="1" applyFont="1" applyBorder="1" applyAlignment="1">
      <alignment horizontal="center" wrapText="1"/>
    </xf>
    <xf numFmtId="164" fontId="4" fillId="0" borderId="8" xfId="1" applyNumberFormat="1" applyFont="1" applyBorder="1" applyAlignment="1">
      <alignment horizontal="center"/>
    </xf>
    <xf numFmtId="166" fontId="5" fillId="0" borderId="10" xfId="1" applyNumberFormat="1" applyFont="1" applyBorder="1"/>
    <xf numFmtId="167" fontId="6" fillId="0" borderId="0" xfId="2" applyNumberFormat="1" applyFont="1" applyBorder="1"/>
    <xf numFmtId="0" fontId="4" fillId="0" borderId="8" xfId="0" quotePrefix="1" applyFont="1" applyBorder="1" applyAlignment="1">
      <alignment horizontal="center"/>
    </xf>
    <xf numFmtId="0" fontId="6" fillId="0" borderId="1" xfId="0" applyFont="1" applyBorder="1"/>
    <xf numFmtId="167" fontId="3" fillId="0" borderId="8" xfId="2" applyNumberFormat="1" applyFont="1" applyBorder="1"/>
    <xf numFmtId="167" fontId="4" fillId="0" borderId="13" xfId="2" applyNumberFormat="1" applyFont="1" applyBorder="1" applyAlignment="1">
      <alignment horizontal="center" wrapText="1"/>
    </xf>
    <xf numFmtId="167" fontId="4" fillId="0" borderId="8" xfId="2" applyNumberFormat="1" applyFont="1" applyBorder="1" applyAlignment="1">
      <alignment horizontal="center"/>
    </xf>
    <xf numFmtId="165" fontId="5" fillId="2" borderId="10" xfId="0" applyNumberFormat="1" applyFont="1" applyFill="1" applyBorder="1" applyAlignment="1" applyProtection="1">
      <alignment wrapText="1"/>
      <protection locked="0"/>
    </xf>
    <xf numFmtId="167" fontId="4" fillId="0" borderId="12" xfId="2" applyNumberFormat="1" applyFont="1" applyBorder="1" applyAlignment="1">
      <alignment horizontal="right"/>
    </xf>
    <xf numFmtId="0" fontId="4" fillId="0" borderId="16" xfId="0" applyFont="1" applyBorder="1" applyAlignment="1">
      <alignment horizontal="center" wrapText="1"/>
    </xf>
    <xf numFmtId="0" fontId="4" fillId="0" borderId="17" xfId="0" quotePrefix="1" applyFont="1" applyBorder="1" applyAlignment="1">
      <alignment horizontal="center" wrapText="1"/>
    </xf>
    <xf numFmtId="167" fontId="3" fillId="0" borderId="18" xfId="2" applyNumberFormat="1" applyFont="1" applyBorder="1"/>
    <xf numFmtId="167" fontId="2" fillId="0" borderId="19" xfId="2" applyNumberFormat="1" applyFont="1" applyBorder="1"/>
    <xf numFmtId="167" fontId="4" fillId="0" borderId="17" xfId="2" applyNumberFormat="1" applyFont="1" applyBorder="1" applyAlignment="1">
      <alignment horizontal="center" wrapText="1"/>
    </xf>
    <xf numFmtId="167" fontId="4" fillId="0" borderId="18" xfId="2" quotePrefix="1" applyNumberFormat="1" applyFont="1" applyBorder="1" applyAlignment="1">
      <alignment horizontal="center"/>
    </xf>
    <xf numFmtId="167" fontId="5" fillId="0" borderId="19" xfId="2" applyNumberFormat="1" applyFont="1" applyBorder="1"/>
    <xf numFmtId="167" fontId="4" fillId="0" borderId="20" xfId="2" applyNumberFormat="1" applyFont="1" applyBorder="1"/>
    <xf numFmtId="169" fontId="3" fillId="0" borderId="0" xfId="3" applyNumberFormat="1" applyFont="1" applyFill="1"/>
    <xf numFmtId="0" fontId="3" fillId="2" borderId="21" xfId="0" applyFont="1" applyFill="1" applyBorder="1" applyAlignment="1" applyProtection="1">
      <alignment horizontal="right"/>
      <protection locked="0"/>
    </xf>
    <xf numFmtId="169" fontId="2" fillId="0" borderId="0" xfId="3" applyNumberFormat="1" applyFont="1" applyFill="1"/>
    <xf numFmtId="0" fontId="3" fillId="0" borderId="22" xfId="0" applyFont="1" applyBorder="1"/>
    <xf numFmtId="164" fontId="3" fillId="2" borderId="23" xfId="1" applyNumberFormat="1" applyFont="1" applyFill="1" applyBorder="1" applyProtection="1">
      <protection locked="0"/>
    </xf>
    <xf numFmtId="165" fontId="3" fillId="0" borderId="23" xfId="0" applyNumberFormat="1" applyFont="1" applyBorder="1"/>
    <xf numFmtId="17" fontId="3" fillId="0" borderId="22" xfId="0" quotePrefix="1" applyNumberFormat="1" applyFont="1" applyBorder="1"/>
    <xf numFmtId="17" fontId="3" fillId="0" borderId="3" xfId="0" quotePrefix="1" applyNumberFormat="1" applyFont="1" applyBorder="1"/>
    <xf numFmtId="0" fontId="7" fillId="0" borderId="0" xfId="0" applyFont="1"/>
    <xf numFmtId="0" fontId="8" fillId="0" borderId="0" xfId="0" applyFont="1"/>
    <xf numFmtId="0" fontId="2" fillId="0" borderId="24" xfId="0" applyFont="1" applyBorder="1" applyAlignment="1">
      <alignment horizontal="center"/>
    </xf>
    <xf numFmtId="0" fontId="3" fillId="0" borderId="0" xfId="0" applyFont="1" applyAlignment="1">
      <alignment wrapText="1"/>
    </xf>
    <xf numFmtId="0" fontId="2" fillId="0" borderId="27"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center" wrapText="1"/>
    </xf>
    <xf numFmtId="0" fontId="2" fillId="0" borderId="7" xfId="0" applyFont="1" applyBorder="1" applyAlignment="1">
      <alignment horizontal="center" wrapText="1"/>
    </xf>
    <xf numFmtId="0" fontId="3" fillId="0" borderId="3" xfId="0" applyFont="1" applyBorder="1" applyAlignment="1">
      <alignment horizontal="center"/>
    </xf>
    <xf numFmtId="166" fontId="3" fillId="2" borderId="8" xfId="1" applyNumberFormat="1" applyFont="1" applyFill="1" applyBorder="1" applyAlignment="1" applyProtection="1">
      <alignment horizontal="center"/>
      <protection locked="0"/>
    </xf>
    <xf numFmtId="166" fontId="3" fillId="0" borderId="8" xfId="1" applyNumberFormat="1" applyFont="1" applyFill="1" applyBorder="1" applyAlignment="1">
      <alignment horizontal="center"/>
    </xf>
    <xf numFmtId="170" fontId="3" fillId="0" borderId="18" xfId="3" applyNumberFormat="1" applyFont="1" applyFill="1" applyBorder="1" applyAlignment="1">
      <alignment horizontal="center"/>
    </xf>
    <xf numFmtId="0" fontId="3" fillId="0" borderId="31" xfId="0" applyFont="1" applyBorder="1"/>
    <xf numFmtId="0" fontId="3" fillId="0" borderId="7" xfId="0" applyFont="1" applyBorder="1" applyAlignment="1">
      <alignment horizontal="center"/>
    </xf>
    <xf numFmtId="0" fontId="2" fillId="0" borderId="32" xfId="0" applyFont="1" applyBorder="1" applyAlignment="1">
      <alignment horizontal="center"/>
    </xf>
    <xf numFmtId="166" fontId="2" fillId="0" borderId="33" xfId="1" applyNumberFormat="1" applyFont="1" applyFill="1" applyBorder="1" applyAlignment="1">
      <alignment horizontal="center"/>
    </xf>
    <xf numFmtId="170" fontId="2" fillId="0" borderId="34" xfId="3" applyNumberFormat="1" applyFont="1" applyFill="1" applyBorder="1" applyAlignment="1">
      <alignment horizontal="center"/>
    </xf>
    <xf numFmtId="0" fontId="2" fillId="0" borderId="0" xfId="0" applyFont="1" applyAlignment="1">
      <alignment horizontal="center"/>
    </xf>
    <xf numFmtId="166" fontId="2" fillId="0" borderId="0" xfId="1" applyNumberFormat="1" applyFont="1" applyFill="1" applyBorder="1" applyAlignment="1">
      <alignment horizontal="center"/>
    </xf>
    <xf numFmtId="170" fontId="2" fillId="0" borderId="0" xfId="3" applyNumberFormat="1" applyFont="1" applyFill="1" applyBorder="1" applyAlignment="1">
      <alignment horizontal="center"/>
    </xf>
    <xf numFmtId="0" fontId="3" fillId="0" borderId="0" xfId="0" applyFont="1" applyAlignment="1">
      <alignment horizontal="center"/>
    </xf>
    <xf numFmtId="166" fontId="3" fillId="0" borderId="0" xfId="1" applyNumberFormat="1" applyFont="1" applyFill="1" applyBorder="1" applyAlignment="1">
      <alignment horizontal="center"/>
    </xf>
    <xf numFmtId="171" fontId="3" fillId="0" borderId="8" xfId="2" applyNumberFormat="1" applyFont="1" applyFill="1" applyBorder="1"/>
    <xf numFmtId="168" fontId="2" fillId="0" borderId="0" xfId="4" applyNumberFormat="1" applyFont="1" applyBorder="1" applyAlignment="1">
      <alignment horizontal="left" wrapText="1"/>
    </xf>
    <xf numFmtId="0" fontId="3" fillId="0" borderId="0" xfId="0" applyFont="1" applyAlignment="1">
      <alignment horizontal="left"/>
    </xf>
    <xf numFmtId="0" fontId="11" fillId="0" borderId="0" xfId="0" applyFont="1"/>
    <xf numFmtId="43" fontId="3" fillId="0" borderId="0" xfId="1" applyFont="1"/>
    <xf numFmtId="44" fontId="3" fillId="0" borderId="0" xfId="0" applyNumberFormat="1" applyFont="1"/>
    <xf numFmtId="0" fontId="3" fillId="0" borderId="8" xfId="0" applyFont="1" applyBorder="1"/>
    <xf numFmtId="0" fontId="2" fillId="0" borderId="8" xfId="0" applyFont="1" applyBorder="1" applyAlignment="1">
      <alignment horizontal="center"/>
    </xf>
    <xf numFmtId="0" fontId="4" fillId="0" borderId="28" xfId="0" applyFont="1" applyBorder="1" applyAlignment="1">
      <alignment horizontal="center" wrapText="1"/>
    </xf>
    <xf numFmtId="167" fontId="3" fillId="2" borderId="28" xfId="0" applyNumberFormat="1" applyFont="1" applyFill="1" applyBorder="1" applyAlignment="1" applyProtection="1">
      <alignment horizontal="center"/>
      <protection locked="0"/>
    </xf>
    <xf numFmtId="0" fontId="4" fillId="0" borderId="8" xfId="0" applyFont="1" applyBorder="1" applyAlignment="1">
      <alignment horizontal="center" vertical="center" wrapText="1"/>
    </xf>
    <xf numFmtId="0" fontId="5" fillId="0" borderId="8" xfId="0" applyFont="1" applyBorder="1" applyAlignment="1">
      <alignment horizontal="right"/>
    </xf>
    <xf numFmtId="0" fontId="5" fillId="0" borderId="8" xfId="0" applyFont="1" applyBorder="1" applyAlignment="1">
      <alignment wrapText="1"/>
    </xf>
    <xf numFmtId="0" fontId="3" fillId="3" borderId="8" xfId="0" applyFont="1" applyFill="1" applyBorder="1" applyProtection="1">
      <protection locked="0"/>
    </xf>
    <xf numFmtId="0" fontId="3" fillId="0" borderId="8" xfId="0" applyFont="1" applyBorder="1" applyAlignment="1">
      <alignment horizontal="right"/>
    </xf>
    <xf numFmtId="0" fontId="5" fillId="4" borderId="8" xfId="0" applyFont="1" applyFill="1" applyBorder="1" applyAlignment="1">
      <alignment wrapText="1"/>
    </xf>
    <xf numFmtId="0" fontId="3" fillId="0" borderId="8" xfId="0" applyFont="1" applyBorder="1" applyAlignment="1">
      <alignment wrapText="1"/>
    </xf>
    <xf numFmtId="0" fontId="3" fillId="2" borderId="8" xfId="0" applyFont="1" applyFill="1" applyBorder="1" applyAlignment="1" applyProtection="1">
      <alignment wrapText="1"/>
      <protection locked="0"/>
    </xf>
    <xf numFmtId="0" fontId="2" fillId="0" borderId="0" xfId="0" applyFont="1" applyAlignment="1">
      <alignment wrapText="1"/>
    </xf>
    <xf numFmtId="167" fontId="3" fillId="0" borderId="41" xfId="2" applyNumberFormat="1" applyFont="1" applyBorder="1"/>
    <xf numFmtId="44" fontId="3" fillId="0" borderId="0" xfId="2" applyFont="1"/>
    <xf numFmtId="167" fontId="3" fillId="0" borderId="0" xfId="2" applyNumberFormat="1" applyFont="1"/>
    <xf numFmtId="167" fontId="3" fillId="0" borderId="0" xfId="2" applyNumberFormat="1" applyFont="1" applyBorder="1"/>
    <xf numFmtId="170" fontId="3" fillId="0" borderId="42" xfId="3" applyNumberFormat="1" applyFont="1" applyBorder="1"/>
    <xf numFmtId="0" fontId="5" fillId="0" borderId="0" xfId="0" applyFont="1"/>
    <xf numFmtId="0" fontId="2" fillId="0" borderId="43" xfId="0" applyFont="1" applyBorder="1" applyAlignment="1">
      <alignment horizontal="center" wrapText="1"/>
    </xf>
    <xf numFmtId="0" fontId="3" fillId="2" borderId="8" xfId="0" applyFont="1" applyFill="1" applyBorder="1" applyAlignment="1" applyProtection="1">
      <alignment horizontal="left" wrapText="1"/>
      <protection locked="0"/>
    </xf>
    <xf numFmtId="168" fontId="3" fillId="2" borderId="8" xfId="0" applyNumberFormat="1" applyFont="1" applyFill="1" applyBorder="1" applyAlignment="1" applyProtection="1">
      <alignment horizontal="right"/>
      <protection locked="0"/>
    </xf>
    <xf numFmtId="0" fontId="3" fillId="2" borderId="28" xfId="0" applyFont="1" applyFill="1" applyBorder="1" applyAlignment="1" applyProtection="1">
      <alignment horizontal="left" wrapText="1"/>
      <protection locked="0"/>
    </xf>
    <xf numFmtId="0" fontId="3" fillId="2" borderId="29" xfId="0" applyFont="1" applyFill="1" applyBorder="1" applyAlignment="1" applyProtection="1">
      <alignment horizontal="left" wrapText="1"/>
      <protection locked="0"/>
    </xf>
    <xf numFmtId="0" fontId="3" fillId="2" borderId="7" xfId="0" applyFont="1" applyFill="1" applyBorder="1" applyAlignment="1" applyProtection="1">
      <alignment horizontal="left" wrapText="1"/>
      <protection locked="0"/>
    </xf>
    <xf numFmtId="0" fontId="2" fillId="0" borderId="28" xfId="0" applyFont="1" applyBorder="1" applyAlignment="1">
      <alignment horizontal="center" wrapText="1"/>
    </xf>
    <xf numFmtId="0" fontId="2" fillId="0" borderId="29" xfId="0" applyFont="1" applyBorder="1" applyAlignment="1">
      <alignment horizontal="center" wrapText="1"/>
    </xf>
    <xf numFmtId="0" fontId="4" fillId="0" borderId="28" xfId="0" applyFont="1" applyBorder="1" applyAlignment="1">
      <alignment horizontal="center"/>
    </xf>
    <xf numFmtId="0" fontId="4" fillId="0" borderId="29"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vertical="center" wrapText="1"/>
    </xf>
    <xf numFmtId="0" fontId="2" fillId="0" borderId="35" xfId="0" applyFont="1" applyBorder="1" applyAlignment="1">
      <alignment horizontal="left" wrapText="1"/>
    </xf>
    <xf numFmtId="0" fontId="3" fillId="2" borderId="36" xfId="0" applyFont="1" applyFill="1" applyBorder="1" applyAlignment="1" applyProtection="1">
      <alignment horizontal="left"/>
      <protection locked="0"/>
    </xf>
    <xf numFmtId="0" fontId="3" fillId="2" borderId="15" xfId="0" applyFont="1" applyFill="1" applyBorder="1" applyAlignment="1" applyProtection="1">
      <alignment horizontal="left"/>
      <protection locked="0"/>
    </xf>
    <xf numFmtId="0" fontId="3" fillId="2" borderId="37" xfId="0" applyFont="1" applyFill="1" applyBorder="1" applyAlignment="1" applyProtection="1">
      <alignment horizontal="left"/>
      <protection locked="0"/>
    </xf>
    <xf numFmtId="0" fontId="3" fillId="2" borderId="38" xfId="0" applyFont="1" applyFill="1" applyBorder="1" applyAlignment="1" applyProtection="1">
      <alignment horizontal="left"/>
      <protection locked="0"/>
    </xf>
    <xf numFmtId="0" fontId="3" fillId="2" borderId="31" xfId="0" applyFont="1" applyFill="1" applyBorder="1" applyAlignment="1" applyProtection="1">
      <alignment horizontal="left"/>
      <protection locked="0"/>
    </xf>
    <xf numFmtId="0" fontId="3" fillId="2" borderId="39" xfId="0" applyFont="1" applyFill="1" applyBorder="1" applyAlignment="1" applyProtection="1">
      <alignment horizontal="left"/>
      <protection locked="0"/>
    </xf>
    <xf numFmtId="0" fontId="3" fillId="2" borderId="35" xfId="0" applyFont="1" applyFill="1" applyBorder="1" applyAlignment="1" applyProtection="1">
      <alignment horizontal="left"/>
      <protection locked="0"/>
    </xf>
    <xf numFmtId="0" fontId="3" fillId="2" borderId="40" xfId="0" applyFont="1" applyFill="1" applyBorder="1" applyAlignment="1" applyProtection="1">
      <alignment horizontal="left"/>
      <protection locked="0"/>
    </xf>
    <xf numFmtId="0" fontId="4" fillId="0" borderId="8" xfId="0" applyFont="1" applyBorder="1" applyAlignment="1">
      <alignment horizontal="center"/>
    </xf>
    <xf numFmtId="0" fontId="4" fillId="0" borderId="8" xfId="0" applyFont="1" applyBorder="1" applyAlignment="1">
      <alignment horizontal="center" wrapText="1"/>
    </xf>
    <xf numFmtId="0" fontId="5" fillId="0" borderId="0" xfId="0" applyFont="1" applyAlignment="1">
      <alignment horizontal="left" vertical="top" wrapText="1"/>
    </xf>
    <xf numFmtId="168" fontId="2" fillId="0" borderId="0" xfId="4" applyNumberFormat="1" applyFont="1" applyBorder="1" applyAlignment="1">
      <alignment horizontal="right" wrapText="1"/>
    </xf>
    <xf numFmtId="0" fontId="5" fillId="0" borderId="15" xfId="0" applyFont="1" applyBorder="1" applyAlignment="1">
      <alignment horizontal="left" wrapText="1"/>
    </xf>
    <xf numFmtId="0" fontId="2" fillId="0" borderId="15" xfId="0" applyFont="1" applyBorder="1" applyAlignment="1">
      <alignment horizontal="center"/>
    </xf>
    <xf numFmtId="0" fontId="2" fillId="0" borderId="25" xfId="0" applyFont="1" applyBorder="1" applyAlignment="1">
      <alignment horizontal="center"/>
    </xf>
    <xf numFmtId="0" fontId="2" fillId="0" borderId="15" xfId="0" applyFont="1" applyBorder="1" applyAlignment="1">
      <alignment horizontal="center" wrapText="1"/>
    </xf>
    <xf numFmtId="0" fontId="2" fillId="0" borderId="21" xfId="0" applyFont="1" applyBorder="1" applyAlignment="1">
      <alignment horizontal="center" wrapText="1"/>
    </xf>
    <xf numFmtId="0" fontId="2" fillId="0" borderId="26" xfId="0" applyFont="1" applyBorder="1" applyAlignment="1">
      <alignment horizontal="center" wrapText="1"/>
    </xf>
    <xf numFmtId="0" fontId="2" fillId="0" borderId="30" xfId="0" applyFont="1" applyBorder="1" applyAlignment="1">
      <alignment horizontal="center" wrapText="1"/>
    </xf>
    <xf numFmtId="0" fontId="3" fillId="0" borderId="0" xfId="0" applyFont="1" applyAlignment="1">
      <alignment horizontal="left" wrapText="1"/>
    </xf>
    <xf numFmtId="0" fontId="3" fillId="2" borderId="36"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37"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39" xfId="0" applyFont="1" applyFill="1" applyBorder="1" applyAlignment="1" applyProtection="1">
      <alignment horizontal="left" vertical="center" wrapText="1"/>
      <protection locked="0"/>
    </xf>
    <xf numFmtId="0" fontId="3" fillId="2" borderId="35"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protection locked="0"/>
    </xf>
  </cellXfs>
  <cellStyles count="5">
    <cellStyle name="Comma" xfId="1" builtinId="3"/>
    <cellStyle name="Currency" xfId="2" builtinId="4"/>
    <cellStyle name="Currency 2" xfId="4" xr:uid="{581C97F5-1633-4219-9704-BE829AE3D1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171449</xdr:colOff>
      <xdr:row>10</xdr:row>
      <xdr:rowOff>3720</xdr:rowOff>
    </xdr:from>
    <xdr:to>
      <xdr:col>21</xdr:col>
      <xdr:colOff>142103</xdr:colOff>
      <xdr:row>22</xdr:row>
      <xdr:rowOff>57150</xdr:rowOff>
    </xdr:to>
    <xdr:pic>
      <xdr:nvPicPr>
        <xdr:cNvPr id="2" name="Picture 1">
          <a:extLst>
            <a:ext uri="{FF2B5EF4-FFF2-40B4-BE49-F238E27FC236}">
              <a16:creationId xmlns:a16="http://schemas.microsoft.com/office/drawing/2014/main" id="{5B35254C-19B0-EE5A-8224-C0C6ABE0CC0B}"/>
            </a:ext>
          </a:extLst>
        </xdr:cNvPr>
        <xdr:cNvPicPr>
          <a:picLocks noChangeAspect="1"/>
        </xdr:cNvPicPr>
      </xdr:nvPicPr>
      <xdr:blipFill>
        <a:blip xmlns:r="http://schemas.openxmlformats.org/officeDocument/2006/relationships" r:embed="rId1"/>
        <a:stretch>
          <a:fillRect/>
        </a:stretch>
      </xdr:blipFill>
      <xdr:spPr>
        <a:xfrm>
          <a:off x="15116174" y="3642270"/>
          <a:ext cx="5457054" cy="2987130"/>
        </a:xfrm>
        <a:prstGeom prst="rect">
          <a:avLst/>
        </a:prstGeom>
      </xdr:spPr>
    </xdr:pic>
    <xdr:clientData/>
  </xdr:twoCellAnchor>
  <xdr:twoCellAnchor editAs="oneCell">
    <xdr:from>
      <xdr:col>12</xdr:col>
      <xdr:colOff>285750</xdr:colOff>
      <xdr:row>2</xdr:row>
      <xdr:rowOff>61713</xdr:rowOff>
    </xdr:from>
    <xdr:to>
      <xdr:col>23</xdr:col>
      <xdr:colOff>306038</xdr:colOff>
      <xdr:row>10</xdr:row>
      <xdr:rowOff>86327</xdr:rowOff>
    </xdr:to>
    <xdr:pic>
      <xdr:nvPicPr>
        <xdr:cNvPr id="3" name="Picture 2">
          <a:extLst>
            <a:ext uri="{FF2B5EF4-FFF2-40B4-BE49-F238E27FC236}">
              <a16:creationId xmlns:a16="http://schemas.microsoft.com/office/drawing/2014/main" id="{D78F521B-B7E5-59EB-1320-E293764A51C9}"/>
            </a:ext>
          </a:extLst>
        </xdr:cNvPr>
        <xdr:cNvPicPr>
          <a:picLocks noChangeAspect="1"/>
        </xdr:cNvPicPr>
      </xdr:nvPicPr>
      <xdr:blipFill>
        <a:blip xmlns:r="http://schemas.openxmlformats.org/officeDocument/2006/relationships" r:embed="rId2"/>
        <a:stretch>
          <a:fillRect/>
        </a:stretch>
      </xdr:blipFill>
      <xdr:spPr>
        <a:xfrm>
          <a:off x="15230475" y="452238"/>
          <a:ext cx="6725888" cy="3272639"/>
        </a:xfrm>
        <a:prstGeom prst="rect">
          <a:avLst/>
        </a:prstGeom>
      </xdr:spPr>
    </xdr:pic>
    <xdr:clientData/>
  </xdr:twoCellAnchor>
  <xdr:twoCellAnchor editAs="oneCell">
    <xdr:from>
      <xdr:col>19</xdr:col>
      <xdr:colOff>333375</xdr:colOff>
      <xdr:row>2</xdr:row>
      <xdr:rowOff>305556</xdr:rowOff>
    </xdr:from>
    <xdr:to>
      <xdr:col>24</xdr:col>
      <xdr:colOff>514903</xdr:colOff>
      <xdr:row>9</xdr:row>
      <xdr:rowOff>19525</xdr:rowOff>
    </xdr:to>
    <xdr:pic>
      <xdr:nvPicPr>
        <xdr:cNvPr id="4" name="Picture 3">
          <a:extLst>
            <a:ext uri="{FF2B5EF4-FFF2-40B4-BE49-F238E27FC236}">
              <a16:creationId xmlns:a16="http://schemas.microsoft.com/office/drawing/2014/main" id="{DEFF73C5-72F7-F8B8-DED9-2ABECDCA48F4}"/>
            </a:ext>
          </a:extLst>
        </xdr:cNvPr>
        <xdr:cNvPicPr>
          <a:picLocks noChangeAspect="1"/>
        </xdr:cNvPicPr>
      </xdr:nvPicPr>
      <xdr:blipFill>
        <a:blip xmlns:r="http://schemas.openxmlformats.org/officeDocument/2006/relationships" r:embed="rId3"/>
        <a:stretch>
          <a:fillRect/>
        </a:stretch>
      </xdr:blipFill>
      <xdr:spPr>
        <a:xfrm>
          <a:off x="18516600" y="696081"/>
          <a:ext cx="3229528" cy="2771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F51F-4B39-4269-8632-30592B02437C}">
  <sheetPr codeName="Sheet1"/>
  <dimension ref="A2:L70"/>
  <sheetViews>
    <sheetView tabSelected="1" topLeftCell="A27" workbookViewId="0">
      <selection activeCell="F34" sqref="F34"/>
    </sheetView>
  </sheetViews>
  <sheetFormatPr defaultRowHeight="15" x14ac:dyDescent="0.25"/>
  <cols>
    <col min="2" max="2" width="25.7109375" customWidth="1"/>
    <col min="3" max="3" width="20.5703125" customWidth="1"/>
    <col min="4" max="4" width="17.5703125" customWidth="1"/>
    <col min="5" max="5" width="17.7109375" customWidth="1"/>
    <col min="6" max="6" width="15" customWidth="1"/>
    <col min="7" max="7" width="18.28515625" customWidth="1"/>
    <col min="8" max="8" width="20.5703125" customWidth="1"/>
    <col min="9" max="9" width="17.28515625" customWidth="1"/>
    <col min="10" max="10" width="17.85546875" customWidth="1"/>
    <col min="11" max="11" width="19.85546875" customWidth="1"/>
    <col min="12" max="12" width="24.5703125" customWidth="1"/>
  </cols>
  <sheetData>
    <row r="2" spans="2:12" ht="15.75" thickBot="1" x14ac:dyDescent="0.3"/>
    <row r="3" spans="2:12" ht="135.75" thickBot="1" x14ac:dyDescent="0.3">
      <c r="B3" s="1" t="s">
        <v>0</v>
      </c>
      <c r="C3" s="7" t="s">
        <v>1</v>
      </c>
      <c r="D3" s="14" t="s">
        <v>2</v>
      </c>
      <c r="E3" s="15" t="s">
        <v>3</v>
      </c>
      <c r="F3" s="17" t="s">
        <v>4</v>
      </c>
      <c r="G3" s="19" t="s">
        <v>5</v>
      </c>
      <c r="H3" s="19" t="s">
        <v>6</v>
      </c>
      <c r="I3" s="19" t="s">
        <v>7</v>
      </c>
      <c r="J3" s="19" t="s">
        <v>8</v>
      </c>
      <c r="K3" s="42" t="s">
        <v>9</v>
      </c>
      <c r="L3" s="105" t="s">
        <v>97</v>
      </c>
    </row>
    <row r="4" spans="2:12" ht="30" x14ac:dyDescent="0.25">
      <c r="B4" s="2"/>
      <c r="C4" s="8" t="s">
        <v>10</v>
      </c>
      <c r="D4" s="8" t="s">
        <v>11</v>
      </c>
      <c r="E4" s="16" t="s">
        <v>12</v>
      </c>
      <c r="F4" s="16" t="s">
        <v>13</v>
      </c>
      <c r="G4" s="16" t="s">
        <v>14</v>
      </c>
      <c r="H4" s="27" t="s">
        <v>15</v>
      </c>
      <c r="I4" s="16" t="s">
        <v>16</v>
      </c>
      <c r="J4" s="27" t="s">
        <v>17</v>
      </c>
      <c r="K4" s="43" t="s">
        <v>18</v>
      </c>
    </row>
    <row r="5" spans="2:12" x14ac:dyDescent="0.25">
      <c r="B5" s="3" t="s">
        <v>19</v>
      </c>
      <c r="C5" s="9">
        <v>3449075.1399999983</v>
      </c>
      <c r="D5" s="9"/>
      <c r="E5" s="10"/>
      <c r="F5" s="18">
        <f>C5-D5+E5</f>
        <v>3449075.1399999983</v>
      </c>
      <c r="G5" s="80">
        <v>3.1379999999999998E-2</v>
      </c>
      <c r="H5" s="28">
        <f>+F5*G5</f>
        <v>108231.97789319995</v>
      </c>
      <c r="I5" s="20">
        <v>5.3770000000000005E-2</v>
      </c>
      <c r="J5" s="37">
        <f>F5*I5</f>
        <v>185456.77027779992</v>
      </c>
      <c r="K5" s="44">
        <f>J5-H5</f>
        <v>77224.792384599976</v>
      </c>
    </row>
    <row r="6" spans="2:12" x14ac:dyDescent="0.25">
      <c r="B6" s="3" t="s">
        <v>20</v>
      </c>
      <c r="C6" s="9">
        <v>3166859.870000002</v>
      </c>
      <c r="D6" s="9"/>
      <c r="E6" s="10"/>
      <c r="F6" s="18">
        <f t="shared" ref="F6:F20" si="0">C6-D6+E6</f>
        <v>3166859.870000002</v>
      </c>
      <c r="G6" s="80">
        <v>6.2850000000000003E-2</v>
      </c>
      <c r="H6" s="28">
        <f t="shared" ref="H6:H20" si="1">+F6*G6</f>
        <v>199037.14282950014</v>
      </c>
      <c r="I6" s="20">
        <v>8.2489999999999994E-2</v>
      </c>
      <c r="J6" s="37">
        <f t="shared" ref="J6:J16" si="2">F6*I6</f>
        <v>261234.27067630013</v>
      </c>
      <c r="K6" s="44">
        <f t="shared" ref="K6:K8" si="3">J6-H6</f>
        <v>62197.127846799995</v>
      </c>
    </row>
    <row r="7" spans="2:12" x14ac:dyDescent="0.25">
      <c r="B7" s="3" t="s">
        <v>21</v>
      </c>
      <c r="C7" s="9">
        <v>3338659.3599999994</v>
      </c>
      <c r="D7" s="9"/>
      <c r="E7" s="10"/>
      <c r="F7" s="18">
        <f t="shared" si="0"/>
        <v>3338659.3599999994</v>
      </c>
      <c r="G7" s="80">
        <v>6.9889999999999994E-2</v>
      </c>
      <c r="H7" s="28">
        <f t="shared" si="1"/>
        <v>233338.90267039993</v>
      </c>
      <c r="I7" s="20">
        <v>8.0310000000000006E-2</v>
      </c>
      <c r="J7" s="37">
        <f t="shared" si="2"/>
        <v>268127.73320159997</v>
      </c>
      <c r="K7" s="44">
        <f t="shared" si="3"/>
        <v>34788.830531200045</v>
      </c>
    </row>
    <row r="8" spans="2:12" x14ac:dyDescent="0.25">
      <c r="B8" s="3" t="s">
        <v>22</v>
      </c>
      <c r="C8" s="9">
        <v>2877885.8600000027</v>
      </c>
      <c r="D8" s="9"/>
      <c r="E8" s="10"/>
      <c r="F8" s="18">
        <f t="shared" si="0"/>
        <v>2877885.8600000027</v>
      </c>
      <c r="G8" s="80">
        <v>8.2489999999999994E-2</v>
      </c>
      <c r="H8" s="28">
        <f t="shared" si="1"/>
        <v>237396.8045914002</v>
      </c>
      <c r="I8" s="20">
        <v>9.8530000000000006E-2</v>
      </c>
      <c r="J8" s="37">
        <f t="shared" si="2"/>
        <v>283558.09378580027</v>
      </c>
      <c r="K8" s="44">
        <f t="shared" si="3"/>
        <v>46161.289194400073</v>
      </c>
    </row>
    <row r="9" spans="2:12" x14ac:dyDescent="0.25">
      <c r="B9" s="3" t="s">
        <v>23</v>
      </c>
      <c r="C9" s="9">
        <v>2851686.6400000006</v>
      </c>
      <c r="D9" s="9"/>
      <c r="E9" s="10"/>
      <c r="F9" s="18">
        <f t="shared" si="0"/>
        <v>2851686.6400000006</v>
      </c>
      <c r="G9" s="80">
        <v>8.2489999999999994E-2</v>
      </c>
      <c r="H9" s="28">
        <f t="shared" si="1"/>
        <v>235235.63093360004</v>
      </c>
      <c r="I9" s="20">
        <v>9.962E-2</v>
      </c>
      <c r="J9" s="37">
        <f t="shared" si="2"/>
        <v>284085.02307680005</v>
      </c>
      <c r="K9" s="44">
        <f t="shared" ref="K9:K16" si="4">J9-H9</f>
        <v>48849.392143200006</v>
      </c>
    </row>
    <row r="10" spans="2:12" x14ac:dyDescent="0.25">
      <c r="B10" s="3" t="s">
        <v>24</v>
      </c>
      <c r="C10" s="9">
        <v>2983786.0599999991</v>
      </c>
      <c r="D10" s="9"/>
      <c r="E10" s="10"/>
      <c r="F10" s="18">
        <f t="shared" si="0"/>
        <v>2983786.0599999991</v>
      </c>
      <c r="G10" s="80">
        <v>9.8530000000000006E-2</v>
      </c>
      <c r="H10" s="28">
        <f t="shared" si="1"/>
        <v>293992.44049179991</v>
      </c>
      <c r="I10" s="20">
        <v>8.2930000000000004E-2</v>
      </c>
      <c r="J10" s="37">
        <f t="shared" si="2"/>
        <v>247445.37795579995</v>
      </c>
      <c r="K10" s="44">
        <f t="shared" si="4"/>
        <v>-46547.062535999954</v>
      </c>
    </row>
    <row r="11" spans="2:12" x14ac:dyDescent="0.25">
      <c r="B11" s="3" t="s">
        <v>25</v>
      </c>
      <c r="C11" s="9">
        <v>2968832.3999999994</v>
      </c>
      <c r="D11" s="9"/>
      <c r="E11" s="10"/>
      <c r="F11" s="18">
        <f t="shared" si="0"/>
        <v>2968832.3999999994</v>
      </c>
      <c r="G11" s="80">
        <v>9.962E-2</v>
      </c>
      <c r="H11" s="28">
        <f t="shared" si="1"/>
        <v>295755.08368799993</v>
      </c>
      <c r="I11" s="20">
        <v>4.9489999999999999E-2</v>
      </c>
      <c r="J11" s="37">
        <f t="shared" si="2"/>
        <v>146927.51547599997</v>
      </c>
      <c r="K11" s="44">
        <f t="shared" si="4"/>
        <v>-148827.56821199995</v>
      </c>
    </row>
    <row r="12" spans="2:12" x14ac:dyDescent="0.25">
      <c r="B12" s="3" t="s">
        <v>26</v>
      </c>
      <c r="C12" s="9">
        <v>3029954.9600000004</v>
      </c>
      <c r="D12" s="9"/>
      <c r="E12" s="10"/>
      <c r="F12" s="18">
        <f t="shared" si="0"/>
        <v>3029954.9600000004</v>
      </c>
      <c r="G12" s="80">
        <v>5.3769999999999998E-2</v>
      </c>
      <c r="H12" s="28">
        <f t="shared" si="1"/>
        <v>162920.67819920002</v>
      </c>
      <c r="I12" s="20">
        <v>7.6060000000000003E-2</v>
      </c>
      <c r="J12" s="37">
        <f t="shared" si="2"/>
        <v>230458.37425760005</v>
      </c>
      <c r="K12" s="44">
        <f t="shared" si="4"/>
        <v>67537.696058400034</v>
      </c>
    </row>
    <row r="13" spans="2:12" x14ac:dyDescent="0.25">
      <c r="B13" s="3" t="s">
        <v>27</v>
      </c>
      <c r="C13" s="9">
        <v>2831766.5200000005</v>
      </c>
      <c r="D13" s="9"/>
      <c r="E13" s="10"/>
      <c r="F13" s="18">
        <f t="shared" si="0"/>
        <v>2831766.5200000005</v>
      </c>
      <c r="G13" s="80">
        <v>5.8369999999999998E-2</v>
      </c>
      <c r="H13" s="28">
        <f t="shared" si="1"/>
        <v>165290.21177240001</v>
      </c>
      <c r="I13" s="20">
        <v>5.0930000000000003E-2</v>
      </c>
      <c r="J13" s="37">
        <f t="shared" si="2"/>
        <v>144221.86886360004</v>
      </c>
      <c r="K13" s="44">
        <f t="shared" si="4"/>
        <v>-21068.342908799968</v>
      </c>
    </row>
    <row r="14" spans="2:12" x14ac:dyDescent="0.25">
      <c r="B14" s="3" t="s">
        <v>28</v>
      </c>
      <c r="C14" s="9">
        <v>2808047.200000002</v>
      </c>
      <c r="D14" s="9"/>
      <c r="E14" s="10"/>
      <c r="F14" s="18">
        <f t="shared" si="0"/>
        <v>2808047.200000002</v>
      </c>
      <c r="G14" s="80">
        <v>7.3319999999999996E-2</v>
      </c>
      <c r="H14" s="28">
        <f t="shared" si="1"/>
        <v>205886.02070400014</v>
      </c>
      <c r="I14" s="20">
        <v>8.498E-2</v>
      </c>
      <c r="J14" s="37">
        <f t="shared" si="2"/>
        <v>238627.85105600016</v>
      </c>
      <c r="K14" s="44">
        <f t="shared" si="4"/>
        <v>32741.830352000019</v>
      </c>
    </row>
    <row r="15" spans="2:12" x14ac:dyDescent="0.25">
      <c r="B15" s="3" t="s">
        <v>29</v>
      </c>
      <c r="C15" s="9">
        <v>3105626.3600000013</v>
      </c>
      <c r="D15" s="9"/>
      <c r="E15" s="10"/>
      <c r="F15" s="18">
        <f t="shared" si="0"/>
        <v>3105626.3600000013</v>
      </c>
      <c r="G15" s="80">
        <v>7.0400000000000004E-2</v>
      </c>
      <c r="H15" s="28">
        <f t="shared" si="1"/>
        <v>218636.09574400011</v>
      </c>
      <c r="I15" s="20">
        <v>7.0900000000000005E-2</v>
      </c>
      <c r="J15" s="37">
        <f t="shared" si="2"/>
        <v>220188.9089240001</v>
      </c>
      <c r="K15" s="44">
        <f t="shared" si="4"/>
        <v>1552.8131799999974</v>
      </c>
    </row>
    <row r="16" spans="2:12" x14ac:dyDescent="0.25">
      <c r="B16" s="57" t="s">
        <v>47</v>
      </c>
      <c r="C16" s="9">
        <v>3290511.5900000008</v>
      </c>
      <c r="D16" s="9"/>
      <c r="E16" s="10"/>
      <c r="F16" s="18">
        <f t="shared" si="0"/>
        <v>3290511.5900000008</v>
      </c>
      <c r="G16" s="80">
        <v>8.3400000000000002E-2</v>
      </c>
      <c r="H16" s="28">
        <f t="shared" si="1"/>
        <v>274428.66660600004</v>
      </c>
      <c r="I16" s="20">
        <v>6.6220000000000001E-2</v>
      </c>
      <c r="J16" s="37">
        <f t="shared" si="2"/>
        <v>217897.67748980006</v>
      </c>
      <c r="K16" s="44">
        <f t="shared" si="4"/>
        <v>-56530.989116199984</v>
      </c>
    </row>
    <row r="17" spans="2:11" x14ac:dyDescent="0.25">
      <c r="B17" s="56" t="s">
        <v>48</v>
      </c>
      <c r="C17" s="9">
        <v>3580807.84</v>
      </c>
      <c r="D17" s="11"/>
      <c r="E17" s="54"/>
      <c r="F17" s="18">
        <f t="shared" si="0"/>
        <v>3580807.84</v>
      </c>
      <c r="G17" s="80">
        <v>5.4129999999999998E-2</v>
      </c>
      <c r="H17" s="28">
        <f t="shared" si="1"/>
        <v>193829.12837919997</v>
      </c>
      <c r="I17" s="55">
        <v>4.5879999999999997E-2</v>
      </c>
      <c r="J17" s="37">
        <f t="shared" ref="J17:J20" si="5">F17*I17</f>
        <v>164287.46369919999</v>
      </c>
      <c r="K17" s="44">
        <f t="shared" ref="K17:K19" si="6">J17-H17</f>
        <v>-29541.664679999987</v>
      </c>
    </row>
    <row r="18" spans="2:11" x14ac:dyDescent="0.25">
      <c r="B18" s="53" t="s">
        <v>20</v>
      </c>
      <c r="C18" s="9">
        <v>3197987.9000000004</v>
      </c>
      <c r="D18" s="11"/>
      <c r="E18" s="54"/>
      <c r="F18" s="18">
        <f t="shared" si="0"/>
        <v>3197987.9000000004</v>
      </c>
      <c r="G18" s="80">
        <v>8.498E-2</v>
      </c>
      <c r="H18" s="28">
        <f t="shared" si="1"/>
        <v>271765.01174200006</v>
      </c>
      <c r="I18" s="55">
        <v>6.6320000000000004E-2</v>
      </c>
      <c r="J18" s="37">
        <f t="shared" si="5"/>
        <v>212090.55752800003</v>
      </c>
      <c r="K18" s="44">
        <f t="shared" si="6"/>
        <v>-59674.454214000027</v>
      </c>
    </row>
    <row r="19" spans="2:11" x14ac:dyDescent="0.25">
      <c r="B19" s="53" t="s">
        <v>21</v>
      </c>
      <c r="C19" s="9">
        <v>3332585.8600000003</v>
      </c>
      <c r="D19" s="11"/>
      <c r="E19" s="54"/>
      <c r="F19" s="18">
        <f t="shared" si="0"/>
        <v>3332585.8600000003</v>
      </c>
      <c r="G19" s="80">
        <v>8.3659999999999998E-2</v>
      </c>
      <c r="H19" s="28">
        <f t="shared" si="1"/>
        <v>278804.13304760004</v>
      </c>
      <c r="I19" s="55">
        <v>8.1710000000000005E-2</v>
      </c>
      <c r="J19" s="37">
        <f t="shared" si="5"/>
        <v>272305.59062060004</v>
      </c>
      <c r="K19" s="44">
        <f t="shared" si="6"/>
        <v>-6498.5424270000076</v>
      </c>
    </row>
    <row r="20" spans="2:11" x14ac:dyDescent="0.25">
      <c r="B20" s="53" t="s">
        <v>22</v>
      </c>
      <c r="C20" s="9">
        <v>2799061.5900000003</v>
      </c>
      <c r="D20" s="11"/>
      <c r="E20" s="54"/>
      <c r="F20" s="18">
        <f t="shared" si="0"/>
        <v>2799061.5900000003</v>
      </c>
      <c r="G20" s="80">
        <v>8.498E-2</v>
      </c>
      <c r="H20" s="28">
        <f t="shared" si="1"/>
        <v>237864.25391820003</v>
      </c>
      <c r="I20" s="55">
        <v>7.4270000000000003E-2</v>
      </c>
      <c r="J20" s="37">
        <f t="shared" si="5"/>
        <v>207886.30428930002</v>
      </c>
      <c r="K20" s="44">
        <f>J20-H20</f>
        <v>-29977.949628900009</v>
      </c>
    </row>
    <row r="21" spans="2:11" ht="65.25" customHeight="1" thickBot="1" x14ac:dyDescent="0.3">
      <c r="B21" s="4" t="s">
        <v>30</v>
      </c>
      <c r="C21" s="12">
        <f>SUM(C5:C20)</f>
        <v>49613135.150000013</v>
      </c>
      <c r="D21" s="12">
        <f>SUM(D5:D20)</f>
        <v>0</v>
      </c>
      <c r="E21" s="12">
        <f>SUM(E5:E20)</f>
        <v>0</v>
      </c>
      <c r="F21" s="12">
        <f>SUM(F5:F20)</f>
        <v>49613135.150000013</v>
      </c>
      <c r="G21" s="21"/>
      <c r="H21" s="29">
        <f>SUM(H5:H20)</f>
        <v>3612412.1832105005</v>
      </c>
      <c r="I21" s="21"/>
      <c r="J21" s="29">
        <f>SUM(J5:J20)</f>
        <v>3584799.3811782007</v>
      </c>
      <c r="K21" s="45">
        <f>SUM(K5:K20)</f>
        <v>-27612.802032299747</v>
      </c>
    </row>
    <row r="22" spans="2:11" ht="15.75" thickBot="1" x14ac:dyDescent="0.3">
      <c r="B22" s="5"/>
      <c r="C22" s="13"/>
      <c r="D22" s="13"/>
      <c r="E22" s="13"/>
      <c r="F22" s="13"/>
      <c r="G22" s="22"/>
      <c r="H22" s="30"/>
      <c r="I22" s="22"/>
      <c r="J22" s="30"/>
      <c r="K22" s="30"/>
    </row>
    <row r="23" spans="2:11" ht="60" x14ac:dyDescent="0.25">
      <c r="B23" s="5"/>
      <c r="C23" s="13"/>
      <c r="D23" s="13"/>
      <c r="E23" s="13"/>
      <c r="F23" s="13"/>
      <c r="G23" s="23" t="s">
        <v>31</v>
      </c>
      <c r="H23" s="31" t="s">
        <v>32</v>
      </c>
      <c r="I23" s="16" t="s">
        <v>33</v>
      </c>
      <c r="J23" s="38" t="s">
        <v>34</v>
      </c>
      <c r="K23" s="46" t="s">
        <v>35</v>
      </c>
    </row>
    <row r="24" spans="2:11" x14ac:dyDescent="0.25">
      <c r="B24" s="6"/>
      <c r="C24" s="6"/>
      <c r="D24" s="6"/>
      <c r="E24" s="6"/>
      <c r="F24" s="6"/>
      <c r="G24" s="24" t="s">
        <v>36</v>
      </c>
      <c r="H24" s="32" t="s">
        <v>37</v>
      </c>
      <c r="I24" s="35" t="s">
        <v>38</v>
      </c>
      <c r="J24" s="39" t="s">
        <v>39</v>
      </c>
      <c r="K24" s="47" t="s">
        <v>40</v>
      </c>
    </row>
    <row r="25" spans="2:11" ht="15.75" thickBot="1" x14ac:dyDescent="0.3">
      <c r="B25" s="6"/>
      <c r="C25" s="6"/>
      <c r="D25" s="6"/>
      <c r="E25" s="6"/>
      <c r="F25" s="6"/>
      <c r="G25" s="25">
        <v>49934371</v>
      </c>
      <c r="H25" s="33">
        <f>F21</f>
        <v>49613135.150000013</v>
      </c>
      <c r="I25" s="33">
        <f>G25-H25</f>
        <v>321235.84999998659</v>
      </c>
      <c r="J25" s="40">
        <v>7.2260000000000005E-2</v>
      </c>
      <c r="K25" s="48">
        <v>23211</v>
      </c>
    </row>
    <row r="26" spans="2:11" x14ac:dyDescent="0.25">
      <c r="B26" s="6"/>
      <c r="C26" s="6"/>
      <c r="D26" s="6"/>
      <c r="E26" s="6"/>
      <c r="F26" s="6"/>
      <c r="G26" s="130" t="s">
        <v>41</v>
      </c>
      <c r="H26" s="130"/>
      <c r="I26" s="130"/>
      <c r="J26" s="130"/>
      <c r="K26" s="130"/>
    </row>
    <row r="27" spans="2:11" ht="15.75" thickBot="1" x14ac:dyDescent="0.3">
      <c r="B27" s="6"/>
      <c r="C27" s="6"/>
      <c r="D27" s="6"/>
      <c r="E27" s="6"/>
      <c r="F27" s="6"/>
      <c r="G27" s="128" t="s">
        <v>42</v>
      </c>
      <c r="H27" s="128"/>
      <c r="I27" s="128"/>
      <c r="J27" s="128"/>
      <c r="K27" s="128"/>
    </row>
    <row r="28" spans="2:11" ht="15.75" thickBot="1" x14ac:dyDescent="0.3">
      <c r="B28" s="6"/>
      <c r="C28" s="6"/>
      <c r="D28" s="6"/>
      <c r="E28" s="6"/>
      <c r="F28" s="6"/>
      <c r="G28" s="26"/>
      <c r="H28" s="34"/>
      <c r="I28" s="36"/>
      <c r="J28" s="41" t="s">
        <v>43</v>
      </c>
      <c r="K28" s="49">
        <f>K21+K25</f>
        <v>-4401.8020322997472</v>
      </c>
    </row>
    <row r="29" spans="2:11" x14ac:dyDescent="0.25">
      <c r="B29" s="6"/>
      <c r="C29" s="6"/>
      <c r="D29" s="6"/>
      <c r="E29" s="6"/>
      <c r="F29" s="6"/>
      <c r="G29" s="6"/>
      <c r="H29" s="129" t="s">
        <v>44</v>
      </c>
      <c r="I29" s="129"/>
      <c r="J29" s="129"/>
      <c r="K29" s="50">
        <v>1.0452077969794906</v>
      </c>
    </row>
    <row r="30" spans="2:11" x14ac:dyDescent="0.25">
      <c r="B30" s="6"/>
      <c r="C30" s="6"/>
      <c r="D30" s="6"/>
      <c r="E30" s="6"/>
      <c r="F30" s="6"/>
      <c r="G30" s="6"/>
      <c r="H30" s="129" t="s">
        <v>45</v>
      </c>
      <c r="I30" s="129"/>
      <c r="J30" s="129"/>
      <c r="K30" s="51">
        <v>1.0429999999999999</v>
      </c>
    </row>
    <row r="31" spans="2:11" x14ac:dyDescent="0.25">
      <c r="B31" s="6"/>
      <c r="C31" s="6"/>
      <c r="D31" s="6"/>
      <c r="E31" s="6"/>
      <c r="F31" s="6"/>
      <c r="G31" s="6"/>
      <c r="H31" s="129" t="s">
        <v>46</v>
      </c>
      <c r="I31" s="129"/>
      <c r="J31" s="129"/>
      <c r="K31" s="52">
        <f>K29-K30</f>
        <v>2.2077969794906949E-3</v>
      </c>
    </row>
    <row r="40" spans="1:11" ht="15.75" thickBot="1" x14ac:dyDescent="0.3">
      <c r="A40" s="6"/>
      <c r="B40" s="117" t="s">
        <v>63</v>
      </c>
      <c r="C40" s="117"/>
      <c r="D40" s="117"/>
      <c r="E40" s="6"/>
      <c r="F40" s="6"/>
      <c r="G40" s="6"/>
      <c r="H40" s="81"/>
      <c r="I40" s="81"/>
      <c r="J40" s="81"/>
      <c r="K40" s="52"/>
    </row>
    <row r="41" spans="1:11" ht="15.75" thickBot="1" x14ac:dyDescent="0.3">
      <c r="A41" s="6"/>
      <c r="B41" s="138" t="s">
        <v>98</v>
      </c>
      <c r="C41" s="139"/>
      <c r="D41" s="140"/>
      <c r="E41" s="82"/>
      <c r="F41" s="22" t="s">
        <v>64</v>
      </c>
      <c r="G41" s="6"/>
      <c r="H41" s="81"/>
      <c r="I41" s="81"/>
      <c r="J41" s="81"/>
      <c r="K41" s="52"/>
    </row>
    <row r="42" spans="1:11" x14ac:dyDescent="0.25">
      <c r="A42" s="6"/>
      <c r="B42" s="141"/>
      <c r="C42" s="142"/>
      <c r="D42" s="143"/>
      <c r="E42" s="82"/>
      <c r="F42" s="118" t="s">
        <v>99</v>
      </c>
      <c r="G42" s="119"/>
      <c r="H42" s="119"/>
      <c r="I42" s="119"/>
      <c r="J42" s="119"/>
      <c r="K42" s="120"/>
    </row>
    <row r="43" spans="1:11" x14ac:dyDescent="0.25">
      <c r="A43" s="6"/>
      <c r="B43" s="141"/>
      <c r="C43" s="142"/>
      <c r="D43" s="143"/>
      <c r="E43" s="82"/>
      <c r="F43" s="121"/>
      <c r="G43" s="147"/>
      <c r="H43" s="147"/>
      <c r="I43" s="147"/>
      <c r="J43" s="147"/>
      <c r="K43" s="122"/>
    </row>
    <row r="44" spans="1:11" x14ac:dyDescent="0.25">
      <c r="A44" s="6"/>
      <c r="B44" s="141"/>
      <c r="C44" s="142"/>
      <c r="D44" s="143"/>
      <c r="E44" s="82"/>
      <c r="F44" s="121"/>
      <c r="G44" s="147"/>
      <c r="H44" s="147"/>
      <c r="I44" s="147"/>
      <c r="J44" s="147"/>
      <c r="K44" s="122"/>
    </row>
    <row r="45" spans="1:11" x14ac:dyDescent="0.25">
      <c r="A45" s="6"/>
      <c r="B45" s="141"/>
      <c r="C45" s="142"/>
      <c r="D45" s="143"/>
      <c r="E45" s="82"/>
      <c r="F45" s="121"/>
      <c r="G45" s="147"/>
      <c r="H45" s="147"/>
      <c r="I45" s="147"/>
      <c r="J45" s="147"/>
      <c r="K45" s="122"/>
    </row>
    <row r="46" spans="1:11" x14ac:dyDescent="0.25">
      <c r="A46" s="6"/>
      <c r="B46" s="141"/>
      <c r="C46" s="142"/>
      <c r="D46" s="143"/>
      <c r="E46" s="82"/>
      <c r="F46" s="121"/>
      <c r="G46" s="147"/>
      <c r="H46" s="147"/>
      <c r="I46" s="147"/>
      <c r="J46" s="147"/>
      <c r="K46" s="122"/>
    </row>
    <row r="47" spans="1:11" ht="15.75" thickBot="1" x14ac:dyDescent="0.3">
      <c r="A47" s="6"/>
      <c r="B47" s="144"/>
      <c r="C47" s="145"/>
      <c r="D47" s="146"/>
      <c r="E47" s="82"/>
      <c r="F47" s="123"/>
      <c r="G47" s="124"/>
      <c r="H47" s="124"/>
      <c r="I47" s="124"/>
      <c r="J47" s="124"/>
      <c r="K47" s="125"/>
    </row>
    <row r="48" spans="1:11" x14ac:dyDescent="0.25">
      <c r="A48" s="6" t="s">
        <v>65</v>
      </c>
      <c r="B48" s="83" t="s">
        <v>66</v>
      </c>
      <c r="C48" s="22"/>
      <c r="D48" s="6"/>
      <c r="E48" s="6"/>
      <c r="F48" s="6"/>
      <c r="G48" s="6"/>
      <c r="H48" s="6"/>
      <c r="I48" s="6"/>
      <c r="J48" s="6"/>
      <c r="K48" s="84"/>
    </row>
    <row r="49" spans="1:11" x14ac:dyDescent="0.25">
      <c r="A49" s="6"/>
      <c r="B49" s="58"/>
      <c r="C49" s="22"/>
      <c r="D49" s="6"/>
      <c r="E49" s="6"/>
      <c r="F49" s="6"/>
      <c r="G49" s="6"/>
      <c r="H49" s="6"/>
      <c r="I49" s="6"/>
      <c r="J49" s="6"/>
      <c r="K49" s="85"/>
    </row>
    <row r="50" spans="1:11" x14ac:dyDescent="0.25">
      <c r="A50" s="86"/>
      <c r="B50" s="87" t="s">
        <v>67</v>
      </c>
      <c r="C50" s="88" t="s">
        <v>68</v>
      </c>
      <c r="D50" s="126" t="s">
        <v>69</v>
      </c>
      <c r="E50" s="126"/>
      <c r="F50" s="126"/>
      <c r="G50" s="126"/>
      <c r="H50" s="126"/>
      <c r="I50" s="127" t="s">
        <v>70</v>
      </c>
      <c r="J50" s="127"/>
      <c r="K50" s="127"/>
    </row>
    <row r="51" spans="1:11" ht="60" x14ac:dyDescent="0.25">
      <c r="A51" s="111" t="s">
        <v>71</v>
      </c>
      <c r="B51" s="112"/>
      <c r="C51" s="89">
        <v>-25691</v>
      </c>
      <c r="D51" s="113"/>
      <c r="E51" s="114"/>
      <c r="F51" s="114"/>
      <c r="G51" s="114"/>
      <c r="H51" s="115"/>
      <c r="I51" s="90" t="s">
        <v>72</v>
      </c>
      <c r="J51" s="116" t="s">
        <v>73</v>
      </c>
      <c r="K51" s="116"/>
    </row>
    <row r="52" spans="1:11" ht="57.75" x14ac:dyDescent="0.25">
      <c r="A52" s="91" t="s">
        <v>74</v>
      </c>
      <c r="B52" s="92" t="s">
        <v>75</v>
      </c>
      <c r="C52" s="89"/>
      <c r="D52" s="106"/>
      <c r="E52" s="106"/>
      <c r="F52" s="106"/>
      <c r="G52" s="106"/>
      <c r="H52" s="106"/>
      <c r="I52" s="93"/>
      <c r="J52" s="107"/>
      <c r="K52" s="107"/>
    </row>
    <row r="53" spans="1:11" ht="57.75" x14ac:dyDescent="0.25">
      <c r="A53" s="91" t="s">
        <v>76</v>
      </c>
      <c r="B53" s="92" t="s">
        <v>77</v>
      </c>
      <c r="C53" s="89"/>
      <c r="D53" s="108"/>
      <c r="E53" s="109"/>
      <c r="F53" s="109"/>
      <c r="G53" s="109"/>
      <c r="H53" s="110"/>
      <c r="I53" s="93"/>
      <c r="J53" s="107"/>
      <c r="K53" s="107"/>
    </row>
    <row r="54" spans="1:11" ht="43.5" x14ac:dyDescent="0.25">
      <c r="A54" s="91" t="s">
        <v>78</v>
      </c>
      <c r="B54" s="92" t="s">
        <v>79</v>
      </c>
      <c r="C54" s="89"/>
      <c r="D54" s="106"/>
      <c r="E54" s="106"/>
      <c r="F54" s="106"/>
      <c r="G54" s="106"/>
      <c r="H54" s="106"/>
      <c r="I54" s="93"/>
      <c r="J54" s="107"/>
      <c r="K54" s="107"/>
    </row>
    <row r="55" spans="1:11" ht="43.5" x14ac:dyDescent="0.25">
      <c r="A55" s="91" t="s">
        <v>80</v>
      </c>
      <c r="B55" s="92" t="s">
        <v>81</v>
      </c>
      <c r="C55" s="89"/>
      <c r="D55" s="108"/>
      <c r="E55" s="109"/>
      <c r="F55" s="109"/>
      <c r="G55" s="109"/>
      <c r="H55" s="110"/>
      <c r="I55" s="93"/>
      <c r="J55" s="107"/>
      <c r="K55" s="107"/>
    </row>
    <row r="56" spans="1:11" ht="72" x14ac:dyDescent="0.25">
      <c r="A56" s="91" t="s">
        <v>82</v>
      </c>
      <c r="B56" s="92" t="s">
        <v>83</v>
      </c>
      <c r="C56" s="89"/>
      <c r="D56" s="106"/>
      <c r="E56" s="106"/>
      <c r="F56" s="106"/>
      <c r="G56" s="106"/>
      <c r="H56" s="106"/>
      <c r="I56" s="93"/>
      <c r="J56" s="107"/>
      <c r="K56" s="107"/>
    </row>
    <row r="57" spans="1:11" ht="72" x14ac:dyDescent="0.25">
      <c r="A57" s="91" t="s">
        <v>84</v>
      </c>
      <c r="B57" s="92" t="s">
        <v>85</v>
      </c>
      <c r="C57" s="89"/>
      <c r="D57" s="106"/>
      <c r="E57" s="106"/>
      <c r="F57" s="106"/>
      <c r="G57" s="106"/>
      <c r="H57" s="106"/>
      <c r="I57" s="93"/>
      <c r="J57" s="107"/>
      <c r="K57" s="107"/>
    </row>
    <row r="58" spans="1:11" ht="43.5" x14ac:dyDescent="0.25">
      <c r="A58" s="91">
        <v>4</v>
      </c>
      <c r="B58" s="92" t="s">
        <v>86</v>
      </c>
      <c r="C58" s="89"/>
      <c r="D58" s="106"/>
      <c r="E58" s="106"/>
      <c r="F58" s="106"/>
      <c r="G58" s="106"/>
      <c r="H58" s="106"/>
      <c r="I58" s="93"/>
      <c r="J58" s="107"/>
      <c r="K58" s="107"/>
    </row>
    <row r="59" spans="1:11" ht="43.5" x14ac:dyDescent="0.25">
      <c r="A59" s="91" t="s">
        <v>87</v>
      </c>
      <c r="B59" s="92" t="s">
        <v>88</v>
      </c>
      <c r="C59" s="89"/>
      <c r="D59" s="106"/>
      <c r="E59" s="106"/>
      <c r="F59" s="106"/>
      <c r="G59" s="106"/>
      <c r="H59" s="106"/>
      <c r="I59" s="93"/>
      <c r="J59" s="107"/>
      <c r="K59" s="107"/>
    </row>
    <row r="60" spans="1:11" ht="43.5" x14ac:dyDescent="0.25">
      <c r="A60" s="94" t="s">
        <v>89</v>
      </c>
      <c r="B60" s="95" t="s">
        <v>90</v>
      </c>
      <c r="C60" s="89"/>
      <c r="D60" s="106"/>
      <c r="E60" s="106"/>
      <c r="F60" s="106"/>
      <c r="G60" s="106"/>
      <c r="H60" s="106"/>
      <c r="I60" s="93"/>
      <c r="J60" s="107"/>
      <c r="K60" s="107"/>
    </row>
    <row r="61" spans="1:11" ht="43.5" x14ac:dyDescent="0.25">
      <c r="A61" s="94">
        <v>6</v>
      </c>
      <c r="B61" s="96" t="s">
        <v>91</v>
      </c>
      <c r="C61" s="89"/>
      <c r="D61" s="106"/>
      <c r="E61" s="106"/>
      <c r="F61" s="106"/>
      <c r="G61" s="106"/>
      <c r="H61" s="106"/>
      <c r="I61" s="93"/>
      <c r="J61" s="107"/>
      <c r="K61" s="107"/>
    </row>
    <row r="62" spans="1:11" x14ac:dyDescent="0.25">
      <c r="A62" s="94">
        <v>7</v>
      </c>
      <c r="B62" s="97"/>
      <c r="C62" s="89"/>
      <c r="D62" s="106"/>
      <c r="E62" s="106"/>
      <c r="F62" s="106"/>
      <c r="G62" s="106"/>
      <c r="H62" s="106"/>
      <c r="I62" s="93"/>
      <c r="J62" s="107"/>
      <c r="K62" s="107"/>
    </row>
    <row r="63" spans="1:11" x14ac:dyDescent="0.25">
      <c r="A63" s="94">
        <v>8</v>
      </c>
      <c r="B63" s="97"/>
      <c r="C63" s="89"/>
      <c r="D63" s="108"/>
      <c r="E63" s="109"/>
      <c r="F63" s="109"/>
      <c r="G63" s="109"/>
      <c r="H63" s="110"/>
      <c r="I63" s="93"/>
      <c r="J63" s="107"/>
      <c r="K63" s="107"/>
    </row>
    <row r="64" spans="1:11" x14ac:dyDescent="0.25">
      <c r="A64" s="94">
        <v>9</v>
      </c>
      <c r="B64" s="97"/>
      <c r="C64" s="89"/>
      <c r="D64" s="106"/>
      <c r="E64" s="106"/>
      <c r="F64" s="106"/>
      <c r="G64" s="106"/>
      <c r="H64" s="106"/>
      <c r="I64" s="93"/>
      <c r="J64" s="107"/>
      <c r="K64" s="107"/>
    </row>
    <row r="65" spans="1:11" x14ac:dyDescent="0.25">
      <c r="A65" s="94">
        <v>10</v>
      </c>
      <c r="B65" s="97"/>
      <c r="C65" s="89"/>
      <c r="D65" s="106"/>
      <c r="E65" s="106"/>
      <c r="F65" s="106"/>
      <c r="G65" s="106"/>
      <c r="H65" s="106"/>
      <c r="I65" s="93"/>
      <c r="J65" s="107"/>
      <c r="K65" s="107"/>
    </row>
    <row r="66" spans="1:11" ht="45" x14ac:dyDescent="0.25">
      <c r="A66" s="6" t="s">
        <v>92</v>
      </c>
      <c r="B66" s="98" t="s">
        <v>93</v>
      </c>
      <c r="C66" s="99">
        <f>SUM(C51:C65)</f>
        <v>-25691</v>
      </c>
      <c r="D66" s="100"/>
      <c r="E66" s="100"/>
      <c r="F66" s="100"/>
      <c r="G66" s="100"/>
      <c r="H66" s="6"/>
      <c r="I66" s="6"/>
      <c r="J66" s="6"/>
      <c r="K66" s="6"/>
    </row>
    <row r="67" spans="1:11" ht="45" x14ac:dyDescent="0.25">
      <c r="A67" s="6"/>
      <c r="B67" s="5" t="s">
        <v>94</v>
      </c>
      <c r="C67" s="101">
        <f>+K28</f>
        <v>-4401.8020322997472</v>
      </c>
      <c r="D67" s="100"/>
      <c r="E67" s="100"/>
      <c r="F67" s="100"/>
      <c r="G67" s="100"/>
      <c r="H67" s="6"/>
      <c r="I67" s="6"/>
      <c r="J67" s="6"/>
      <c r="K67" s="6"/>
    </row>
    <row r="68" spans="1:11" x14ac:dyDescent="0.25">
      <c r="A68" s="6"/>
      <c r="B68" s="5" t="s">
        <v>95</v>
      </c>
      <c r="C68" s="102">
        <f>C66-C67</f>
        <v>-21289.197967700253</v>
      </c>
      <c r="D68" s="6"/>
      <c r="E68" s="6"/>
      <c r="F68" s="6"/>
      <c r="G68" s="6"/>
      <c r="H68" s="6"/>
      <c r="I68" s="6"/>
      <c r="J68" s="6"/>
      <c r="K68" s="6"/>
    </row>
    <row r="69" spans="1:11" ht="45.75" thickBot="1" x14ac:dyDescent="0.3">
      <c r="A69" s="6"/>
      <c r="B69" s="5" t="s">
        <v>96</v>
      </c>
      <c r="C69" s="103">
        <f>IF(ISERROR(C68/J21),0,C68/J21)</f>
        <v>-5.9387418106235067E-3</v>
      </c>
      <c r="D69" s="59" t="str">
        <f>IF(AND(C69&lt;0.01,C69&gt;-0.01),"","Unresolved differences of greater than + or - 1% should be explained")</f>
        <v/>
      </c>
      <c r="E69" s="6"/>
      <c r="F69" s="104"/>
      <c r="G69" s="6"/>
      <c r="H69" s="6"/>
      <c r="I69" s="6"/>
      <c r="J69" s="6"/>
      <c r="K69" s="6"/>
    </row>
    <row r="70" spans="1:11" ht="15.75" thickTop="1" x14ac:dyDescent="0.25"/>
  </sheetData>
  <mergeCells count="41">
    <mergeCell ref="G27:K27"/>
    <mergeCell ref="H29:J29"/>
    <mergeCell ref="H30:J30"/>
    <mergeCell ref="H31:J31"/>
    <mergeCell ref="G26:K26"/>
    <mergeCell ref="B40:D40"/>
    <mergeCell ref="B41:D47"/>
    <mergeCell ref="F42:K47"/>
    <mergeCell ref="D50:H50"/>
    <mergeCell ref="I50:K50"/>
    <mergeCell ref="A51:B51"/>
    <mergeCell ref="D51:H51"/>
    <mergeCell ref="J51:K51"/>
    <mergeCell ref="D52:H52"/>
    <mergeCell ref="J52:K52"/>
    <mergeCell ref="D53:H53"/>
    <mergeCell ref="J53:K53"/>
    <mergeCell ref="D54:H54"/>
    <mergeCell ref="J54:K54"/>
    <mergeCell ref="D55:H55"/>
    <mergeCell ref="J55:K55"/>
    <mergeCell ref="D56:H56"/>
    <mergeCell ref="J56:K56"/>
    <mergeCell ref="D57:H57"/>
    <mergeCell ref="J57:K57"/>
    <mergeCell ref="D58:H58"/>
    <mergeCell ref="J58:K58"/>
    <mergeCell ref="D59:H59"/>
    <mergeCell ref="J59:K59"/>
    <mergeCell ref="D60:H60"/>
    <mergeCell ref="J60:K60"/>
    <mergeCell ref="D61:H61"/>
    <mergeCell ref="J61:K61"/>
    <mergeCell ref="D65:H65"/>
    <mergeCell ref="J65:K65"/>
    <mergeCell ref="D62:H62"/>
    <mergeCell ref="J62:K62"/>
    <mergeCell ref="D63:H63"/>
    <mergeCell ref="J63:K63"/>
    <mergeCell ref="D64:H64"/>
    <mergeCell ref="J64:K64"/>
  </mergeCells>
  <dataValidations count="1">
    <dataValidation type="list" allowBlank="1" showInputMessage="1" showErrorMessage="1" sqref="I52:I65" xr:uid="{FABAA677-0FE2-4C02-8ACD-E0DFE158770C}">
      <formula1>"Yes,No"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824B-4ECB-450B-A279-054CA8AF5C1C}">
  <sheetPr codeName="Sheet2"/>
  <dimension ref="C4:I15"/>
  <sheetViews>
    <sheetView workbookViewId="0">
      <selection activeCell="E22" sqref="E22"/>
    </sheetView>
  </sheetViews>
  <sheetFormatPr defaultRowHeight="15" x14ac:dyDescent="0.25"/>
  <cols>
    <col min="3" max="3" width="11.85546875" customWidth="1"/>
    <col min="4" max="4" width="16.28515625" customWidth="1"/>
    <col min="5" max="5" width="15.85546875" customWidth="1"/>
    <col min="6" max="6" width="17" customWidth="1"/>
    <col min="7" max="7" width="18" customWidth="1"/>
    <col min="8" max="8" width="26" customWidth="1"/>
    <col min="9" max="9" width="20.28515625" customWidth="1"/>
  </cols>
  <sheetData>
    <row r="4" spans="3:9" x14ac:dyDescent="0.25">
      <c r="C4" s="6" t="s">
        <v>49</v>
      </c>
      <c r="D4" s="58" t="s">
        <v>50</v>
      </c>
      <c r="E4" s="6"/>
      <c r="F4" s="6"/>
      <c r="G4" s="6"/>
      <c r="H4" s="59"/>
      <c r="I4" s="6"/>
    </row>
    <row r="5" spans="3:9" ht="15.75" thickBot="1" x14ac:dyDescent="0.3">
      <c r="C5" s="6"/>
      <c r="D5" s="6"/>
      <c r="E5" s="6"/>
      <c r="F5" s="6"/>
      <c r="G5" s="6"/>
      <c r="H5" s="6"/>
      <c r="I5" s="6"/>
    </row>
    <row r="6" spans="3:9" x14ac:dyDescent="0.25">
      <c r="C6" s="6"/>
      <c r="D6" s="60"/>
      <c r="E6" s="131" t="s">
        <v>51</v>
      </c>
      <c r="F6" s="131"/>
      <c r="G6" s="132"/>
      <c r="H6" s="133" t="s">
        <v>52</v>
      </c>
      <c r="I6" s="135" t="s">
        <v>53</v>
      </c>
    </row>
    <row r="7" spans="3:9" ht="83.25" customHeight="1" x14ac:dyDescent="0.25">
      <c r="C7" s="61"/>
      <c r="D7" s="62" t="s">
        <v>54</v>
      </c>
      <c r="E7" s="63" t="s">
        <v>55</v>
      </c>
      <c r="F7" s="64" t="s">
        <v>56</v>
      </c>
      <c r="G7" s="65" t="s">
        <v>57</v>
      </c>
      <c r="H7" s="134"/>
      <c r="I7" s="136"/>
    </row>
    <row r="8" spans="3:9" x14ac:dyDescent="0.25">
      <c r="C8" s="70"/>
      <c r="D8" s="71">
        <v>2023</v>
      </c>
      <c r="E8" s="67">
        <v>182417</v>
      </c>
      <c r="F8" s="67"/>
      <c r="G8" s="68">
        <f>SUM(E8:F8)</f>
        <v>182417</v>
      </c>
      <c r="H8" s="67">
        <v>7181654</v>
      </c>
      <c r="I8" s="69">
        <f t="shared" ref="I8" si="0">IFERROR(G8/H8,0)</f>
        <v>2.5400416115841838E-2</v>
      </c>
    </row>
    <row r="9" spans="3:9" x14ac:dyDescent="0.25">
      <c r="C9" s="6"/>
      <c r="D9" s="66" t="s">
        <v>62</v>
      </c>
      <c r="E9" s="67">
        <v>-188573</v>
      </c>
      <c r="F9" s="67"/>
      <c r="G9" s="68">
        <f>SUM(E9:F9)</f>
        <v>-188573</v>
      </c>
      <c r="H9" s="67">
        <v>2813400</v>
      </c>
      <c r="I9" s="69">
        <f>IFERROR(G9/H9,0)</f>
        <v>-6.7026729224425957E-2</v>
      </c>
    </row>
    <row r="10" spans="3:9" ht="15.75" thickBot="1" x14ac:dyDescent="0.3">
      <c r="C10" s="70"/>
      <c r="D10" s="72" t="s">
        <v>58</v>
      </c>
      <c r="E10" s="73">
        <f>SUM(E8:E9)</f>
        <v>-6156</v>
      </c>
      <c r="F10" s="73">
        <f>SUM(F8:F9)</f>
        <v>0</v>
      </c>
      <c r="G10" s="73">
        <f>SUM(G8:G9)</f>
        <v>-6156</v>
      </c>
      <c r="H10" s="73">
        <f>SUM(H8:H9)</f>
        <v>9995054</v>
      </c>
      <c r="I10" s="74">
        <f>IFERROR(G10/H10,0)</f>
        <v>-6.1590462642823135E-4</v>
      </c>
    </row>
    <row r="11" spans="3:9" x14ac:dyDescent="0.25">
      <c r="C11" s="6"/>
      <c r="D11" s="75"/>
      <c r="E11" s="76"/>
      <c r="F11" s="76"/>
      <c r="G11" s="76"/>
      <c r="H11" s="76"/>
      <c r="I11" s="77"/>
    </row>
    <row r="12" spans="3:9" x14ac:dyDescent="0.25">
      <c r="C12" s="6"/>
      <c r="D12" s="78"/>
      <c r="E12" s="79"/>
      <c r="F12" s="79"/>
      <c r="G12" s="79"/>
      <c r="H12" s="79"/>
      <c r="I12" s="79"/>
    </row>
    <row r="13" spans="3:9" x14ac:dyDescent="0.25">
      <c r="C13" s="6"/>
      <c r="D13" s="22" t="s">
        <v>59</v>
      </c>
      <c r="E13" s="79"/>
      <c r="F13" s="79"/>
      <c r="G13" s="79"/>
      <c r="H13" s="79"/>
      <c r="I13" s="79"/>
    </row>
    <row r="14" spans="3:9" ht="48.75" customHeight="1" x14ac:dyDescent="0.25">
      <c r="C14" s="6"/>
      <c r="D14" s="137" t="s">
        <v>60</v>
      </c>
      <c r="E14" s="137"/>
      <c r="F14" s="137"/>
      <c r="G14" s="137"/>
      <c r="H14" s="137"/>
      <c r="I14" s="137"/>
    </row>
    <row r="15" spans="3:9" ht="30" customHeight="1" x14ac:dyDescent="0.25">
      <c r="C15" s="6"/>
      <c r="D15" s="137" t="s">
        <v>61</v>
      </c>
      <c r="E15" s="137"/>
      <c r="F15" s="137"/>
      <c r="G15" s="137"/>
      <c r="H15" s="137"/>
      <c r="I15" s="137"/>
    </row>
  </sheetData>
  <mergeCells count="5">
    <mergeCell ref="E6:G6"/>
    <mergeCell ref="H6:H7"/>
    <mergeCell ref="I6:I7"/>
    <mergeCell ref="D14:I14"/>
    <mergeCell ref="D15:I1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KN</vt:lpstr>
      <vt:lpstr>KN 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Robertson</dc:creator>
  <cp:lastModifiedBy>Janice Robertson</cp:lastModifiedBy>
  <dcterms:created xsi:type="dcterms:W3CDTF">2024-10-02T20:56:52Z</dcterms:created>
  <dcterms:modified xsi:type="dcterms:W3CDTF">2024-10-30T15:01:49Z</dcterms:modified>
</cp:coreProperties>
</file>