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Admin\Ontario Energy Board\Rate Design\2025 - SN\2. Working Copies\"/>
    </mc:Choice>
  </mc:AlternateContent>
  <xr:revisionPtr revIDLastSave="0" documentId="13_ncr:1_{40747EFB-8C6E-4F70-8642-5BBA93DD6F1C}" xr6:coauthVersionLast="47" xr6:coauthVersionMax="47" xr10:uidLastSave="{00000000-0000-0000-0000-000000000000}"/>
  <bookViews>
    <workbookView xWindow="25080" yWindow="2010" windowWidth="25440" windowHeight="15270" activeTab="1" xr2:uid="{D06D17ED-9BA6-40AE-9D55-2F816A808255}"/>
  </bookViews>
  <sheets>
    <sheet name="Continuity" sheetId="1" r:id="rId1"/>
    <sheet name="Carrying Charg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N9" i="2" s="1"/>
  <c r="I10" i="2"/>
  <c r="L9" i="2"/>
  <c r="R14" i="1"/>
  <c r="J14" i="2"/>
  <c r="O9" i="2" l="1"/>
  <c r="J10" i="2"/>
  <c r="J11" i="2"/>
  <c r="J12" i="2"/>
  <c r="J13" i="2"/>
  <c r="J15" i="2"/>
  <c r="J9" i="2"/>
  <c r="I11" i="2"/>
  <c r="I12" i="2"/>
  <c r="I13" i="2"/>
  <c r="I14" i="2"/>
  <c r="I15" i="2"/>
  <c r="I9" i="2"/>
  <c r="H9" i="2"/>
  <c r="G9" i="2"/>
  <c r="K20" i="1"/>
  <c r="Q14" i="1" l="1"/>
  <c r="E15" i="2" l="1"/>
  <c r="E14" i="2"/>
  <c r="E13" i="2"/>
  <c r="E12" i="2"/>
  <c r="E11" i="2"/>
  <c r="E10" i="2"/>
  <c r="Q20" i="1"/>
  <c r="Q19" i="1"/>
  <c r="Q18" i="1"/>
  <c r="Q17" i="1"/>
  <c r="Q15" i="1"/>
  <c r="D12" i="2"/>
  <c r="D13" i="2"/>
  <c r="D14" i="2"/>
  <c r="D11" i="2"/>
  <c r="D10" i="2"/>
  <c r="D9" i="2"/>
  <c r="K13" i="1" l="1"/>
  <c r="F15" i="2"/>
  <c r="F14" i="2"/>
  <c r="F13" i="2"/>
  <c r="F12" i="2"/>
  <c r="F11" i="2"/>
  <c r="F10" i="2"/>
  <c r="F9" i="2"/>
  <c r="H10" i="2"/>
  <c r="H11" i="2"/>
  <c r="M11" i="2" s="1"/>
  <c r="H12" i="2"/>
  <c r="M12" i="2" s="1"/>
  <c r="H13" i="2"/>
  <c r="H14" i="2"/>
  <c r="M14" i="2" s="1"/>
  <c r="M9" i="2"/>
  <c r="G10" i="2"/>
  <c r="G11" i="2"/>
  <c r="G12" i="2"/>
  <c r="G13" i="2"/>
  <c r="G14" i="2"/>
  <c r="N15" i="1"/>
  <c r="N16" i="1"/>
  <c r="N17" i="1"/>
  <c r="N18" i="1"/>
  <c r="N19" i="1"/>
  <c r="N20" i="1"/>
  <c r="N21" i="1"/>
  <c r="N14" i="1"/>
  <c r="G15" i="1"/>
  <c r="G16" i="1"/>
  <c r="G17" i="1"/>
  <c r="G18" i="1"/>
  <c r="G19" i="1"/>
  <c r="G20" i="1"/>
  <c r="G21" i="1"/>
  <c r="G14" i="1"/>
  <c r="K14" i="1"/>
  <c r="E32" i="1"/>
  <c r="P38" i="1"/>
  <c r="O38" i="1"/>
  <c r="L38" i="1"/>
  <c r="I38" i="1"/>
  <c r="H38" i="1"/>
  <c r="E38" i="1"/>
  <c r="P36" i="1"/>
  <c r="O36" i="1"/>
  <c r="L36" i="1"/>
  <c r="I36" i="1"/>
  <c r="H36" i="1"/>
  <c r="E36" i="1"/>
  <c r="P34" i="1"/>
  <c r="O34" i="1"/>
  <c r="L34" i="1"/>
  <c r="I34" i="1"/>
  <c r="H34" i="1"/>
  <c r="E34" i="1"/>
  <c r="P32" i="1"/>
  <c r="O32" i="1"/>
  <c r="L32" i="1"/>
  <c r="I32" i="1"/>
  <c r="H32" i="1"/>
  <c r="R29" i="1"/>
  <c r="K29" i="1"/>
  <c r="R28" i="1"/>
  <c r="K28" i="1"/>
  <c r="R27" i="1"/>
  <c r="K27" i="1"/>
  <c r="R26" i="1"/>
  <c r="K26" i="1"/>
  <c r="R25" i="1"/>
  <c r="K25" i="1"/>
  <c r="R24" i="1"/>
  <c r="K24" i="1"/>
  <c r="R23" i="1"/>
  <c r="K23" i="1"/>
  <c r="R22" i="1"/>
  <c r="K22" i="1"/>
  <c r="K21" i="1"/>
  <c r="K19" i="1"/>
  <c r="K18" i="1"/>
  <c r="K17" i="1"/>
  <c r="K16" i="1"/>
  <c r="K15" i="1"/>
  <c r="R13" i="1"/>
  <c r="K38" i="1" l="1"/>
  <c r="K32" i="1"/>
  <c r="D15" i="2"/>
  <c r="N31" i="1"/>
  <c r="G31" i="1"/>
  <c r="N14" i="2"/>
  <c r="O14" i="2" s="1"/>
  <c r="E16" i="2"/>
  <c r="L14" i="2"/>
  <c r="L13" i="2"/>
  <c r="L10" i="2"/>
  <c r="F16" i="2"/>
  <c r="R20" i="1"/>
  <c r="M13" i="2"/>
  <c r="R18" i="1"/>
  <c r="R16" i="1"/>
  <c r="N10" i="2"/>
  <c r="H33" i="1"/>
  <c r="L37" i="1"/>
  <c r="O37" i="1"/>
  <c r="P37" i="1"/>
  <c r="E33" i="1"/>
  <c r="I33" i="1"/>
  <c r="E37" i="1"/>
  <c r="H37" i="1"/>
  <c r="I37" i="1"/>
  <c r="K34" i="1"/>
  <c r="K36" i="1"/>
  <c r="K37" i="1" s="1"/>
  <c r="L33" i="1"/>
  <c r="O33" i="1"/>
  <c r="P33" i="1"/>
  <c r="D16" i="2" l="1"/>
  <c r="G15" i="2"/>
  <c r="H15" i="2"/>
  <c r="O10" i="2"/>
  <c r="N13" i="2"/>
  <c r="O13" i="2" s="1"/>
  <c r="N12" i="2"/>
  <c r="O12" i="2" s="1"/>
  <c r="N11" i="2"/>
  <c r="O11" i="2" s="1"/>
  <c r="R19" i="1"/>
  <c r="R17" i="1"/>
  <c r="L11" i="2"/>
  <c r="L12" i="2"/>
  <c r="M10" i="2"/>
  <c r="K33" i="1"/>
  <c r="I16" i="2" l="1"/>
  <c r="G16" i="2"/>
  <c r="L15" i="2"/>
  <c r="H16" i="2"/>
  <c r="L16" i="2"/>
  <c r="R15" i="1"/>
  <c r="M15" i="2" l="1"/>
  <c r="M16" i="2" s="1"/>
  <c r="J16" i="2"/>
  <c r="Q21" i="1"/>
  <c r="R21" i="1" s="1"/>
  <c r="R32" i="1" s="1"/>
  <c r="N15" i="2"/>
  <c r="R36" i="1"/>
  <c r="O15" i="2" l="1"/>
  <c r="O16" i="2" s="1"/>
  <c r="N16" i="2"/>
  <c r="R38" i="1"/>
  <c r="R37" i="1" s="1"/>
  <c r="R34" i="1"/>
  <c r="R33" i="1" s="1"/>
  <c r="K44" i="1"/>
</calcChain>
</file>

<file path=xl/sharedStrings.xml><?xml version="1.0" encoding="utf-8"?>
<sst xmlns="http://schemas.openxmlformats.org/spreadsheetml/2006/main" count="96" uniqueCount="75">
  <si>
    <t>Account Descriptions</t>
  </si>
  <si>
    <t>Account Number</t>
  </si>
  <si>
    <t>Group 1 Accounts</t>
  </si>
  <si>
    <t>LV Variance Account</t>
  </si>
  <si>
    <t>Smart Metering Entity Charge Variance Account</t>
  </si>
  <si>
    <t>RSVA - Retail Transmission Network Charge</t>
  </si>
  <si>
    <t>RSVA - Retail Transmission Connection Charge</t>
  </si>
  <si>
    <t>Refer to the Filing Requirements for Account 1595 disposition eligibility.</t>
  </si>
  <si>
    <t>Group 1 total (including Account 1589)</t>
  </si>
  <si>
    <t>Group 1 total  (excluding Account 1589)</t>
  </si>
  <si>
    <t xml:space="preserve">RSVA - Global Adjustment </t>
  </si>
  <si>
    <r>
      <t>RSVA - Wholesale Market Service Charge</t>
    </r>
    <r>
      <rPr>
        <vertAlign val="superscript"/>
        <sz val="11"/>
        <rFont val="Arial"/>
        <family val="2"/>
      </rPr>
      <t>5</t>
    </r>
  </si>
  <si>
    <r>
      <t>Variance WMS – Sub-account CBR Class A</t>
    </r>
    <r>
      <rPr>
        <vertAlign val="superscript"/>
        <sz val="11"/>
        <rFont val="Arial"/>
        <family val="2"/>
      </rPr>
      <t>5</t>
    </r>
  </si>
  <si>
    <r>
      <t>Variance WMS – Sub-account CBR Class B</t>
    </r>
    <r>
      <rPr>
        <vertAlign val="superscript"/>
        <sz val="11"/>
        <rFont val="Arial"/>
        <family val="2"/>
      </rPr>
      <t>5</t>
    </r>
  </si>
  <si>
    <r>
      <t>RSVA - Power (excluding Global Adjustment)</t>
    </r>
    <r>
      <rPr>
        <vertAlign val="superscript"/>
        <sz val="11"/>
        <rFont val="Arial"/>
        <family val="2"/>
      </rPr>
      <t>4</t>
    </r>
  </si>
  <si>
    <r>
      <t xml:space="preserve">RSVA - Global Adjustment </t>
    </r>
    <r>
      <rPr>
        <vertAlign val="superscript"/>
        <sz val="11"/>
        <rFont val="Arial"/>
        <family val="2"/>
      </rPr>
      <t>4</t>
    </r>
  </si>
  <si>
    <r>
      <t>Disposition and Recovery/Refund of Regulatory Balances (2009)</t>
    </r>
    <r>
      <rPr>
        <vertAlign val="superscript"/>
        <sz val="11"/>
        <rFont val="Arial"/>
        <family val="2"/>
      </rPr>
      <t>7</t>
    </r>
  </si>
  <si>
    <r>
      <t>Disposition and Recovery/Refund of Regulatory Balances (2017 and pre-2017)</t>
    </r>
    <r>
      <rPr>
        <vertAlign val="superscript"/>
        <sz val="11"/>
        <rFont val="Arial"/>
        <family val="2"/>
      </rPr>
      <t>3</t>
    </r>
  </si>
  <si>
    <r>
      <t>Disposition and Recovery/Refund of Regulatory Balances (2018)</t>
    </r>
    <r>
      <rPr>
        <vertAlign val="superscript"/>
        <sz val="11"/>
        <rFont val="Arial"/>
        <family val="2"/>
      </rPr>
      <t>3</t>
    </r>
  </si>
  <si>
    <r>
      <t>Disposition and Recovery/Refund of Regulatory Balances (2019)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</si>
  <si>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(2020)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</si>
  <si>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(2021)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</si>
  <si>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(2022)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</si>
  <si>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(2023)</t>
    </r>
    <r>
      <rPr>
        <vertAlign val="superscript"/>
        <sz val="11"/>
        <rFont val="Arial"/>
        <family val="2"/>
      </rPr>
      <t>3</t>
    </r>
  </si>
  <si>
    <t>Transactions(1) Debit / (Credit) Jan- April 2024</t>
  </si>
  <si>
    <t>OEB-Approved Disposition Jan - April 2024</t>
  </si>
  <si>
    <t>Principal Adjustments during 2024(1)</t>
  </si>
  <si>
    <t>Closing Principal Balance as of April 30 2024</t>
  </si>
  <si>
    <t>Interest Jan-1 to April 30-24</t>
  </si>
  <si>
    <t>Opening Interest Amounts as of Jan 1 2024</t>
  </si>
  <si>
    <t>Opening Principal Amounts as of Jan 1 2024</t>
  </si>
  <si>
    <t>DVA Schedule</t>
  </si>
  <si>
    <t>Jan 1 to April 30, 2024</t>
  </si>
  <si>
    <t>Dec 31 2023 RRR</t>
  </si>
  <si>
    <t>Difference</t>
  </si>
  <si>
    <t>Carrying Charges</t>
  </si>
  <si>
    <t>Jan - Apr</t>
  </si>
  <si>
    <t>May &amp; June</t>
  </si>
  <si>
    <t>July - Sept</t>
  </si>
  <si>
    <t>Oct - Dec</t>
  </si>
  <si>
    <t>Calculate Projected CC to end of April 2025</t>
  </si>
  <si>
    <t>Actual CC</t>
  </si>
  <si>
    <t>Jan - April 2024</t>
  </si>
  <si>
    <t>COLUMN BQ</t>
  </si>
  <si>
    <t>Jan 2024 - Dec 2024</t>
  </si>
  <si>
    <t>COLUMN BR</t>
  </si>
  <si>
    <t>Jan 2025 - April 2025</t>
  </si>
  <si>
    <t>Closing Interest Amounts as of April 30 2025</t>
  </si>
  <si>
    <t>Totals</t>
  </si>
  <si>
    <t>Closing CC</t>
  </si>
  <si>
    <t>`</t>
  </si>
  <si>
    <t>Balance as of April 30</t>
  </si>
  <si>
    <t>2024</t>
  </si>
  <si>
    <t>A</t>
  </si>
  <si>
    <t>B</t>
  </si>
  <si>
    <t>C</t>
  </si>
  <si>
    <t>D</t>
  </si>
  <si>
    <t>E</t>
  </si>
  <si>
    <t>F</t>
  </si>
  <si>
    <t>G</t>
  </si>
  <si>
    <t>C+D+E+F</t>
  </si>
  <si>
    <t>B+D+E+F+G</t>
  </si>
  <si>
    <t>Total Claim</t>
  </si>
  <si>
    <t>Principal + Carrying Charges</t>
  </si>
  <si>
    <t>H</t>
  </si>
  <si>
    <t>I</t>
  </si>
  <si>
    <t>J</t>
  </si>
  <si>
    <t>K</t>
  </si>
  <si>
    <t>A + J</t>
  </si>
  <si>
    <t>Thunder Bay GR 1 Carrying Charges</t>
  </si>
  <si>
    <t>Thunder Bay</t>
  </si>
  <si>
    <t>Total of lines 22 through 29.</t>
  </si>
  <si>
    <t>Agrees to TB Model Tab 3 Column BO</t>
  </si>
  <si>
    <t>Interest Adjustments May 2024 - April 2025</t>
  </si>
  <si>
    <t>(Adjusted for OEB Approved Disposition)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</si>
</sst>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#,##0;[Red]\(#,##0\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rial"/>
      <family val="2"/>
    </font>
    <font>
      <b/>
      <sz val="16"/>
      <name val="Book Antiqua"/>
      <family val="1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Book Antiqua"/>
      <family val="1"/>
    </font>
    <font>
      <b/>
      <sz val="22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b/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EBF1DE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12"/>
      </bottom>
      <diagonal/>
    </border>
    <border>
      <left style="medium">
        <color auto="1"/>
      </left>
      <right/>
      <top style="medium">
        <color indexed="1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/>
      <bottom style="double">
        <color indexed="64"/>
      </bottom>
      <diagonal/>
    </border>
    <border>
      <left style="thin">
        <color rgb="FF7F7F7F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9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5" fillId="4" borderId="2" applyNumberFormat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30" applyNumberFormat="0" applyFill="0" applyAlignment="0" applyProtection="0"/>
  </cellStyleXfs>
  <cellXfs count="100">
    <xf numFmtId="0" fontId="0" fillId="0" borderId="0" xfId="0"/>
    <xf numFmtId="0" fontId="7" fillId="0" borderId="0" xfId="0" applyFont="1"/>
    <xf numFmtId="0" fontId="9" fillId="0" borderId="3" xfId="0" applyFont="1" applyBorder="1" applyAlignment="1">
      <alignment vertic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0" fillId="0" borderId="4" xfId="4" applyFont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0" fontId="10" fillId="0" borderId="5" xfId="0" applyFont="1" applyBorder="1"/>
    <xf numFmtId="0" fontId="13" fillId="0" borderId="0" xfId="0" applyFont="1" applyAlignment="1">
      <alignment wrapText="1"/>
    </xf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6" fontId="10" fillId="0" borderId="11" xfId="0" applyNumberFormat="1" applyFont="1" applyBorder="1"/>
    <xf numFmtId="6" fontId="10" fillId="0" borderId="4" xfId="0" applyNumberFormat="1" applyFont="1" applyBorder="1" applyProtection="1">
      <protection locked="0"/>
    </xf>
    <xf numFmtId="6" fontId="10" fillId="0" borderId="4" xfId="0" applyNumberFormat="1" applyFont="1" applyBorder="1"/>
    <xf numFmtId="8" fontId="14" fillId="0" borderId="13" xfId="0" applyNumberFormat="1" applyFont="1" applyBorder="1" applyAlignment="1">
      <alignment horizontal="center" vertical="center" wrapText="1"/>
    </xf>
    <xf numFmtId="8" fontId="14" fillId="5" borderId="0" xfId="0" applyNumberFormat="1" applyFont="1" applyFill="1" applyAlignment="1">
      <alignment horizontal="center" vertical="center" wrapText="1"/>
    </xf>
    <xf numFmtId="8" fontId="14" fillId="5" borderId="14" xfId="0" applyNumberFormat="1" applyFont="1" applyFill="1" applyBorder="1" applyAlignment="1">
      <alignment horizontal="center" vertical="center" wrapText="1"/>
    </xf>
    <xf numFmtId="6" fontId="10" fillId="0" borderId="0" xfId="0" applyNumberFormat="1" applyFont="1"/>
    <xf numFmtId="6" fontId="10" fillId="0" borderId="0" xfId="0" applyNumberFormat="1" applyFont="1" applyProtection="1">
      <protection locked="0"/>
    </xf>
    <xf numFmtId="6" fontId="0" fillId="0" borderId="0" xfId="0" applyNumberFormat="1" applyAlignment="1">
      <alignment wrapText="1"/>
    </xf>
    <xf numFmtId="6" fontId="13" fillId="0" borderId="7" xfId="0" applyNumberFormat="1" applyFont="1" applyBorder="1" applyAlignment="1">
      <alignment horizontal="center" vertical="center" wrapText="1"/>
    </xf>
    <xf numFmtId="6" fontId="10" fillId="0" borderId="7" xfId="0" applyNumberFormat="1" applyFont="1" applyBorder="1"/>
    <xf numFmtId="0" fontId="6" fillId="0" borderId="0" xfId="0" applyFont="1"/>
    <xf numFmtId="8" fontId="10" fillId="0" borderId="5" xfId="0" applyNumberFormat="1" applyFont="1" applyBorder="1"/>
    <xf numFmtId="8" fontId="10" fillId="0" borderId="15" xfId="0" applyNumberFormat="1" applyFont="1" applyBorder="1"/>
    <xf numFmtId="8" fontId="10" fillId="0" borderId="18" xfId="0" applyNumberFormat="1" applyFont="1" applyBorder="1"/>
    <xf numFmtId="6" fontId="5" fillId="4" borderId="2" xfId="3" applyNumberFormat="1"/>
    <xf numFmtId="6" fontId="2" fillId="2" borderId="1" xfId="1" applyNumberFormat="1"/>
    <xf numFmtId="6" fontId="10" fillId="0" borderId="19" xfId="0" applyNumberFormat="1" applyFont="1" applyBorder="1"/>
    <xf numFmtId="8" fontId="10" fillId="0" borderId="8" xfId="0" applyNumberFormat="1" applyFont="1" applyBorder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0" fillId="0" borderId="7" xfId="0" applyBorder="1"/>
    <xf numFmtId="6" fontId="0" fillId="0" borderId="21" xfId="0" applyNumberFormat="1" applyBorder="1" applyAlignment="1">
      <alignment wrapText="1"/>
    </xf>
    <xf numFmtId="0" fontId="6" fillId="0" borderId="21" xfId="0" applyFont="1" applyBorder="1" applyAlignment="1">
      <alignment horizontal="center"/>
    </xf>
    <xf numFmtId="0" fontId="6" fillId="0" borderId="23" xfId="0" applyFont="1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8" fontId="14" fillId="0" borderId="21" xfId="0" applyNumberFormat="1" applyFont="1" applyBorder="1" applyAlignment="1">
      <alignment horizontal="center" vertical="center" wrapText="1"/>
    </xf>
    <xf numFmtId="8" fontId="14" fillId="0" borderId="22" xfId="0" applyNumberFormat="1" applyFont="1" applyBorder="1" applyAlignment="1">
      <alignment horizontal="center" vertical="center" wrapText="1"/>
    </xf>
    <xf numFmtId="8" fontId="17" fillId="0" borderId="23" xfId="0" applyNumberFormat="1" applyFont="1" applyBorder="1" applyAlignment="1">
      <alignment horizontal="center" vertical="center" wrapText="1"/>
    </xf>
    <xf numFmtId="0" fontId="18" fillId="0" borderId="0" xfId="0" applyFont="1"/>
    <xf numFmtId="0" fontId="6" fillId="0" borderId="22" xfId="0" applyFont="1" applyBorder="1" applyAlignment="1">
      <alignment horizontal="center"/>
    </xf>
    <xf numFmtId="8" fontId="14" fillId="0" borderId="2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9" xfId="0" applyFont="1" applyBorder="1"/>
    <xf numFmtId="164" fontId="3" fillId="0" borderId="0" xfId="2" applyNumberFormat="1" applyFill="1" applyBorder="1" applyAlignment="1">
      <alignment vertical="center"/>
    </xf>
    <xf numFmtId="0" fontId="6" fillId="0" borderId="20" xfId="0" applyFont="1" applyBorder="1" applyAlignment="1">
      <alignment horizontal="center"/>
    </xf>
    <xf numFmtId="0" fontId="10" fillId="0" borderId="3" xfId="0" applyFont="1" applyBorder="1"/>
    <xf numFmtId="164" fontId="4" fillId="3" borderId="24" xfId="2" applyNumberFormat="1" applyFont="1" applyBorder="1" applyAlignment="1">
      <alignment vertical="center"/>
    </xf>
    <xf numFmtId="164" fontId="4" fillId="3" borderId="25" xfId="2" applyNumberFormat="1" applyFont="1" applyBorder="1" applyAlignment="1">
      <alignment vertical="center"/>
    </xf>
    <xf numFmtId="164" fontId="4" fillId="3" borderId="26" xfId="2" applyNumberFormat="1" applyFont="1" applyBorder="1" applyAlignment="1">
      <alignment vertical="center"/>
    </xf>
    <xf numFmtId="164" fontId="4" fillId="3" borderId="27" xfId="2" applyNumberFormat="1" applyFont="1" applyBorder="1" applyAlignment="1">
      <alignment vertical="center"/>
    </xf>
    <xf numFmtId="164" fontId="4" fillId="3" borderId="28" xfId="2" applyNumberFormat="1" applyFont="1" applyBorder="1" applyAlignment="1">
      <alignment vertical="center"/>
    </xf>
    <xf numFmtId="164" fontId="4" fillId="3" borderId="29" xfId="2" applyNumberFormat="1" applyFont="1" applyBorder="1" applyAlignment="1">
      <alignment vertical="center"/>
    </xf>
    <xf numFmtId="164" fontId="3" fillId="3" borderId="24" xfId="2" applyNumberFormat="1" applyBorder="1" applyAlignment="1">
      <alignment vertical="center"/>
    </xf>
    <xf numFmtId="164" fontId="3" fillId="3" borderId="27" xfId="2" applyNumberFormat="1" applyBorder="1" applyAlignment="1">
      <alignment vertical="center"/>
    </xf>
    <xf numFmtId="164" fontId="3" fillId="3" borderId="28" xfId="2" applyNumberFormat="1" applyBorder="1" applyAlignment="1">
      <alignment vertical="center"/>
    </xf>
    <xf numFmtId="164" fontId="3" fillId="3" borderId="29" xfId="2" applyNumberFormat="1" applyBorder="1" applyAlignment="1">
      <alignment vertical="center"/>
    </xf>
    <xf numFmtId="164" fontId="3" fillId="3" borderId="25" xfId="2" applyNumberFormat="1" applyBorder="1" applyAlignment="1">
      <alignment vertical="center"/>
    </xf>
    <xf numFmtId="0" fontId="19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6" fontId="4" fillId="0" borderId="30" xfId="18" applyNumberFormat="1"/>
    <xf numFmtId="6" fontId="20" fillId="0" borderId="6" xfId="0" applyNumberFormat="1" applyFont="1" applyBorder="1" applyAlignment="1">
      <alignment wrapText="1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8" fontId="14" fillId="0" borderId="13" xfId="0" applyNumberFormat="1" applyFont="1" applyBorder="1" applyAlignment="1">
      <alignment horizontal="center" vertical="center" wrapText="1"/>
    </xf>
    <xf numFmtId="8" fontId="17" fillId="0" borderId="0" xfId="0" applyNumberFormat="1" applyFont="1" applyAlignment="1">
      <alignment horizontal="center" vertical="center" wrapText="1"/>
    </xf>
    <xf numFmtId="8" fontId="17" fillId="0" borderId="14" xfId="0" applyNumberFormat="1" applyFont="1" applyBorder="1" applyAlignment="1">
      <alignment horizontal="center" vertical="center" wrapText="1"/>
    </xf>
    <xf numFmtId="8" fontId="14" fillId="5" borderId="0" xfId="0" applyNumberFormat="1" applyFont="1" applyFill="1" applyAlignment="1">
      <alignment horizontal="center" vertical="center" wrapText="1"/>
    </xf>
    <xf numFmtId="8" fontId="14" fillId="5" borderId="14" xfId="0" applyNumberFormat="1" applyFont="1" applyFill="1" applyBorder="1" applyAlignment="1">
      <alignment horizontal="center" vertical="center" wrapText="1"/>
    </xf>
    <xf numFmtId="8" fontId="17" fillId="5" borderId="0" xfId="0" applyNumberFormat="1" applyFont="1" applyFill="1" applyAlignment="1">
      <alignment horizontal="center" vertical="center" wrapText="1"/>
    </xf>
    <xf numFmtId="8" fontId="17" fillId="5" borderId="14" xfId="0" applyNumberFormat="1" applyFont="1" applyFill="1" applyBorder="1" applyAlignment="1">
      <alignment horizontal="center" vertical="center" wrapText="1"/>
    </xf>
    <xf numFmtId="8" fontId="14" fillId="0" borderId="6" xfId="0" applyNumberFormat="1" applyFont="1" applyBorder="1" applyAlignment="1">
      <alignment horizontal="center" vertical="center" wrapText="1"/>
    </xf>
    <xf numFmtId="8" fontId="14" fillId="0" borderId="7" xfId="0" applyNumberFormat="1" applyFont="1" applyBorder="1" applyAlignment="1">
      <alignment horizontal="center" vertical="center" wrapText="1"/>
    </xf>
    <xf numFmtId="8" fontId="14" fillId="0" borderId="1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8" fontId="14" fillId="0" borderId="3" xfId="0" applyNumberFormat="1" applyFont="1" applyBorder="1" applyAlignment="1">
      <alignment horizontal="center" vertical="center" wrapText="1"/>
    </xf>
    <xf numFmtId="8" fontId="14" fillId="5" borderId="4" xfId="0" applyNumberFormat="1" applyFont="1" applyFill="1" applyBorder="1" applyAlignment="1">
      <alignment horizontal="center" vertical="center" wrapText="1"/>
    </xf>
    <xf numFmtId="8" fontId="14" fillId="5" borderId="10" xfId="0" applyNumberFormat="1" applyFont="1" applyFill="1" applyBorder="1" applyAlignment="1">
      <alignment horizontal="center" vertical="center" wrapText="1"/>
    </xf>
    <xf numFmtId="8" fontId="17" fillId="0" borderId="4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9">
    <cellStyle name="Calculation" xfId="2" builtinId="22"/>
    <cellStyle name="Check Cell" xfId="3" builtinId="23"/>
    <cellStyle name="Input" xfId="1" builtinId="20"/>
    <cellStyle name="Linked Cell" xfId="18" builtinId="24"/>
    <cellStyle name="Normal" xfId="0" builtinId="0"/>
    <cellStyle name="Normal 19" xfId="5" xr:uid="{6F198D90-C380-46B4-8DB9-04CDCF77B44C}"/>
    <cellStyle name="Normal 2" xfId="4" xr:uid="{BC6F8470-A05E-41AF-9841-D2ADF45C2DAE}"/>
    <cellStyle name="Normal 25" xfId="6" xr:uid="{715DDABA-2B9B-4941-ADEF-D7803B172B9C}"/>
    <cellStyle name="Normal 30" xfId="7" xr:uid="{9B3DE73F-77FB-4486-8FEC-769B28B03735}"/>
    <cellStyle name="Normal 31" xfId="9" xr:uid="{A69E77B5-6DB6-4B57-AF31-E38D2B191BB9}"/>
    <cellStyle name="Normal 32" xfId="8" xr:uid="{CFD47C9F-47DC-4DB2-8DD7-C4E069A24172}"/>
    <cellStyle name="Normal 41" xfId="10" xr:uid="{2021FB2F-BA07-4207-9054-9F6DC5B39FC5}"/>
    <cellStyle name="Normal 42" xfId="11" xr:uid="{82A594F5-74A4-4580-AE96-88CAAF66C3A0}"/>
    <cellStyle name="Normal 50" xfId="12" xr:uid="{A45094D3-40E5-4B3D-B5B6-A4A903B21D8C}"/>
    <cellStyle name="Normal 51" xfId="13" xr:uid="{C49AE81B-AD51-4D09-A312-C41B3EA70B1B}"/>
    <cellStyle name="Normal 52" xfId="14" xr:uid="{15081758-5BAF-448A-9803-21C748852159}"/>
    <cellStyle name="Normal 53" xfId="15" xr:uid="{07B79E0A-B970-4C56-9CF0-52873CB16B41}"/>
    <cellStyle name="Normal 60" xfId="16" xr:uid="{EEE5E127-1DE0-47BE-BA5A-5F28CA33E596}"/>
    <cellStyle name="Normal 61" xfId="17" xr:uid="{610062C1-5174-4766-AD0D-3947AA436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3250436</xdr:colOff>
      <xdr:row>18</xdr:row>
      <xdr:rowOff>53341</xdr:rowOff>
    </xdr:from>
    <xdr:to>
      <xdr:col>7</xdr:col>
      <xdr:colOff>409574</xdr:colOff>
      <xdr:row>34</xdr:row>
      <xdr:rowOff>67405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89E80-C0BE-58B3-59F6-A6F3F9A4C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036" y="3806191"/>
          <a:ext cx="5817363" cy="3062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AD0C-B1DB-4D3D-BE52-1AE99D655DD4}">
  <sheetPr codeName="Sheet1"/>
  <dimension ref="C1:R45"/>
  <sheetViews>
    <sheetView zoomScale="85" zoomScaleNormal="85" workbookViewId="0"/>
  </sheetViews>
  <sheetFormatPr defaultRowHeight="15" x14ac:dyDescent="0.25"/>
  <cols>
    <col min="3" max="3" width="46.85546875" customWidth="1"/>
    <col min="5" max="5" width="16" customWidth="1"/>
    <col min="6" max="6" width="13.85546875" customWidth="1"/>
    <col min="7" max="7" width="10.5703125" customWidth="1"/>
    <col min="8" max="8" width="13.85546875" customWidth="1"/>
    <col min="9" max="9" width="16.7109375" customWidth="1"/>
    <col min="10" max="10" width="12" customWidth="1"/>
    <col min="11" max="11" width="17.42578125" customWidth="1"/>
    <col min="12" max="14" width="14.5703125" customWidth="1"/>
    <col min="15" max="15" width="15.5703125" customWidth="1"/>
    <col min="16" max="16" width="11.42578125" customWidth="1"/>
    <col min="17" max="17" width="14" customWidth="1"/>
    <col min="18" max="18" width="13.7109375" customWidth="1"/>
    <col min="20" max="20" width="11.7109375" customWidth="1"/>
    <col min="22" max="22" width="10.85546875" customWidth="1"/>
  </cols>
  <sheetData>
    <row r="1" spans="3:18" x14ac:dyDescent="0.25">
      <c r="C1" s="29" t="s">
        <v>70</v>
      </c>
    </row>
    <row r="2" spans="3:18" x14ac:dyDescent="0.25">
      <c r="C2" s="29" t="s">
        <v>31</v>
      </c>
    </row>
    <row r="3" spans="3:18" x14ac:dyDescent="0.25">
      <c r="C3" s="29" t="s">
        <v>32</v>
      </c>
    </row>
    <row r="4" spans="3:18" x14ac:dyDescent="0.25">
      <c r="C4" s="29"/>
    </row>
    <row r="5" spans="3:18" x14ac:dyDescent="0.25">
      <c r="C5" s="29"/>
    </row>
    <row r="6" spans="3:18" x14ac:dyDescent="0.25">
      <c r="C6" s="29"/>
    </row>
    <row r="7" spans="3:18" ht="15.75" thickBot="1" x14ac:dyDescent="0.3">
      <c r="C7" s="29"/>
    </row>
    <row r="8" spans="3:18" ht="28.5" thickBot="1" x14ac:dyDescent="0.3">
      <c r="C8" s="1"/>
      <c r="D8" s="10"/>
      <c r="E8" s="77">
        <v>2024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9"/>
    </row>
    <row r="9" spans="3:18" x14ac:dyDescent="0.25">
      <c r="C9" s="90" t="s">
        <v>0</v>
      </c>
      <c r="D9" s="92" t="s">
        <v>1</v>
      </c>
      <c r="E9" s="94" t="s">
        <v>30</v>
      </c>
      <c r="F9" s="21"/>
      <c r="G9" s="21"/>
      <c r="H9" s="80" t="s">
        <v>24</v>
      </c>
      <c r="I9" s="80" t="s">
        <v>25</v>
      </c>
      <c r="J9" s="80" t="s">
        <v>26</v>
      </c>
      <c r="K9" s="80" t="s">
        <v>27</v>
      </c>
      <c r="L9" s="80" t="s">
        <v>29</v>
      </c>
      <c r="M9" s="21"/>
      <c r="N9" s="21"/>
      <c r="O9" s="80" t="s">
        <v>28</v>
      </c>
      <c r="P9" s="80" t="s">
        <v>25</v>
      </c>
      <c r="Q9" s="80" t="s">
        <v>73</v>
      </c>
      <c r="R9" s="87" t="s">
        <v>47</v>
      </c>
    </row>
    <row r="10" spans="3:18" x14ac:dyDescent="0.25">
      <c r="C10" s="91"/>
      <c r="D10" s="93"/>
      <c r="E10" s="95"/>
      <c r="F10" s="22"/>
      <c r="G10" s="22"/>
      <c r="H10" s="83"/>
      <c r="I10" s="85"/>
      <c r="J10" s="85"/>
      <c r="K10" s="81"/>
      <c r="L10" s="83"/>
      <c r="M10" s="22"/>
      <c r="N10" s="22"/>
      <c r="O10" s="85"/>
      <c r="P10" s="85"/>
      <c r="Q10" s="85"/>
      <c r="R10" s="88"/>
    </row>
    <row r="11" spans="3:18" ht="30" customHeight="1" thickBot="1" x14ac:dyDescent="0.3">
      <c r="C11" s="91"/>
      <c r="D11" s="93"/>
      <c r="E11" s="96"/>
      <c r="F11" s="23" t="s">
        <v>33</v>
      </c>
      <c r="G11" s="23" t="s">
        <v>34</v>
      </c>
      <c r="H11" s="84"/>
      <c r="I11" s="86"/>
      <c r="J11" s="86"/>
      <c r="K11" s="82"/>
      <c r="L11" s="84"/>
      <c r="M11" s="23" t="s">
        <v>33</v>
      </c>
      <c r="N11" s="23" t="s">
        <v>34</v>
      </c>
      <c r="O11" s="86"/>
      <c r="P11" s="86"/>
      <c r="Q11" s="86"/>
      <c r="R11" s="89"/>
    </row>
    <row r="12" spans="3:18" ht="24" thickBot="1" x14ac:dyDescent="0.3">
      <c r="C12" s="2" t="s">
        <v>2</v>
      </c>
      <c r="D12" s="11"/>
      <c r="E12" s="18"/>
      <c r="F12" s="24"/>
      <c r="G12" s="24"/>
      <c r="H12" s="24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3:18" hidden="1" x14ac:dyDescent="0.25">
      <c r="C13" s="3" t="s">
        <v>3</v>
      </c>
      <c r="D13" s="12">
        <v>1550</v>
      </c>
      <c r="E13" s="24"/>
      <c r="F13" s="24"/>
      <c r="G13" s="24"/>
      <c r="H13" s="24"/>
      <c r="I13" s="24"/>
      <c r="J13" s="24"/>
      <c r="K13" s="24">
        <f>E13+H13-I13+J13</f>
        <v>0</v>
      </c>
      <c r="L13" s="24"/>
      <c r="M13" s="24"/>
      <c r="N13" s="24"/>
      <c r="O13" s="24"/>
      <c r="P13" s="24"/>
      <c r="Q13" s="24"/>
      <c r="R13" s="28">
        <f>L13+O13-P13+Q13</f>
        <v>0</v>
      </c>
    </row>
    <row r="14" spans="3:18" ht="16.5" thickTop="1" thickBot="1" x14ac:dyDescent="0.3">
      <c r="C14" s="3" t="s">
        <v>4</v>
      </c>
      <c r="D14" s="12">
        <v>1551</v>
      </c>
      <c r="E14" s="24">
        <v>-233426</v>
      </c>
      <c r="F14" s="34">
        <v>-233426</v>
      </c>
      <c r="G14" s="33">
        <f>+E14-F14</f>
        <v>0</v>
      </c>
      <c r="H14" s="24">
        <v>-5640</v>
      </c>
      <c r="I14" s="24">
        <v>-142874</v>
      </c>
      <c r="J14" s="24"/>
      <c r="K14" s="24">
        <f>E14+H14-I14+J14</f>
        <v>-96192</v>
      </c>
      <c r="L14" s="24">
        <v>-10601</v>
      </c>
      <c r="M14" s="34">
        <v>-10602</v>
      </c>
      <c r="N14" s="33">
        <f>+L14-M14</f>
        <v>1</v>
      </c>
      <c r="O14" s="24">
        <v>-4337</v>
      </c>
      <c r="P14" s="24">
        <v>-10843</v>
      </c>
      <c r="Q14" s="24">
        <f>+'Carrying Charges'!G9+'Carrying Charges'!H9+'Carrying Charges'!I9+'Carrying Charges'!J9</f>
        <v>-4599.5807999999997</v>
      </c>
      <c r="R14" s="28">
        <f>L14+O14-P14+Q14</f>
        <v>-8694.5807999999997</v>
      </c>
    </row>
    <row r="15" spans="3:18" ht="18.75" thickTop="1" thickBot="1" x14ac:dyDescent="0.3">
      <c r="C15" s="3" t="s">
        <v>11</v>
      </c>
      <c r="D15" s="12">
        <v>1580</v>
      </c>
      <c r="E15" s="24">
        <v>725286</v>
      </c>
      <c r="F15" s="34">
        <v>687465</v>
      </c>
      <c r="G15" s="33">
        <f t="shared" ref="G15:G21" si="0">+E15-F15</f>
        <v>37821</v>
      </c>
      <c r="H15" s="24">
        <v>-59254</v>
      </c>
      <c r="I15" s="24">
        <v>1662241</v>
      </c>
      <c r="J15" s="24"/>
      <c r="K15" s="24">
        <f>E15+H15-I15+J15</f>
        <v>-996209</v>
      </c>
      <c r="L15" s="24">
        <v>85472</v>
      </c>
      <c r="M15" s="34">
        <v>76158</v>
      </c>
      <c r="N15" s="33">
        <f t="shared" ref="N15:N21" si="1">+L15-M15</f>
        <v>9314</v>
      </c>
      <c r="O15" s="24">
        <v>13650</v>
      </c>
      <c r="P15" s="24">
        <v>124084</v>
      </c>
      <c r="Q15" s="24">
        <f>+'Carrying Charges'!G10+'Carrying Charges'!H10+'Carrying Charges'!I10+'Carrying Charges'!J10</f>
        <v>-47635.393683333328</v>
      </c>
      <c r="R15" s="28">
        <f>L15+O15-P15+Q15</f>
        <v>-72597.393683333328</v>
      </c>
    </row>
    <row r="16" spans="3:18" ht="19.5" customHeight="1" thickTop="1" thickBot="1" x14ac:dyDescent="0.3">
      <c r="C16" s="3" t="s">
        <v>12</v>
      </c>
      <c r="D16" s="12">
        <v>1580</v>
      </c>
      <c r="E16" s="24">
        <v>0</v>
      </c>
      <c r="F16" s="34">
        <v>0</v>
      </c>
      <c r="G16" s="33">
        <f t="shared" si="0"/>
        <v>0</v>
      </c>
      <c r="H16" s="24">
        <v>0</v>
      </c>
      <c r="I16" s="24">
        <v>0</v>
      </c>
      <c r="J16" s="24"/>
      <c r="K16" s="24">
        <f>E16+H16-I16+J16</f>
        <v>0</v>
      </c>
      <c r="L16" s="24">
        <v>0</v>
      </c>
      <c r="M16" s="34">
        <v>0</v>
      </c>
      <c r="N16" s="33">
        <f t="shared" si="1"/>
        <v>0</v>
      </c>
      <c r="O16" s="24">
        <v>0</v>
      </c>
      <c r="P16" s="24">
        <v>0</v>
      </c>
      <c r="Q16" s="24">
        <v>0</v>
      </c>
      <c r="R16" s="28">
        <f>L16+O16-P16+Q16</f>
        <v>0</v>
      </c>
    </row>
    <row r="17" spans="3:18" ht="18.75" thickTop="1" thickBot="1" x14ac:dyDescent="0.3">
      <c r="C17" s="3" t="s">
        <v>13</v>
      </c>
      <c r="D17" s="12">
        <v>1580</v>
      </c>
      <c r="E17" s="24">
        <v>-37821</v>
      </c>
      <c r="F17" s="34">
        <v>0</v>
      </c>
      <c r="G17" s="33">
        <f t="shared" si="0"/>
        <v>-37821</v>
      </c>
      <c r="H17" s="24">
        <v>-32659</v>
      </c>
      <c r="I17" s="24">
        <v>-104660</v>
      </c>
      <c r="J17" s="24"/>
      <c r="K17" s="24">
        <f>E17+H17-I17+J17</f>
        <v>34180</v>
      </c>
      <c r="L17" s="24">
        <v>-9314</v>
      </c>
      <c r="M17" s="34">
        <v>0</v>
      </c>
      <c r="N17" s="33">
        <f t="shared" si="1"/>
        <v>-9314</v>
      </c>
      <c r="O17" s="24">
        <v>-1167</v>
      </c>
      <c r="P17" s="24">
        <v>-7559</v>
      </c>
      <c r="Q17" s="24">
        <f>+'Carrying Charges'!G11+'Carrying Charges'!H11+'Carrying Charges'!I11+'Carrying Charges'!J11</f>
        <v>1634.3736666666666</v>
      </c>
      <c r="R17" s="28">
        <f>L17+O17-P17+Q17</f>
        <v>-1287.6263333333334</v>
      </c>
    </row>
    <row r="18" spans="3:18" ht="16.5" thickTop="1" thickBot="1" x14ac:dyDescent="0.3">
      <c r="C18" s="3" t="s">
        <v>5</v>
      </c>
      <c r="D18" s="12">
        <v>1584</v>
      </c>
      <c r="E18" s="24">
        <v>1211963</v>
      </c>
      <c r="F18" s="34">
        <v>1211963</v>
      </c>
      <c r="G18" s="33">
        <f t="shared" si="0"/>
        <v>0</v>
      </c>
      <c r="H18" s="24">
        <v>32862</v>
      </c>
      <c r="I18" s="24">
        <v>605558</v>
      </c>
      <c r="J18" s="24"/>
      <c r="K18" s="24">
        <f t="shared" ref="K18:K28" si="2">E18+H18-I18+J18</f>
        <v>639267</v>
      </c>
      <c r="L18" s="24">
        <v>51669</v>
      </c>
      <c r="M18" s="34">
        <v>51669</v>
      </c>
      <c r="N18" s="33">
        <f t="shared" si="1"/>
        <v>0</v>
      </c>
      <c r="O18" s="24">
        <v>22944</v>
      </c>
      <c r="P18" s="24">
        <v>37265</v>
      </c>
      <c r="Q18" s="24">
        <f>+'Carrying Charges'!G12+'Carrying Charges'!H12+'Carrying Charges'!I12+'Carrying Charges'!J12</f>
        <v>30567.617050000001</v>
      </c>
      <c r="R18" s="28">
        <f t="shared" ref="R18:R28" si="3">L18+O18-P18+Q18</f>
        <v>67915.617050000001</v>
      </c>
    </row>
    <row r="19" spans="3:18" ht="16.5" thickTop="1" thickBot="1" x14ac:dyDescent="0.3">
      <c r="C19" s="3" t="s">
        <v>6</v>
      </c>
      <c r="D19" s="12">
        <v>1586</v>
      </c>
      <c r="E19" s="24">
        <v>726273</v>
      </c>
      <c r="F19" s="34">
        <v>726273</v>
      </c>
      <c r="G19" s="33">
        <f t="shared" si="0"/>
        <v>0</v>
      </c>
      <c r="H19" s="24">
        <v>-32335</v>
      </c>
      <c r="I19" s="24">
        <v>344931</v>
      </c>
      <c r="J19" s="24"/>
      <c r="K19" s="24">
        <f t="shared" si="2"/>
        <v>349007</v>
      </c>
      <c r="L19" s="24">
        <v>33177</v>
      </c>
      <c r="M19" s="34">
        <v>33177</v>
      </c>
      <c r="N19" s="33">
        <f t="shared" si="1"/>
        <v>0</v>
      </c>
      <c r="O19" s="24">
        <v>13090</v>
      </c>
      <c r="P19" s="24">
        <v>26610</v>
      </c>
      <c r="Q19" s="24">
        <f>+'Carrying Charges'!G13+'Carrying Charges'!H13+'Carrying Charges'!I13+'Carrying Charges'!J13</f>
        <v>16688.351383333335</v>
      </c>
      <c r="R19" s="28">
        <f t="shared" si="3"/>
        <v>36345.351383333335</v>
      </c>
    </row>
    <row r="20" spans="3:18" ht="18.75" thickTop="1" thickBot="1" x14ac:dyDescent="0.3">
      <c r="C20" s="3" t="s">
        <v>14</v>
      </c>
      <c r="D20" s="12">
        <v>1588</v>
      </c>
      <c r="E20" s="24">
        <v>-484018</v>
      </c>
      <c r="F20" s="34">
        <v>-484018</v>
      </c>
      <c r="G20" s="33">
        <f t="shared" si="0"/>
        <v>0</v>
      </c>
      <c r="H20" s="24">
        <v>214019</v>
      </c>
      <c r="I20" s="24">
        <v>-119118</v>
      </c>
      <c r="J20" s="24"/>
      <c r="K20" s="24">
        <f>E20+H20-I20+J20</f>
        <v>-150881</v>
      </c>
      <c r="L20" s="24">
        <v>-62852</v>
      </c>
      <c r="M20" s="34">
        <v>-62852</v>
      </c>
      <c r="N20" s="33">
        <f t="shared" si="1"/>
        <v>0</v>
      </c>
      <c r="O20" s="24">
        <v>-23295</v>
      </c>
      <c r="P20" s="24">
        <v>-30870</v>
      </c>
      <c r="Q20" s="24">
        <f>+'Carrying Charges'!G14+'Carrying Charges'!H14+'Carrying Charges'!I14+'Carrying Charges'!J14</f>
        <v>-7214.6264833333335</v>
      </c>
      <c r="R20" s="28">
        <f t="shared" si="3"/>
        <v>-62491.626483333333</v>
      </c>
    </row>
    <row r="21" spans="3:18" ht="18.75" thickTop="1" thickBot="1" x14ac:dyDescent="0.3">
      <c r="C21" s="3" t="s">
        <v>15</v>
      </c>
      <c r="D21" s="12">
        <v>1589</v>
      </c>
      <c r="E21" s="24">
        <v>705224</v>
      </c>
      <c r="F21" s="34">
        <v>705224</v>
      </c>
      <c r="G21" s="33">
        <f t="shared" si="0"/>
        <v>0</v>
      </c>
      <c r="H21" s="24">
        <v>-680255</v>
      </c>
      <c r="I21" s="24">
        <v>-48574</v>
      </c>
      <c r="J21" s="24"/>
      <c r="K21" s="24">
        <f t="shared" si="2"/>
        <v>73543</v>
      </c>
      <c r="L21" s="24">
        <v>45401</v>
      </c>
      <c r="M21" s="34">
        <v>45401</v>
      </c>
      <c r="N21" s="33">
        <f t="shared" si="1"/>
        <v>0</v>
      </c>
      <c r="O21" s="24">
        <v>1102</v>
      </c>
      <c r="P21" s="24">
        <v>18688</v>
      </c>
      <c r="Q21" s="24">
        <f>+'Carrying Charges'!G15+'Carrying Charges'!H15+'Carrying Charges'!I15+'Carrying Charges'!J15</f>
        <v>3516.5811166666663</v>
      </c>
      <c r="R21" s="28">
        <f t="shared" si="3"/>
        <v>31331.581116666668</v>
      </c>
    </row>
    <row r="22" spans="3:18" ht="17.25" hidden="1" x14ac:dyDescent="0.25">
      <c r="C22" s="4" t="s">
        <v>16</v>
      </c>
      <c r="D22" s="12">
        <v>1595</v>
      </c>
      <c r="E22" s="24"/>
      <c r="F22" s="24"/>
      <c r="G22" s="24"/>
      <c r="H22" s="24"/>
      <c r="I22" s="24"/>
      <c r="J22" s="24"/>
      <c r="K22" s="24">
        <f t="shared" si="2"/>
        <v>0</v>
      </c>
      <c r="L22" s="24"/>
      <c r="M22" s="24"/>
      <c r="N22" s="24"/>
      <c r="O22" s="24"/>
      <c r="P22" s="24"/>
      <c r="Q22" s="24"/>
      <c r="R22" s="28">
        <f t="shared" si="3"/>
        <v>0</v>
      </c>
    </row>
    <row r="23" spans="3:18" ht="17.25" hidden="1" x14ac:dyDescent="0.25">
      <c r="C23" s="4" t="s">
        <v>17</v>
      </c>
      <c r="D23" s="12">
        <v>1595</v>
      </c>
      <c r="E23" s="24"/>
      <c r="F23" s="24"/>
      <c r="G23" s="24"/>
      <c r="H23" s="24"/>
      <c r="I23" s="24"/>
      <c r="J23" s="24"/>
      <c r="K23" s="24">
        <f t="shared" si="2"/>
        <v>0</v>
      </c>
      <c r="L23" s="24"/>
      <c r="M23" s="24"/>
      <c r="N23" s="24"/>
      <c r="O23" s="24"/>
      <c r="P23" s="24"/>
      <c r="Q23" s="24"/>
      <c r="R23" s="28">
        <f t="shared" si="3"/>
        <v>0</v>
      </c>
    </row>
    <row r="24" spans="3:18" ht="17.25" hidden="1" x14ac:dyDescent="0.25">
      <c r="C24" s="4" t="s">
        <v>18</v>
      </c>
      <c r="D24" s="12">
        <v>1595</v>
      </c>
      <c r="E24" s="24"/>
      <c r="F24" s="24"/>
      <c r="G24" s="24"/>
      <c r="H24" s="24"/>
      <c r="I24" s="24"/>
      <c r="J24" s="24"/>
      <c r="K24" s="24">
        <f t="shared" si="2"/>
        <v>0</v>
      </c>
      <c r="L24" s="24"/>
      <c r="M24" s="24"/>
      <c r="N24" s="24"/>
      <c r="O24" s="24"/>
      <c r="P24" s="24"/>
      <c r="Q24" s="24"/>
      <c r="R24" s="28">
        <f t="shared" si="3"/>
        <v>0</v>
      </c>
    </row>
    <row r="25" spans="3:18" ht="17.25" hidden="1" x14ac:dyDescent="0.25">
      <c r="C25" s="4" t="s">
        <v>19</v>
      </c>
      <c r="D25" s="12">
        <v>1595</v>
      </c>
      <c r="E25" s="24"/>
      <c r="F25" s="24"/>
      <c r="G25" s="24"/>
      <c r="H25" s="24"/>
      <c r="I25" s="24"/>
      <c r="J25" s="24"/>
      <c r="K25" s="24">
        <f t="shared" si="2"/>
        <v>0</v>
      </c>
      <c r="L25" s="24"/>
      <c r="M25" s="24"/>
      <c r="N25" s="24"/>
      <c r="O25" s="24"/>
      <c r="P25" s="24"/>
      <c r="Q25" s="24"/>
      <c r="R25" s="28">
        <f t="shared" si="3"/>
        <v>0</v>
      </c>
    </row>
    <row r="26" spans="3:18" ht="17.25" hidden="1" x14ac:dyDescent="0.25">
      <c r="C26" s="4" t="s">
        <v>20</v>
      </c>
      <c r="D26" s="12">
        <v>1595</v>
      </c>
      <c r="E26" s="24"/>
      <c r="F26" s="24"/>
      <c r="G26" s="24"/>
      <c r="H26" s="24"/>
      <c r="I26" s="24"/>
      <c r="J26" s="24"/>
      <c r="K26" s="24">
        <f t="shared" si="2"/>
        <v>0</v>
      </c>
      <c r="L26" s="24"/>
      <c r="M26" s="24"/>
      <c r="N26" s="24"/>
      <c r="O26" s="24"/>
      <c r="P26" s="24"/>
      <c r="Q26" s="24"/>
      <c r="R26" s="28">
        <f t="shared" si="3"/>
        <v>0</v>
      </c>
    </row>
    <row r="27" spans="3:18" ht="18" hidden="1" customHeight="1" x14ac:dyDescent="0.25">
      <c r="C27" s="5" t="s">
        <v>21</v>
      </c>
      <c r="D27" s="12">
        <v>1595</v>
      </c>
      <c r="E27" s="24"/>
      <c r="F27" s="24"/>
      <c r="G27" s="24"/>
      <c r="H27" s="24"/>
      <c r="I27" s="24"/>
      <c r="J27" s="24"/>
      <c r="K27" s="24">
        <f t="shared" si="2"/>
        <v>0</v>
      </c>
      <c r="L27" s="24"/>
      <c r="M27" s="24"/>
      <c r="N27" s="24"/>
      <c r="O27" s="24"/>
      <c r="P27" s="24"/>
      <c r="Q27" s="24"/>
      <c r="R27" s="28">
        <f t="shared" si="3"/>
        <v>0</v>
      </c>
    </row>
    <row r="28" spans="3:18" ht="18.75" hidden="1" customHeight="1" x14ac:dyDescent="0.25">
      <c r="C28" s="5" t="s">
        <v>22</v>
      </c>
      <c r="D28" s="13">
        <v>1595</v>
      </c>
      <c r="E28" s="24"/>
      <c r="F28" s="24"/>
      <c r="G28" s="24"/>
      <c r="H28" s="24"/>
      <c r="I28" s="24"/>
      <c r="J28" s="24"/>
      <c r="K28" s="24">
        <f t="shared" si="2"/>
        <v>0</v>
      </c>
      <c r="L28" s="24"/>
      <c r="M28" s="24"/>
      <c r="N28" s="24"/>
      <c r="O28" s="24"/>
      <c r="P28" s="24"/>
      <c r="Q28" s="24"/>
      <c r="R28" s="28">
        <f t="shared" si="3"/>
        <v>0</v>
      </c>
    </row>
    <row r="29" spans="3:18" ht="20.25" hidden="1" customHeight="1" x14ac:dyDescent="0.25">
      <c r="C29" s="5" t="s">
        <v>23</v>
      </c>
      <c r="D29" s="13">
        <v>1595</v>
      </c>
      <c r="E29" s="24"/>
      <c r="F29" s="24"/>
      <c r="G29" s="24"/>
      <c r="H29" s="24"/>
      <c r="I29" s="24"/>
      <c r="J29" s="24"/>
      <c r="K29" s="24">
        <f>E29+H29-I29+J29</f>
        <v>0</v>
      </c>
      <c r="L29" s="24"/>
      <c r="M29" s="24"/>
      <c r="N29" s="24"/>
      <c r="O29" s="24"/>
      <c r="P29" s="24"/>
      <c r="Q29" s="24"/>
      <c r="R29" s="28">
        <f>L29+O29-P29+Q29</f>
        <v>0</v>
      </c>
    </row>
    <row r="30" spans="3:18" hidden="1" x14ac:dyDescent="0.25">
      <c r="C30" s="6" t="s">
        <v>7</v>
      </c>
      <c r="D30" s="12"/>
      <c r="E30" s="19"/>
      <c r="F30" s="25"/>
      <c r="G30" s="25"/>
      <c r="H30" s="25"/>
      <c r="I30" s="25"/>
      <c r="J30" s="25"/>
      <c r="K30" s="24"/>
      <c r="L30" s="25"/>
      <c r="M30" s="25"/>
      <c r="N30" s="25"/>
      <c r="O30" s="25"/>
      <c r="P30" s="25"/>
      <c r="Q30" s="25"/>
      <c r="R30" s="28"/>
    </row>
    <row r="31" spans="3:18" ht="16.5" thickTop="1" thickBot="1" x14ac:dyDescent="0.3">
      <c r="C31" s="3"/>
      <c r="D31" s="14"/>
      <c r="E31" s="20"/>
      <c r="F31" s="24"/>
      <c r="G31" s="35">
        <f>SUM(G14:G30)</f>
        <v>0</v>
      </c>
      <c r="H31" s="24"/>
      <c r="I31" s="24"/>
      <c r="J31" s="24"/>
      <c r="K31" s="24"/>
      <c r="L31" s="24"/>
      <c r="M31" s="24"/>
      <c r="N31" s="35">
        <f>SUM(N14:N30)</f>
        <v>1</v>
      </c>
      <c r="O31" s="24"/>
      <c r="P31" s="24"/>
      <c r="Q31" s="24"/>
      <c r="R31" s="28"/>
    </row>
    <row r="32" spans="3:18" ht="15.75" thickTop="1" x14ac:dyDescent="0.25">
      <c r="C32" s="7" t="s">
        <v>8</v>
      </c>
      <c r="D32" s="15"/>
      <c r="E32" s="20">
        <f>SUM(E13:E29)</f>
        <v>2613481</v>
      </c>
      <c r="F32" s="24"/>
      <c r="G32" s="24"/>
      <c r="H32" s="24">
        <f t="shared" ref="H32:R32" si="4">SUM(H13:H29)</f>
        <v>-563262</v>
      </c>
      <c r="I32" s="24">
        <f t="shared" si="4"/>
        <v>2197504</v>
      </c>
      <c r="J32" s="24"/>
      <c r="K32" s="24">
        <f>SUM(K13:K29)</f>
        <v>-147285</v>
      </c>
      <c r="L32" s="24">
        <f t="shared" si="4"/>
        <v>132952</v>
      </c>
      <c r="M32" s="24"/>
      <c r="N32" s="24"/>
      <c r="O32" s="24">
        <f t="shared" si="4"/>
        <v>21987</v>
      </c>
      <c r="P32" s="24">
        <f t="shared" si="4"/>
        <v>157375</v>
      </c>
      <c r="Q32" s="24"/>
      <c r="R32" s="28">
        <f t="shared" si="4"/>
        <v>-9478.677749999988</v>
      </c>
    </row>
    <row r="33" spans="3:18" x14ac:dyDescent="0.25">
      <c r="C33" s="7" t="s">
        <v>9</v>
      </c>
      <c r="D33" s="15"/>
      <c r="E33" s="20">
        <f>E32-E34</f>
        <v>1908257</v>
      </c>
      <c r="F33" s="24"/>
      <c r="G33" s="24"/>
      <c r="H33" s="24">
        <f>H32-H34</f>
        <v>116993</v>
      </c>
      <c r="I33" s="24">
        <f t="shared" ref="I33:P33" si="5">I32-I34</f>
        <v>2246078</v>
      </c>
      <c r="J33" s="24"/>
      <c r="K33" s="24">
        <f t="shared" si="5"/>
        <v>-220828</v>
      </c>
      <c r="L33" s="24">
        <f t="shared" si="5"/>
        <v>87551</v>
      </c>
      <c r="M33" s="24"/>
      <c r="N33" s="24"/>
      <c r="O33" s="24">
        <f t="shared" si="5"/>
        <v>20885</v>
      </c>
      <c r="P33" s="24">
        <f t="shared" si="5"/>
        <v>138687</v>
      </c>
      <c r="Q33" s="24"/>
      <c r="R33" s="28">
        <f>R32-R34</f>
        <v>-40810.258866666656</v>
      </c>
    </row>
    <row r="34" spans="3:18" x14ac:dyDescent="0.25">
      <c r="C34" s="8" t="s">
        <v>10</v>
      </c>
      <c r="D34" s="15">
        <v>1589</v>
      </c>
      <c r="E34" s="20">
        <f>E21</f>
        <v>705224</v>
      </c>
      <c r="F34" s="24"/>
      <c r="G34" s="24"/>
      <c r="H34" s="24">
        <f t="shared" ref="H34:R34" si="6">H21</f>
        <v>-680255</v>
      </c>
      <c r="I34" s="24">
        <f t="shared" si="6"/>
        <v>-48574</v>
      </c>
      <c r="J34" s="24"/>
      <c r="K34" s="24">
        <f t="shared" si="6"/>
        <v>73543</v>
      </c>
      <c r="L34" s="24">
        <f t="shared" si="6"/>
        <v>45401</v>
      </c>
      <c r="M34" s="24"/>
      <c r="N34" s="24"/>
      <c r="O34" s="24">
        <f t="shared" si="6"/>
        <v>1102</v>
      </c>
      <c r="P34" s="24">
        <f t="shared" si="6"/>
        <v>18688</v>
      </c>
      <c r="Q34" s="24"/>
      <c r="R34" s="28">
        <f t="shared" si="6"/>
        <v>31331.581116666668</v>
      </c>
    </row>
    <row r="35" spans="3:18" x14ac:dyDescent="0.25">
      <c r="C35" s="8"/>
      <c r="D35" s="16"/>
      <c r="E35" s="20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8"/>
    </row>
    <row r="36" spans="3:18" x14ac:dyDescent="0.25">
      <c r="C36" s="7" t="s">
        <v>8</v>
      </c>
      <c r="D36" s="15"/>
      <c r="E36" s="20">
        <f>SUM(E13:E29)</f>
        <v>2613481</v>
      </c>
      <c r="F36" s="24"/>
      <c r="G36" s="24"/>
      <c r="H36" s="24">
        <f>SUM(H13:H29)</f>
        <v>-563262</v>
      </c>
      <c r="I36" s="24">
        <f t="shared" ref="I36:P36" si="7">SUM(I13:I29)</f>
        <v>2197504</v>
      </c>
      <c r="J36" s="24"/>
      <c r="K36" s="24">
        <f t="shared" si="7"/>
        <v>-147285</v>
      </c>
      <c r="L36" s="24">
        <f t="shared" si="7"/>
        <v>132952</v>
      </c>
      <c r="M36" s="24"/>
      <c r="N36" s="24"/>
      <c r="O36" s="24">
        <f t="shared" si="7"/>
        <v>21987</v>
      </c>
      <c r="P36" s="24">
        <f t="shared" si="7"/>
        <v>157375</v>
      </c>
      <c r="Q36" s="24"/>
      <c r="R36" s="28">
        <f>SUM(R13:R29)</f>
        <v>-9478.677749999988</v>
      </c>
    </row>
    <row r="37" spans="3:18" x14ac:dyDescent="0.25">
      <c r="C37" s="7" t="s">
        <v>9</v>
      </c>
      <c r="D37" s="15"/>
      <c r="E37" s="20">
        <f>E36-E38</f>
        <v>1908257</v>
      </c>
      <c r="F37" s="24"/>
      <c r="G37" s="24"/>
      <c r="H37" s="24">
        <f>H36-H38</f>
        <v>116993</v>
      </c>
      <c r="I37" s="24">
        <f t="shared" ref="I37:P37" si="8">I36-I38</f>
        <v>2246078</v>
      </c>
      <c r="J37" s="24"/>
      <c r="K37" s="24">
        <f t="shared" si="8"/>
        <v>-220828</v>
      </c>
      <c r="L37" s="24">
        <f t="shared" si="8"/>
        <v>87551</v>
      </c>
      <c r="M37" s="24"/>
      <c r="N37" s="24"/>
      <c r="O37" s="24">
        <f t="shared" si="8"/>
        <v>20885</v>
      </c>
      <c r="P37" s="24">
        <f t="shared" si="8"/>
        <v>138687</v>
      </c>
      <c r="Q37" s="24"/>
      <c r="R37" s="28">
        <f>R36-R38</f>
        <v>-40810.258866666656</v>
      </c>
    </row>
    <row r="38" spans="3:18" x14ac:dyDescent="0.25">
      <c r="C38" s="8" t="s">
        <v>10</v>
      </c>
      <c r="D38" s="15">
        <v>1589</v>
      </c>
      <c r="E38" s="20">
        <f>E21</f>
        <v>705224</v>
      </c>
      <c r="F38" s="24"/>
      <c r="G38" s="24"/>
      <c r="H38" s="24">
        <f>H21</f>
        <v>-680255</v>
      </c>
      <c r="I38" s="24">
        <f t="shared" ref="I38:P38" si="9">I21</f>
        <v>-48574</v>
      </c>
      <c r="J38" s="24"/>
      <c r="K38" s="24">
        <f t="shared" si="9"/>
        <v>73543</v>
      </c>
      <c r="L38" s="24">
        <f t="shared" si="9"/>
        <v>45401</v>
      </c>
      <c r="M38" s="24"/>
      <c r="N38" s="24"/>
      <c r="O38" s="24">
        <f t="shared" si="9"/>
        <v>1102</v>
      </c>
      <c r="P38" s="24">
        <f t="shared" si="9"/>
        <v>18688</v>
      </c>
      <c r="Q38" s="24"/>
      <c r="R38" s="28">
        <f>R21</f>
        <v>31331.581116666668</v>
      </c>
    </row>
    <row r="39" spans="3:18" ht="15.75" thickBot="1" x14ac:dyDescent="0.3">
      <c r="C39" s="9"/>
      <c r="D39" s="17"/>
      <c r="E39" s="30"/>
      <c r="F39" s="32"/>
      <c r="G39" s="32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6"/>
    </row>
    <row r="41" spans="3:18" x14ac:dyDescent="0.25">
      <c r="I41" t="s">
        <v>72</v>
      </c>
    </row>
    <row r="42" spans="3:18" ht="15.75" thickBot="1" x14ac:dyDescent="0.3">
      <c r="I42" t="s">
        <v>71</v>
      </c>
      <c r="K42" s="75">
        <v>-147284.95999999996</v>
      </c>
    </row>
    <row r="43" spans="3:18" ht="16.5" thickTop="1" thickBot="1" x14ac:dyDescent="0.3"/>
    <row r="44" spans="3:18" ht="16.5" thickTop="1" thickBot="1" x14ac:dyDescent="0.3">
      <c r="K44" s="33">
        <f>+K36-K42</f>
        <v>-4.0000000037252903E-2</v>
      </c>
    </row>
    <row r="45" spans="3:18" ht="15.75" thickTop="1" x14ac:dyDescent="0.25"/>
  </sheetData>
  <mergeCells count="13">
    <mergeCell ref="C9:C11"/>
    <mergeCell ref="D9:D11"/>
    <mergeCell ref="E9:E11"/>
    <mergeCell ref="H9:H11"/>
    <mergeCell ref="I9:I11"/>
    <mergeCell ref="E8:R8"/>
    <mergeCell ref="K9:K11"/>
    <mergeCell ref="L9:L11"/>
    <mergeCell ref="O9:O11"/>
    <mergeCell ref="P9:P11"/>
    <mergeCell ref="Q9:Q11"/>
    <mergeCell ref="R9:R11"/>
    <mergeCell ref="J9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7809-C2CE-48AC-8B97-DF5A74EC0352}">
  <sheetPr codeName="Sheet2"/>
  <dimension ref="B1:O19"/>
  <sheetViews>
    <sheetView tabSelected="1" topLeftCell="B1" workbookViewId="0">
      <selection activeCell="J24" sqref="J24"/>
    </sheetView>
  </sheetViews>
  <sheetFormatPr defaultRowHeight="15" x14ac:dyDescent="0.25"/>
  <cols>
    <col min="2" max="2" width="50.5703125" customWidth="1"/>
    <col min="4" max="5" width="19.85546875" customWidth="1"/>
    <col min="6" max="6" width="16" customWidth="1"/>
    <col min="7" max="7" width="14.42578125" customWidth="1"/>
    <col min="8" max="8" width="13.42578125" customWidth="1"/>
    <col min="9" max="9" width="13.28515625" customWidth="1"/>
    <col min="10" max="10" width="12.140625" customWidth="1"/>
    <col min="11" max="11" width="2.85546875" customWidth="1"/>
    <col min="12" max="12" width="18.7109375" customWidth="1"/>
    <col min="13" max="13" width="18.28515625" customWidth="1"/>
    <col min="14" max="14" width="18" customWidth="1"/>
    <col min="15" max="15" width="24.42578125" customWidth="1"/>
  </cols>
  <sheetData>
    <row r="1" spans="2:15" x14ac:dyDescent="0.25">
      <c r="B1" t="s">
        <v>69</v>
      </c>
    </row>
    <row r="2" spans="2:15" x14ac:dyDescent="0.25">
      <c r="B2" t="s">
        <v>40</v>
      </c>
    </row>
    <row r="3" spans="2:15" ht="24" x14ac:dyDescent="0.4">
      <c r="L3" s="54" t="s">
        <v>43</v>
      </c>
      <c r="M3" s="54" t="s">
        <v>45</v>
      </c>
    </row>
    <row r="4" spans="2:15" ht="15.75" thickBot="1" x14ac:dyDescent="0.3">
      <c r="D4" s="74" t="s">
        <v>53</v>
      </c>
      <c r="E4" s="74" t="s">
        <v>54</v>
      </c>
      <c r="F4" s="74" t="s">
        <v>55</v>
      </c>
      <c r="G4" s="74" t="s">
        <v>56</v>
      </c>
      <c r="H4" s="74" t="s">
        <v>57</v>
      </c>
      <c r="I4" s="74" t="s">
        <v>58</v>
      </c>
      <c r="J4" s="74" t="s">
        <v>59</v>
      </c>
      <c r="K4" s="74"/>
      <c r="L4" s="74" t="s">
        <v>64</v>
      </c>
      <c r="M4" s="74" t="s">
        <v>65</v>
      </c>
      <c r="N4" s="74" t="s">
        <v>66</v>
      </c>
      <c r="O4" s="74" t="s">
        <v>67</v>
      </c>
    </row>
    <row r="5" spans="2:15" ht="15.75" customHeight="1" x14ac:dyDescent="0.25">
      <c r="B5" s="90" t="s">
        <v>0</v>
      </c>
      <c r="C5" s="98" t="s">
        <v>1</v>
      </c>
      <c r="D5" s="94" t="s">
        <v>27</v>
      </c>
      <c r="E5" s="51" t="s">
        <v>49</v>
      </c>
      <c r="F5" s="51" t="s">
        <v>41</v>
      </c>
      <c r="G5" s="37" t="s">
        <v>37</v>
      </c>
      <c r="H5" s="38" t="s">
        <v>38</v>
      </c>
      <c r="I5" s="38" t="s">
        <v>39</v>
      </c>
      <c r="J5" s="39" t="s">
        <v>36</v>
      </c>
      <c r="K5" s="41"/>
      <c r="L5" s="46"/>
      <c r="M5" s="46"/>
      <c r="N5" s="46" t="s">
        <v>62</v>
      </c>
      <c r="O5" s="46" t="s">
        <v>62</v>
      </c>
    </row>
    <row r="6" spans="2:15" ht="15.75" customHeight="1" thickBot="1" x14ac:dyDescent="0.3">
      <c r="B6" s="91"/>
      <c r="C6" s="99"/>
      <c r="D6" s="97"/>
      <c r="E6" s="52" t="s">
        <v>51</v>
      </c>
      <c r="F6" s="52" t="s">
        <v>42</v>
      </c>
      <c r="G6" s="40">
        <v>2024</v>
      </c>
      <c r="H6" s="41">
        <v>2024</v>
      </c>
      <c r="I6" s="41">
        <v>2024</v>
      </c>
      <c r="J6" s="42">
        <v>2025</v>
      </c>
      <c r="K6" s="41"/>
      <c r="L6" s="55" t="s">
        <v>35</v>
      </c>
      <c r="M6" s="55" t="s">
        <v>35</v>
      </c>
      <c r="N6" s="55" t="s">
        <v>35</v>
      </c>
      <c r="O6" s="73" t="s">
        <v>63</v>
      </c>
    </row>
    <row r="7" spans="2:15" ht="15.75" customHeight="1" thickBot="1" x14ac:dyDescent="0.3">
      <c r="B7" s="91"/>
      <c r="C7" s="99"/>
      <c r="D7" s="97"/>
      <c r="E7" s="56" t="s">
        <v>52</v>
      </c>
      <c r="F7" s="53"/>
      <c r="G7" s="48">
        <v>5.4899999999999997E-2</v>
      </c>
      <c r="H7" s="49">
        <v>5.1999999999999998E-2</v>
      </c>
      <c r="I7" s="49">
        <v>4.3999999999999997E-2</v>
      </c>
      <c r="J7" s="50">
        <v>4.3999999999999997E-2</v>
      </c>
      <c r="K7" s="41"/>
      <c r="L7" s="47" t="s">
        <v>44</v>
      </c>
      <c r="M7" s="47" t="s">
        <v>46</v>
      </c>
      <c r="N7" s="47"/>
      <c r="O7" s="47"/>
    </row>
    <row r="8" spans="2:15" ht="26.25" customHeight="1" thickBot="1" x14ac:dyDescent="0.3">
      <c r="B8" s="2" t="s">
        <v>2</v>
      </c>
      <c r="C8" s="61"/>
      <c r="D8" s="45"/>
      <c r="E8" s="76" t="s">
        <v>74</v>
      </c>
      <c r="F8" s="45"/>
      <c r="J8" s="44"/>
      <c r="L8" s="60" t="s">
        <v>60</v>
      </c>
      <c r="M8" s="60" t="s">
        <v>59</v>
      </c>
      <c r="N8" s="60" t="s">
        <v>61</v>
      </c>
      <c r="O8" s="60" t="s">
        <v>68</v>
      </c>
    </row>
    <row r="9" spans="2:15" ht="15.75" customHeight="1" x14ac:dyDescent="0.25">
      <c r="B9" s="3" t="s">
        <v>4</v>
      </c>
      <c r="C9" s="57">
        <v>1551</v>
      </c>
      <c r="D9" s="65">
        <f>+Continuity!K14</f>
        <v>-96192</v>
      </c>
      <c r="E9" s="65">
        <f>+Continuity!L14+Continuity!O14-Continuity!P14</f>
        <v>-4095</v>
      </c>
      <c r="F9" s="65">
        <f>+Continuity!O14</f>
        <v>-4337</v>
      </c>
      <c r="G9" s="65">
        <f>+D9*($G$7/12*2)</f>
        <v>-880.15679999999998</v>
      </c>
      <c r="H9" s="65">
        <f>+D9*($H$7/12*3)</f>
        <v>-1250.4959999999999</v>
      </c>
      <c r="I9" s="65">
        <f>+D9*($I$7/12*3)</f>
        <v>-1058.1119999999999</v>
      </c>
      <c r="J9" s="65">
        <f>+D9*($J$7/12*4)</f>
        <v>-1410.816</v>
      </c>
      <c r="K9" s="59"/>
      <c r="L9" s="69">
        <f>SUM(F9:I9)</f>
        <v>-7525.7647999999999</v>
      </c>
      <c r="M9" s="69">
        <f>+J9</f>
        <v>-1410.816</v>
      </c>
      <c r="N9" s="69">
        <f>+E9+G9+H9+I9+J9</f>
        <v>-8694.5807999999997</v>
      </c>
      <c r="O9" s="69">
        <f>+D9+N9</f>
        <v>-104886.5808</v>
      </c>
    </row>
    <row r="10" spans="2:15" ht="15.75" customHeight="1" x14ac:dyDescent="0.25">
      <c r="B10" s="3" t="s">
        <v>11</v>
      </c>
      <c r="C10" s="57">
        <v>1580</v>
      </c>
      <c r="D10" s="66">
        <f>+Continuity!K15</f>
        <v>-996209</v>
      </c>
      <c r="E10" s="66">
        <f>+Continuity!L15+Continuity!O15-Continuity!P15</f>
        <v>-24962</v>
      </c>
      <c r="F10" s="66">
        <f>+Continuity!O15</f>
        <v>13650</v>
      </c>
      <c r="G10" s="66">
        <f t="shared" ref="G10:G15" si="0">+D10*($G$7/12*2)</f>
        <v>-9115.3123500000002</v>
      </c>
      <c r="H10" s="66">
        <f t="shared" ref="H10:H15" si="1">+D10*($H$7/12*3)</f>
        <v>-12950.716999999999</v>
      </c>
      <c r="I10" s="66">
        <f>+D10*($I$7/12*3)</f>
        <v>-10958.298999999999</v>
      </c>
      <c r="J10" s="66">
        <f t="shared" ref="J10:J15" si="2">+D10*($J$7/12*4)</f>
        <v>-14611.065333333334</v>
      </c>
      <c r="K10" s="59"/>
      <c r="L10" s="70">
        <f t="shared" ref="L10:L15" si="3">SUM(F10:I10)</f>
        <v>-19374.328349999996</v>
      </c>
      <c r="M10" s="70">
        <f t="shared" ref="M10:M15" si="4">+J10</f>
        <v>-14611.065333333334</v>
      </c>
      <c r="N10" s="70">
        <f t="shared" ref="N10:N15" si="5">+E10+G10+H10+I10+J10</f>
        <v>-72597.393683333328</v>
      </c>
      <c r="O10" s="70">
        <f t="shared" ref="O10:O15" si="6">+D10+N10</f>
        <v>-1068806.3936833334</v>
      </c>
    </row>
    <row r="11" spans="2:15" ht="15.75" customHeight="1" x14ac:dyDescent="0.25">
      <c r="B11" s="3" t="s">
        <v>13</v>
      </c>
      <c r="C11" s="57">
        <v>1580</v>
      </c>
      <c r="D11" s="66">
        <f>+Continuity!K17</f>
        <v>34180</v>
      </c>
      <c r="E11" s="66">
        <f>+Continuity!L17+Continuity!O17-Continuity!P17</f>
        <v>-2922</v>
      </c>
      <c r="F11" s="66">
        <f>+Continuity!O17</f>
        <v>-1167</v>
      </c>
      <c r="G11" s="66">
        <f t="shared" si="0"/>
        <v>312.74700000000001</v>
      </c>
      <c r="H11" s="66">
        <f t="shared" si="1"/>
        <v>444.34</v>
      </c>
      <c r="I11" s="66">
        <f t="shared" ref="I11:I15" si="7">+D11*($I$7/12*3)</f>
        <v>375.97999999999996</v>
      </c>
      <c r="J11" s="66">
        <f t="shared" si="2"/>
        <v>501.30666666666667</v>
      </c>
      <c r="K11" s="59"/>
      <c r="L11" s="70">
        <f t="shared" si="3"/>
        <v>-33.932999999999993</v>
      </c>
      <c r="M11" s="70">
        <f t="shared" si="4"/>
        <v>501.30666666666667</v>
      </c>
      <c r="N11" s="70">
        <f t="shared" si="5"/>
        <v>-1287.6263333333334</v>
      </c>
      <c r="O11" s="70">
        <f t="shared" si="6"/>
        <v>32892.373666666666</v>
      </c>
    </row>
    <row r="12" spans="2:15" ht="15.75" customHeight="1" x14ac:dyDescent="0.25">
      <c r="B12" s="3" t="s">
        <v>5</v>
      </c>
      <c r="C12" s="57">
        <v>1584</v>
      </c>
      <c r="D12" s="66">
        <f>+Continuity!K18</f>
        <v>639267</v>
      </c>
      <c r="E12" s="66">
        <f>+Continuity!L18+Continuity!O18-Continuity!P18</f>
        <v>37348</v>
      </c>
      <c r="F12" s="66">
        <f>+Continuity!O18</f>
        <v>22944</v>
      </c>
      <c r="G12" s="66">
        <f t="shared" si="0"/>
        <v>5849.2930500000002</v>
      </c>
      <c r="H12" s="66">
        <f t="shared" si="1"/>
        <v>8310.4709999999995</v>
      </c>
      <c r="I12" s="66">
        <f t="shared" si="7"/>
        <v>7031.9369999999999</v>
      </c>
      <c r="J12" s="66">
        <f t="shared" si="2"/>
        <v>9375.9159999999993</v>
      </c>
      <c r="K12" s="59"/>
      <c r="L12" s="70">
        <f t="shared" si="3"/>
        <v>44135.701049999996</v>
      </c>
      <c r="M12" s="70">
        <f t="shared" si="4"/>
        <v>9375.9159999999993</v>
      </c>
      <c r="N12" s="70">
        <f t="shared" si="5"/>
        <v>67915.617050000001</v>
      </c>
      <c r="O12" s="70">
        <f t="shared" si="6"/>
        <v>707182.61705</v>
      </c>
    </row>
    <row r="13" spans="2:15" ht="15.75" customHeight="1" x14ac:dyDescent="0.25">
      <c r="B13" s="3" t="s">
        <v>6</v>
      </c>
      <c r="C13" s="57">
        <v>1586</v>
      </c>
      <c r="D13" s="66">
        <f>+Continuity!K19</f>
        <v>349007</v>
      </c>
      <c r="E13" s="66">
        <f>+Continuity!L19+Continuity!O19-Continuity!P19</f>
        <v>19657</v>
      </c>
      <c r="F13" s="66">
        <f>+Continuity!O19</f>
        <v>13090</v>
      </c>
      <c r="G13" s="66">
        <f t="shared" si="0"/>
        <v>3193.4140499999999</v>
      </c>
      <c r="H13" s="66">
        <f t="shared" si="1"/>
        <v>4537.0909999999994</v>
      </c>
      <c r="I13" s="66">
        <f t="shared" si="7"/>
        <v>3839.0769999999998</v>
      </c>
      <c r="J13" s="66">
        <f t="shared" si="2"/>
        <v>5118.7693333333336</v>
      </c>
      <c r="K13" s="59"/>
      <c r="L13" s="70">
        <f t="shared" si="3"/>
        <v>24659.582050000001</v>
      </c>
      <c r="M13" s="70">
        <f t="shared" si="4"/>
        <v>5118.7693333333336</v>
      </c>
      <c r="N13" s="70">
        <f t="shared" si="5"/>
        <v>36345.351383333335</v>
      </c>
      <c r="O13" s="70">
        <f t="shared" si="6"/>
        <v>385352.35138333333</v>
      </c>
    </row>
    <row r="14" spans="2:15" ht="15.75" customHeight="1" x14ac:dyDescent="0.25">
      <c r="B14" s="3" t="s">
        <v>14</v>
      </c>
      <c r="C14" s="57">
        <v>1588</v>
      </c>
      <c r="D14" s="66">
        <f>+Continuity!K20</f>
        <v>-150881</v>
      </c>
      <c r="E14" s="66">
        <f>+Continuity!L20+Continuity!O20-Continuity!P20</f>
        <v>-55277</v>
      </c>
      <c r="F14" s="66">
        <f>+Continuity!O20</f>
        <v>-23295</v>
      </c>
      <c r="G14" s="66">
        <f t="shared" si="0"/>
        <v>-1380.56115</v>
      </c>
      <c r="H14" s="66">
        <f t="shared" si="1"/>
        <v>-1961.453</v>
      </c>
      <c r="I14" s="66">
        <f t="shared" si="7"/>
        <v>-1659.6909999999998</v>
      </c>
      <c r="J14" s="66">
        <f>+D14*($J$7/12*4)</f>
        <v>-2212.9213333333332</v>
      </c>
      <c r="K14" s="59"/>
      <c r="L14" s="70">
        <f t="shared" si="3"/>
        <v>-28296.705150000002</v>
      </c>
      <c r="M14" s="70">
        <f t="shared" si="4"/>
        <v>-2212.9213333333332</v>
      </c>
      <c r="N14" s="70">
        <f t="shared" si="5"/>
        <v>-62491.626483333333</v>
      </c>
      <c r="O14" s="70">
        <f t="shared" si="6"/>
        <v>-213372.62648333333</v>
      </c>
    </row>
    <row r="15" spans="2:15" ht="15.75" customHeight="1" thickBot="1" x14ac:dyDescent="0.3">
      <c r="B15" s="3" t="s">
        <v>15</v>
      </c>
      <c r="C15" s="57">
        <v>1589</v>
      </c>
      <c r="D15" s="67">
        <f>+Continuity!K21</f>
        <v>73543</v>
      </c>
      <c r="E15" s="67">
        <f>+Continuity!L21+Continuity!O21-Continuity!P21</f>
        <v>27815</v>
      </c>
      <c r="F15" s="67">
        <f>+Continuity!O21</f>
        <v>1102</v>
      </c>
      <c r="G15" s="67">
        <f t="shared" si="0"/>
        <v>672.91845000000001</v>
      </c>
      <c r="H15" s="67">
        <f t="shared" si="1"/>
        <v>956.05899999999997</v>
      </c>
      <c r="I15" s="67">
        <f t="shared" si="7"/>
        <v>808.97299999999996</v>
      </c>
      <c r="J15" s="67">
        <f t="shared" si="2"/>
        <v>1078.6306666666667</v>
      </c>
      <c r="K15" s="59"/>
      <c r="L15" s="71">
        <f t="shared" si="3"/>
        <v>3539.9504500000003</v>
      </c>
      <c r="M15" s="71">
        <f t="shared" si="4"/>
        <v>1078.6306666666667</v>
      </c>
      <c r="N15" s="71">
        <f t="shared" si="5"/>
        <v>31331.581116666672</v>
      </c>
      <c r="O15" s="71">
        <f t="shared" si="6"/>
        <v>104874.58111666667</v>
      </c>
    </row>
    <row r="16" spans="2:15" ht="15.75" thickBot="1" x14ac:dyDescent="0.3">
      <c r="B16" s="58" t="s">
        <v>48</v>
      </c>
      <c r="C16" s="43"/>
      <c r="D16" s="62">
        <f>SUM(D9:D15)</f>
        <v>-147285</v>
      </c>
      <c r="E16" s="63">
        <f t="shared" ref="E16:J16" si="8">SUM(E9:E15)</f>
        <v>-2436</v>
      </c>
      <c r="F16" s="63">
        <f t="shared" si="8"/>
        <v>21987</v>
      </c>
      <c r="G16" s="63">
        <f t="shared" si="8"/>
        <v>-1347.6577500000012</v>
      </c>
      <c r="H16" s="63">
        <f t="shared" si="8"/>
        <v>-1914.7049999999988</v>
      </c>
      <c r="I16" s="63">
        <f t="shared" si="8"/>
        <v>-1620.1349999999989</v>
      </c>
      <c r="J16" s="64">
        <f t="shared" si="8"/>
        <v>-2160.1800000000012</v>
      </c>
      <c r="K16" s="59"/>
      <c r="L16" s="68">
        <f>SUM(L9:L15)</f>
        <v>17104.502249999994</v>
      </c>
      <c r="M16" s="72">
        <f>SUM(M9:M15)</f>
        <v>-2160.1800000000012</v>
      </c>
      <c r="N16" s="72">
        <f>SUM(N9:N15)</f>
        <v>-9478.6777499999844</v>
      </c>
      <c r="O16" s="72">
        <f>SUM(O9:O15)</f>
        <v>-156763.67775000018</v>
      </c>
    </row>
    <row r="19" spans="12:12" x14ac:dyDescent="0.25">
      <c r="L19" t="s">
        <v>50</v>
      </c>
    </row>
  </sheetData>
  <mergeCells count="3">
    <mergeCell ref="D5:D7"/>
    <mergeCell ref="B5:B7"/>
    <mergeCell ref="C5:C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914e9a-987b-4125-859d-a1711d26d5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44A23C7DBCA419E320B684AE8F8A9" ma:contentTypeVersion="12" ma:contentTypeDescription="Create a new document." ma:contentTypeScope="" ma:versionID="5b3a5c2d820bd6852d68f66b01afdd73">
  <xsd:schema xmlns:xsd="http://www.w3.org/2001/XMLSchema" xmlns:xs="http://www.w3.org/2001/XMLSchema" xmlns:p="http://schemas.microsoft.com/office/2006/metadata/properties" xmlns:ns3="b0a862a7-bd10-40c2-8c4f-2dff3987baf5" xmlns:ns4="bf914e9a-987b-4125-859d-a1711d26d5f7" targetNamespace="http://schemas.microsoft.com/office/2006/metadata/properties" ma:root="true" ma:fieldsID="90d62e094473931d809b70dff4919a52" ns3:_="" ns4:_="">
    <xsd:import namespace="b0a862a7-bd10-40c2-8c4f-2dff3987baf5"/>
    <xsd:import namespace="bf914e9a-987b-4125-859d-a1711d26d5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862a7-bd10-40c2-8c4f-2dff3987ba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14e9a-987b-4125-859d-a1711d26d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B7363-E3E2-4F93-B861-8547297BC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8F265A-23D7-4BC9-A27C-FC1EEF7ADE76}">
  <ds:schemaRefs>
    <ds:schemaRef ds:uri="http://schemas.microsoft.com/office/2006/documentManagement/types"/>
    <ds:schemaRef ds:uri="bf914e9a-987b-4125-859d-a1711d26d5f7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0a862a7-bd10-40c2-8c4f-2dff3987baf5"/>
  </ds:schemaRefs>
</ds:datastoreItem>
</file>

<file path=customXml/itemProps3.xml><?xml version="1.0" encoding="utf-8"?>
<ds:datastoreItem xmlns:ds="http://schemas.openxmlformats.org/officeDocument/2006/customXml" ds:itemID="{94C726DF-BD93-4F9C-B603-60592B6C7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a862a7-bd10-40c2-8c4f-2dff3987baf5"/>
    <ds:schemaRef ds:uri="bf914e9a-987b-4125-859d-a1711d26d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Continuity</vt:lpstr>
      <vt:lpstr>Carrying Charges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Robertson</dc:creator>
  <cp:lastModifiedBy>Janice Robertson</cp:lastModifiedBy>
  <dcterms:created xsi:type="dcterms:W3CDTF">2024-10-02T14:32:26Z</dcterms:created>
  <dcterms:modified xsi:type="dcterms:W3CDTF">2024-10-30T14:59:32Z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0x010100EFC44A23C7DBCA419E320B684AE8F8A9</vt:lpwstr>
  </property>
</Properties>
</file>