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dmin\Ontario Energy Board\Rate Design\2025 - SN\2. Working Copies\"/>
    </mc:Choice>
  </mc:AlternateContent>
  <xr:revisionPtr revIDLastSave="0" documentId="13_ncr:1_{B5AA20EA-BE7E-4D39-A274-659A928810D2}" xr6:coauthVersionLast="47" xr6:coauthVersionMax="47" xr10:uidLastSave="{00000000-0000-0000-0000-000000000000}"/>
  <bookViews>
    <workbookView xWindow="-120" yWindow="-120" windowWidth="25440" windowHeight="15270" xr2:uid="{C21F0C89-CE44-46D5-98EA-91A2FF5338E2}"/>
  </bookViews>
  <sheets>
    <sheet name="TB GA" sheetId="1" r:id="rId1"/>
    <sheet name="TB 1588"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E9" i="2" l="1"/>
  <c r="G9" i="2"/>
  <c r="F17" i="1"/>
  <c r="H17" i="1" s="1"/>
  <c r="F18" i="1"/>
  <c r="H18" i="1" s="1"/>
  <c r="F19" i="1"/>
  <c r="H19" i="1" s="1"/>
  <c r="F20" i="1"/>
  <c r="H20" i="1" s="1"/>
  <c r="E21" i="1"/>
  <c r="D21" i="1"/>
  <c r="C21" i="1"/>
  <c r="H10" i="2" l="1"/>
  <c r="F10" i="2"/>
  <c r="E10" i="2"/>
  <c r="I9" i="2"/>
  <c r="G8" i="2"/>
  <c r="I8" i="2" s="1"/>
  <c r="J17" i="1"/>
  <c r="J18" i="1"/>
  <c r="K18" i="1" s="1"/>
  <c r="J19" i="1"/>
  <c r="K19" i="1" s="1"/>
  <c r="J20" i="1"/>
  <c r="K20" i="1" s="1"/>
  <c r="K21" i="1" s="1"/>
  <c r="F16" i="1"/>
  <c r="H16" i="1" s="1"/>
  <c r="F15" i="1"/>
  <c r="F14" i="1"/>
  <c r="F13" i="1"/>
  <c r="F12" i="1"/>
  <c r="F11" i="1"/>
  <c r="F10" i="1"/>
  <c r="F9" i="1"/>
  <c r="F8" i="1"/>
  <c r="F7" i="1"/>
  <c r="F6" i="1"/>
  <c r="F5" i="1"/>
  <c r="H5" i="1" s="1"/>
  <c r="G10" i="2" l="1"/>
  <c r="I10" i="2" s="1"/>
  <c r="J6" i="1"/>
  <c r="H6" i="1"/>
  <c r="K6" i="1" s="1"/>
  <c r="J7" i="1"/>
  <c r="H7" i="1"/>
  <c r="J8" i="1"/>
  <c r="H8" i="1"/>
  <c r="J9" i="1"/>
  <c r="H9" i="1"/>
  <c r="J10" i="1"/>
  <c r="H10" i="1"/>
  <c r="J11" i="1"/>
  <c r="H11" i="1"/>
  <c r="J12" i="1"/>
  <c r="H12" i="1"/>
  <c r="K12" i="1" s="1"/>
  <c r="J13" i="1"/>
  <c r="H13" i="1"/>
  <c r="J14" i="1"/>
  <c r="H14" i="1"/>
  <c r="J15" i="1"/>
  <c r="H15" i="1"/>
  <c r="J5" i="1"/>
  <c r="F21" i="1"/>
  <c r="J16" i="1"/>
  <c r="K16" i="1" s="1"/>
  <c r="K17" i="1"/>
  <c r="K31" i="1" l="1"/>
  <c r="K11" i="1"/>
  <c r="K14" i="1"/>
  <c r="K8" i="1"/>
  <c r="K13" i="1"/>
  <c r="K15" i="1"/>
  <c r="K10" i="1"/>
  <c r="K9" i="1"/>
  <c r="J21" i="1"/>
  <c r="H21" i="1"/>
  <c r="K7" i="1"/>
  <c r="K5" i="1"/>
  <c r="H25" i="1"/>
  <c r="J25" i="1" l="1"/>
  <c r="I25" i="1"/>
  <c r="K25" i="1" l="1"/>
  <c r="K28" i="1" s="1"/>
  <c r="C64" i="1" s="1"/>
  <c r="C65" i="1" s="1"/>
  <c r="C66" i="1" s="1"/>
  <c r="D66" i="1" s="1"/>
</calcChain>
</file>

<file path=xl/sharedStrings.xml><?xml version="1.0" encoding="utf-8"?>
<sst xmlns="http://schemas.openxmlformats.org/spreadsheetml/2006/main" count="104" uniqueCount="101">
  <si>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</si>
  <si>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</si>
  <si>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</si>
  <si>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</si>
  <si>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</si>
  <si>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</si>
  <si>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</si>
  <si>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</si>
  <si>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</si>
  <si>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</si>
  <si>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</si>
  <si>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</si>
  <si>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</si>
  <si>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</si>
  <si>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</si>
  <si>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</si>
  <si>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</si>
  <si>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</si>
  <si>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</si>
  <si>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</si>
  <si>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</si>
  <si>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</si>
  <si>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</si>
  <si>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</si>
  <si>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</si>
  <si>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</si>
  <si>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</si>
  <si>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</si>
  <si>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</si>
  <si>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</si>
  <si>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</si>
  <si>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</si>
  <si>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</si>
  <si>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</si>
  <si>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</si>
  <si>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</si>
  <si>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</si>
  <si>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</si>
  <si>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</si>
  <si>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</si>
  <si>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</si>
  <si>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</si>
  <si>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</si>
  <si>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</si>
  <si>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</si>
  <si>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</si>
  <si>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</si>
  <si>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December 2023</t>
  </si>
  <si>
    <t>January 2024</t>
  </si>
  <si>
    <t>Note 7</t>
  </si>
  <si>
    <t>Account 1588 Reasonability Test</t>
  </si>
  <si>
    <t>Account 1588 - RSVA Power</t>
  </si>
  <si>
    <t>Account 4705 - Power Purchased</t>
  </si>
  <si>
    <t>Account 1588 as % of Account 4705</t>
  </si>
  <si>
    <t>Year</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</si>
  <si>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</si>
  <si>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</si>
  <si>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</si>
  <si>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</si>
  <si>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</si>
  <si>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</si>
  <si>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</si>
  <si>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Jan - April 2024</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</si>
  <si>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</si>
  <si>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</si>
  <si>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</si>
  <si>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</si>
  <si>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</si>
  <si>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</si>
  <si>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</si>
  <si>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</si>
  <si>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</si>
  <si>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</si>
  <si>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</si>
  <si>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</si>
  <si>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</si>
  <si>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</si>
  <si>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</si>
  <si>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</si>
  <si>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</si>
  <si>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</si>
  <si>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</si>
  <si>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</si>
  <si>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</si>
  <si>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</si>
  <si>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</si>
  <si>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</si>
  <si>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</si>
  <si>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</si>
  <si>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</si>
  <si>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</si>
  <si>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</si>
  <si>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</si>
  <si>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Adjusted Net Change in Principal Balance in the GL</t>
  </si>
  <si>
    <t>Net Change in Expected GA Balance in the Year Per Analysis</t>
  </si>
  <si>
    <t>Unresolved Difference</t>
  </si>
  <si>
    <t>Unresolved Difference as % of Expected GA Payments to IESO</t>
  </si>
  <si>
    <t xml:space="preserve">Transactions occurred at </t>
  </si>
  <si>
    <t>old TB rate</t>
  </si>
  <si>
    <t>Data provided in "F" is from IT generated report that presents the cosnumption used by month.  The datta  includes unbilled adjustments each month, columns G and H are not required.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</si>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</sst>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_-* &quot;-&quot;??_-;_-@_-"/>
    <numFmt numFmtId="165" formatCode="0.00000"/>
    <numFmt numFmtId="166" formatCode="_-* #,##0_-;\-* #,##0_-;_-* &quot;-&quot;??_-;_-@_-"/>
    <numFmt numFmtId="167" formatCode="_-&quot;$&quot;* #,##0_-;_-&quot;$&quot;* \(#,##0\)_-;_-&quot;$&quot;* &quot;-&quot;??_-;_-@_-"/>
    <numFmt numFmtId="168" formatCode="_-&quot;$&quot;* #,##0_-;\-&quot;$&quot;* #,##0_-;_-&quot;$&quot;* &quot;-&quot;??_-;_-@_-"/>
    <numFmt numFmtId="169" formatCode="0.0000"/>
    <numFmt numFmtId="170" formatCode="0.0%"/>
    <numFmt numFmtId="171" formatCode="_-&quot;$&quot;* #,##0.00000_-;_-&quot;$&quot;* \(#,##0.00000\)_-;_-&quot;$&quot;* &quot;-&quot;??_-;_-@_-"/>
  </numFmts>
  <fonts count="12"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b/>
      <sz val="11"/>
      <name val="Arial"/>
      <family val="2"/>
    </font>
    <font>
      <sz val="11"/>
      <name val="Arial"/>
      <family val="2"/>
    </font>
    <font>
      <b/>
      <sz val="11"/>
      <color rgb="FFFF0000"/>
      <name val="Arial"/>
      <family val="2"/>
    </font>
    <font>
      <b/>
      <u/>
      <sz val="11"/>
      <color theme="1"/>
      <name val="Arial"/>
      <family val="2"/>
    </font>
    <font>
      <sz val="11"/>
      <color rgb="FFFF0000"/>
      <name val="Arial"/>
      <family val="2"/>
    </font>
    <font>
      <b/>
      <vertAlign val="superscript"/>
      <sz val="12"/>
      <color theme="1"/>
      <name val="Arial"/>
      <family val="2"/>
    </font>
    <font>
      <b/>
      <vertAlign val="superscript"/>
      <sz val="11"/>
      <color theme="1"/>
      <name val="Arial"/>
      <family val="2"/>
    </font>
    <font>
      <b/>
      <u/>
      <sz val="1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cellStyleXfs>
  <cellXfs count="147">
    <xf numFmtId="0" fontId="0" fillId="0" borderId="0" xfId="0"/>
    <xf numFmtId="0" fontId="2" fillId="0" borderId="1" xfId="0" applyFont="1" applyBorder="1" applyAlignment="1">
      <alignment wrapText="1"/>
    </xf>
    <xf numFmtId="0" fontId="2" fillId="0" borderId="2" xfId="0" applyFont="1" applyBorder="1" applyAlignment="1">
      <alignment horizontal="center" wrapText="1"/>
    </xf>
    <xf numFmtId="0" fontId="3" fillId="0" borderId="3" xfId="0" applyFont="1" applyBorder="1"/>
    <xf numFmtId="0" fontId="4" fillId="0" borderId="4" xfId="0" applyFont="1" applyBorder="1" applyAlignment="1">
      <alignment wrapText="1"/>
    </xf>
    <xf numFmtId="0" fontId="4" fillId="0" borderId="0" xfId="0" applyFont="1" applyAlignment="1">
      <alignment wrapText="1"/>
    </xf>
    <xf numFmtId="0" fontId="3" fillId="0" borderId="0" xfId="0" applyFont="1"/>
    <xf numFmtId="0" fontId="4" fillId="0" borderId="5" xfId="0" applyFont="1" applyBorder="1" applyAlignment="1">
      <alignment horizontal="center" wrapText="1"/>
    </xf>
    <xf numFmtId="0" fontId="4" fillId="0" borderId="6" xfId="0" applyFont="1" applyBorder="1" applyAlignment="1">
      <alignment horizontal="center" wrapText="1"/>
    </xf>
    <xf numFmtId="164" fontId="3" fillId="2" borderId="7" xfId="1" applyNumberFormat="1" applyFont="1" applyFill="1" applyBorder="1" applyProtection="1">
      <protection locked="0"/>
    </xf>
    <xf numFmtId="164" fontId="3" fillId="2" borderId="8" xfId="1" applyNumberFormat="1" applyFont="1" applyFill="1" applyBorder="1" applyProtection="1">
      <protection locked="0"/>
    </xf>
    <xf numFmtId="164" fontId="3" fillId="2" borderId="9" xfId="1" applyNumberFormat="1" applyFont="1" applyFill="1" applyBorder="1" applyProtection="1">
      <protection locked="0"/>
    </xf>
    <xf numFmtId="164" fontId="2" fillId="0" borderId="10" xfId="1" applyNumberFormat="1" applyFont="1" applyBorder="1"/>
    <xf numFmtId="164" fontId="2" fillId="0" borderId="0" xfId="1" applyNumberFormat="1" applyFont="1" applyBorder="1"/>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164" fontId="3" fillId="0" borderId="8" xfId="1" applyNumberFormat="1" applyFont="1" applyFill="1" applyBorder="1"/>
    <xf numFmtId="0" fontId="2" fillId="0" borderId="14" xfId="0" applyFont="1" applyBorder="1" applyAlignment="1">
      <alignment horizontal="center" wrapText="1"/>
    </xf>
    <xf numFmtId="165" fontId="3" fillId="0" borderId="8" xfId="0" applyNumberFormat="1" applyFont="1" applyBorder="1"/>
    <xf numFmtId="0" fontId="2" fillId="0" borderId="10" xfId="0" applyFont="1" applyBorder="1"/>
    <xf numFmtId="0" fontId="2" fillId="0" borderId="0" xfId="0" applyFont="1"/>
    <xf numFmtId="164" fontId="4" fillId="0" borderId="2" xfId="1" applyNumberFormat="1" applyFont="1" applyBorder="1" applyAlignment="1">
      <alignment horizontal="center" wrapText="1"/>
    </xf>
    <xf numFmtId="164" fontId="4" fillId="0" borderId="3" xfId="1" applyNumberFormat="1" applyFont="1" applyBorder="1" applyAlignment="1">
      <alignment horizontal="center"/>
    </xf>
    <xf numFmtId="166" fontId="5" fillId="2" borderId="4" xfId="1" applyNumberFormat="1" applyFont="1" applyFill="1" applyBorder="1" applyProtection="1">
      <protection locked="0"/>
    </xf>
    <xf numFmtId="0" fontId="6" fillId="0" borderId="0" xfId="0" applyFont="1"/>
    <xf numFmtId="0" fontId="4" fillId="0" borderId="13" xfId="0" quotePrefix="1" applyFont="1" applyBorder="1" applyAlignment="1">
      <alignment horizontal="center" wrapText="1"/>
    </xf>
    <xf numFmtId="167" fontId="3" fillId="0" borderId="8" xfId="2" applyNumberFormat="1" applyFont="1" applyFill="1" applyBorder="1"/>
    <xf numFmtId="167" fontId="2" fillId="0" borderId="10" xfId="2" applyNumberFormat="1" applyFont="1" applyBorder="1"/>
    <xf numFmtId="167" fontId="2" fillId="0" borderId="0" xfId="2" applyNumberFormat="1" applyFont="1" applyBorder="1"/>
    <xf numFmtId="164" fontId="4" fillId="0" borderId="13" xfId="1" applyNumberFormat="1" applyFont="1" applyBorder="1" applyAlignment="1">
      <alignment horizontal="center" wrapText="1"/>
    </xf>
    <xf numFmtId="164" fontId="4" fillId="0" borderId="8" xfId="1" applyNumberFormat="1" applyFont="1" applyBorder="1" applyAlignment="1">
      <alignment horizontal="center"/>
    </xf>
    <xf numFmtId="166" fontId="5" fillId="0" borderId="10" xfId="1" applyNumberFormat="1" applyFont="1" applyBorder="1"/>
    <xf numFmtId="167" fontId="6" fillId="0" borderId="0" xfId="2" applyNumberFormat="1" applyFont="1" applyBorder="1"/>
    <xf numFmtId="0" fontId="4" fillId="0" borderId="8" xfId="0" quotePrefix="1" applyFont="1" applyBorder="1" applyAlignment="1">
      <alignment horizontal="center"/>
    </xf>
    <xf numFmtId="0" fontId="6" fillId="0" borderId="1" xfId="0" applyFont="1" applyBorder="1"/>
    <xf numFmtId="167" fontId="3" fillId="0" borderId="8" xfId="2" applyNumberFormat="1" applyFont="1" applyBorder="1"/>
    <xf numFmtId="167" fontId="4" fillId="0" borderId="13" xfId="2" applyNumberFormat="1" applyFont="1" applyBorder="1" applyAlignment="1">
      <alignment horizontal="center" wrapText="1"/>
    </xf>
    <xf numFmtId="167" fontId="4" fillId="0" borderId="8" xfId="2" applyNumberFormat="1" applyFont="1" applyBorder="1" applyAlignment="1">
      <alignment horizontal="center"/>
    </xf>
    <xf numFmtId="165" fontId="5" fillId="2" borderId="10" xfId="0" applyNumberFormat="1" applyFont="1" applyFill="1" applyBorder="1" applyAlignment="1" applyProtection="1">
      <alignment wrapText="1"/>
      <protection locked="0"/>
    </xf>
    <xf numFmtId="167" fontId="4" fillId="0" borderId="12" xfId="2" applyNumberFormat="1" applyFont="1" applyBorder="1" applyAlignment="1">
      <alignment horizontal="right"/>
    </xf>
    <xf numFmtId="0" fontId="4" fillId="0" borderId="16" xfId="0" applyFont="1" applyBorder="1" applyAlignment="1">
      <alignment horizontal="center" wrapText="1"/>
    </xf>
    <xf numFmtId="0" fontId="4" fillId="0" borderId="17" xfId="0" quotePrefix="1" applyFont="1" applyBorder="1" applyAlignment="1">
      <alignment horizontal="center" wrapText="1"/>
    </xf>
    <xf numFmtId="167" fontId="3" fillId="0" borderId="18" xfId="2" applyNumberFormat="1" applyFont="1" applyBorder="1"/>
    <xf numFmtId="167" fontId="2" fillId="0" borderId="19" xfId="2" applyNumberFormat="1" applyFont="1" applyBorder="1"/>
    <xf numFmtId="167" fontId="4" fillId="0" borderId="17" xfId="2" applyNumberFormat="1" applyFont="1" applyBorder="1" applyAlignment="1">
      <alignment horizontal="center" wrapText="1"/>
    </xf>
    <xf numFmtId="167" fontId="4" fillId="0" borderId="18" xfId="2" quotePrefix="1" applyNumberFormat="1" applyFont="1" applyBorder="1" applyAlignment="1">
      <alignment horizontal="center"/>
    </xf>
    <xf numFmtId="167" fontId="5" fillId="0" borderId="19" xfId="2" applyNumberFormat="1" applyFont="1" applyBorder="1"/>
    <xf numFmtId="167" fontId="4" fillId="0" borderId="20" xfId="2" applyNumberFormat="1" applyFont="1" applyBorder="1"/>
    <xf numFmtId="169" fontId="3" fillId="0" borderId="0" xfId="3" applyNumberFormat="1" applyFont="1" applyFill="1"/>
    <xf numFmtId="0" fontId="3" fillId="2" borderId="21" xfId="0" applyFont="1" applyFill="1" applyBorder="1" applyAlignment="1" applyProtection="1">
      <alignment horizontal="right"/>
      <protection locked="0"/>
    </xf>
    <xf numFmtId="169" fontId="2" fillId="0" borderId="0" xfId="3" applyNumberFormat="1" applyFont="1" applyFill="1"/>
    <xf numFmtId="0" fontId="3" fillId="0" borderId="22" xfId="0" applyFont="1" applyBorder="1"/>
    <xf numFmtId="164" fontId="3" fillId="2" borderId="23" xfId="1" applyNumberFormat="1" applyFont="1" applyFill="1" applyBorder="1" applyProtection="1">
      <protection locked="0"/>
    </xf>
    <xf numFmtId="165" fontId="3" fillId="0" borderId="23" xfId="0" applyNumberFormat="1" applyFont="1" applyBorder="1"/>
    <xf numFmtId="17" fontId="3" fillId="0" borderId="22" xfId="0" quotePrefix="1" applyNumberFormat="1" applyFont="1" applyBorder="1"/>
    <xf numFmtId="17" fontId="3" fillId="0" borderId="3" xfId="0" quotePrefix="1" applyNumberFormat="1" applyFont="1" applyBorder="1"/>
    <xf numFmtId="0" fontId="7" fillId="0" borderId="0" xfId="0" applyFont="1"/>
    <xf numFmtId="0" fontId="8" fillId="0" borderId="0" xfId="0" applyFont="1"/>
    <xf numFmtId="0" fontId="2" fillId="0" borderId="24" xfId="0" applyFont="1" applyBorder="1" applyAlignment="1">
      <alignment horizontal="center"/>
    </xf>
    <xf numFmtId="0" fontId="3" fillId="0" borderId="0" xfId="0" applyFont="1" applyAlignment="1">
      <alignmen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7" xfId="0" applyFont="1" applyBorder="1" applyAlignment="1">
      <alignment horizontal="center" wrapText="1"/>
    </xf>
    <xf numFmtId="0" fontId="3" fillId="0" borderId="3" xfId="0" applyFont="1" applyBorder="1" applyAlignment="1">
      <alignment horizontal="center"/>
    </xf>
    <xf numFmtId="166" fontId="3" fillId="2" borderId="8" xfId="1" applyNumberFormat="1" applyFont="1" applyFill="1" applyBorder="1" applyAlignment="1" applyProtection="1">
      <alignment horizontal="center"/>
      <protection locked="0"/>
    </xf>
    <xf numFmtId="166" fontId="3" fillId="0" borderId="8" xfId="1" applyNumberFormat="1" applyFont="1" applyFill="1" applyBorder="1" applyAlignment="1">
      <alignment horizontal="center"/>
    </xf>
    <xf numFmtId="170" fontId="3" fillId="0" borderId="18" xfId="3" applyNumberFormat="1" applyFont="1" applyFill="1" applyBorder="1" applyAlignment="1">
      <alignment horizontal="center"/>
    </xf>
    <xf numFmtId="0" fontId="3" fillId="0" borderId="31" xfId="0" applyFont="1" applyBorder="1"/>
    <xf numFmtId="0" fontId="3" fillId="0" borderId="7" xfId="0" applyFont="1" applyBorder="1" applyAlignment="1">
      <alignment horizontal="center"/>
    </xf>
    <xf numFmtId="0" fontId="2" fillId="0" borderId="32" xfId="0" applyFont="1" applyBorder="1" applyAlignment="1">
      <alignment horizontal="center"/>
    </xf>
    <xf numFmtId="166" fontId="2" fillId="0" borderId="33" xfId="1" applyNumberFormat="1" applyFont="1" applyFill="1" applyBorder="1" applyAlignment="1">
      <alignment horizontal="center"/>
    </xf>
    <xf numFmtId="170" fontId="2" fillId="0" borderId="34" xfId="3" applyNumberFormat="1" applyFont="1" applyFill="1" applyBorder="1" applyAlignment="1">
      <alignment horizontal="center"/>
    </xf>
    <xf numFmtId="0" fontId="2" fillId="0" borderId="0" xfId="0" applyFont="1" applyAlignment="1">
      <alignment horizontal="center"/>
    </xf>
    <xf numFmtId="166" fontId="2" fillId="0" borderId="0" xfId="1" applyNumberFormat="1" applyFont="1" applyFill="1" applyBorder="1" applyAlignment="1">
      <alignment horizontal="center"/>
    </xf>
    <xf numFmtId="170" fontId="2" fillId="0" borderId="0" xfId="3" applyNumberFormat="1" applyFont="1" applyFill="1" applyBorder="1" applyAlignment="1">
      <alignment horizontal="center"/>
    </xf>
    <xf numFmtId="0" fontId="3" fillId="0" borderId="0" xfId="0" applyFont="1" applyAlignment="1">
      <alignment horizontal="center"/>
    </xf>
    <xf numFmtId="166" fontId="3" fillId="0" borderId="0" xfId="1" applyNumberFormat="1" applyFont="1" applyFill="1" applyBorder="1" applyAlignment="1">
      <alignment horizontal="center"/>
    </xf>
    <xf numFmtId="171" fontId="3" fillId="0" borderId="8" xfId="2" applyNumberFormat="1" applyFont="1" applyFill="1" applyBorder="1"/>
    <xf numFmtId="168" fontId="2" fillId="0" borderId="0" xfId="4" applyNumberFormat="1" applyFont="1" applyBorder="1" applyAlignment="1">
      <alignment horizontal="left" wrapText="1"/>
    </xf>
    <xf numFmtId="0" fontId="3" fillId="0" borderId="0" xfId="0" applyFont="1" applyAlignment="1">
      <alignment horizontal="left"/>
    </xf>
    <xf numFmtId="0" fontId="11" fillId="0" borderId="0" xfId="0" applyFont="1"/>
    <xf numFmtId="43" fontId="3" fillId="0" borderId="0" xfId="1" applyFont="1"/>
    <xf numFmtId="44" fontId="3" fillId="0" borderId="0" xfId="0" applyNumberFormat="1" applyFont="1"/>
    <xf numFmtId="0" fontId="3" fillId="0" borderId="8" xfId="0" applyFont="1" applyBorder="1"/>
    <xf numFmtId="0" fontId="2" fillId="0" borderId="8" xfId="0" applyFont="1" applyBorder="1" applyAlignment="1">
      <alignment horizontal="center"/>
    </xf>
    <xf numFmtId="0" fontId="4" fillId="0" borderId="28" xfId="0" applyFont="1" applyBorder="1" applyAlignment="1">
      <alignment horizontal="center" wrapText="1"/>
    </xf>
    <xf numFmtId="167" fontId="3" fillId="2" borderId="28" xfId="0" applyNumberFormat="1" applyFont="1" applyFill="1" applyBorder="1" applyAlignment="1" applyProtection="1">
      <alignment horizontal="center"/>
      <protection locked="0"/>
    </xf>
    <xf numFmtId="0" fontId="4" fillId="0" borderId="8" xfId="0" applyFont="1" applyBorder="1" applyAlignment="1">
      <alignment horizontal="center" vertical="center" wrapText="1"/>
    </xf>
    <xf numFmtId="0" fontId="5" fillId="0" borderId="8" xfId="0" applyFont="1" applyBorder="1" applyAlignment="1">
      <alignment horizontal="right"/>
    </xf>
    <xf numFmtId="0" fontId="5" fillId="0" borderId="8" xfId="0" applyFont="1" applyBorder="1" applyAlignment="1">
      <alignment wrapText="1"/>
    </xf>
    <xf numFmtId="0" fontId="3" fillId="3" borderId="8" xfId="0" applyFont="1" applyFill="1" applyBorder="1" applyProtection="1">
      <protection locked="0"/>
    </xf>
    <xf numFmtId="0" fontId="3" fillId="0" borderId="8" xfId="0" applyFont="1" applyBorder="1" applyAlignment="1">
      <alignment horizontal="right"/>
    </xf>
    <xf numFmtId="0" fontId="5" fillId="4" borderId="8" xfId="0" applyFont="1" applyFill="1" applyBorder="1" applyAlignment="1">
      <alignment wrapText="1"/>
    </xf>
    <xf numFmtId="0" fontId="3" fillId="0" borderId="8" xfId="0" applyFont="1" applyBorder="1" applyAlignment="1">
      <alignment wrapText="1"/>
    </xf>
    <xf numFmtId="0" fontId="3" fillId="2" borderId="8" xfId="0" applyFont="1" applyFill="1" applyBorder="1" applyAlignment="1" applyProtection="1">
      <alignment wrapText="1"/>
      <protection locked="0"/>
    </xf>
    <xf numFmtId="0" fontId="2" fillId="0" borderId="0" xfId="0" applyFont="1" applyAlignment="1">
      <alignment wrapText="1"/>
    </xf>
    <xf numFmtId="167" fontId="3" fillId="0" borderId="41" xfId="2" applyNumberFormat="1" applyFont="1" applyBorder="1"/>
    <xf numFmtId="44" fontId="3" fillId="0" borderId="0" xfId="2" applyFont="1"/>
    <xf numFmtId="167" fontId="3" fillId="0" borderId="0" xfId="2" applyNumberFormat="1" applyFont="1"/>
    <xf numFmtId="167" fontId="3" fillId="0" borderId="0" xfId="2" applyNumberFormat="1" applyFont="1" applyBorder="1"/>
    <xf numFmtId="170" fontId="3" fillId="0" borderId="42" xfId="3" applyNumberFormat="1" applyFont="1" applyBorder="1"/>
    <xf numFmtId="0" fontId="5" fillId="0" borderId="0" xfId="0" applyFont="1"/>
    <xf numFmtId="0" fontId="5" fillId="0" borderId="0" xfId="0" applyFont="1" applyAlignment="1">
      <alignment horizontal="left" vertical="top" wrapText="1"/>
    </xf>
    <xf numFmtId="168" fontId="2" fillId="0" borderId="0" xfId="4" applyNumberFormat="1" applyFont="1" applyBorder="1" applyAlignment="1">
      <alignment horizontal="right" wrapText="1"/>
    </xf>
    <xf numFmtId="0" fontId="5" fillId="0" borderId="15" xfId="0" applyFont="1" applyBorder="1" applyAlignment="1">
      <alignment horizontal="left" wrapText="1"/>
    </xf>
    <xf numFmtId="0" fontId="2" fillId="0" borderId="35" xfId="0" applyFont="1" applyBorder="1" applyAlignment="1">
      <alignment horizontal="left" wrapText="1"/>
    </xf>
    <xf numFmtId="0" fontId="3" fillId="2" borderId="36"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3" fillId="2" borderId="35"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4" fillId="0" borderId="8" xfId="0" applyFont="1" applyBorder="1" applyAlignment="1">
      <alignment horizontal="center"/>
    </xf>
    <xf numFmtId="0" fontId="4" fillId="0" borderId="8"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vertical="center" wrapText="1"/>
    </xf>
    <xf numFmtId="0" fontId="3" fillId="2" borderId="8" xfId="0" applyFont="1" applyFill="1" applyBorder="1" applyAlignment="1" applyProtection="1">
      <alignment horizontal="left" wrapText="1"/>
      <protection locked="0"/>
    </xf>
    <xf numFmtId="168" fontId="3" fillId="2" borderId="8" xfId="0" applyNumberFormat="1" applyFont="1" applyFill="1" applyBorder="1" applyAlignment="1" applyProtection="1">
      <alignment horizontal="right"/>
      <protection locked="0"/>
    </xf>
    <xf numFmtId="0" fontId="3" fillId="2" borderId="28" xfId="0" applyFont="1" applyFill="1" applyBorder="1" applyAlignment="1" applyProtection="1">
      <alignment horizontal="left" wrapText="1"/>
      <protection locked="0"/>
    </xf>
    <xf numFmtId="0" fontId="3" fillId="2" borderId="29" xfId="0" applyFont="1" applyFill="1" applyBorder="1" applyAlignment="1" applyProtection="1">
      <alignment horizontal="left" wrapText="1"/>
      <protection locked="0"/>
    </xf>
    <xf numFmtId="0" fontId="3" fillId="2" borderId="7" xfId="0" applyFont="1" applyFill="1" applyBorder="1" applyAlignment="1" applyProtection="1">
      <alignment horizontal="left" wrapText="1"/>
      <protection locked="0"/>
    </xf>
    <xf numFmtId="0" fontId="2" fillId="0" borderId="15" xfId="0" applyFont="1" applyBorder="1" applyAlignment="1">
      <alignment horizontal="center"/>
    </xf>
    <xf numFmtId="0" fontId="2" fillId="0" borderId="25" xfId="0" applyFont="1" applyBorder="1" applyAlignment="1">
      <alignment horizontal="center"/>
    </xf>
    <xf numFmtId="0" fontId="2" fillId="0" borderId="15" xfId="0" applyFont="1" applyBorder="1" applyAlignment="1">
      <alignment horizontal="center" wrapText="1"/>
    </xf>
    <xf numFmtId="0" fontId="2" fillId="0" borderId="21" xfId="0" applyFont="1" applyBorder="1" applyAlignment="1">
      <alignment horizontal="center" wrapText="1"/>
    </xf>
    <xf numFmtId="0" fontId="2" fillId="0" borderId="26" xfId="0" applyFont="1" applyBorder="1" applyAlignment="1">
      <alignment horizontal="center" wrapText="1"/>
    </xf>
    <xf numFmtId="0" fontId="2" fillId="0" borderId="30" xfId="0" applyFont="1" applyBorder="1" applyAlignment="1">
      <alignment horizontal="center" wrapText="1"/>
    </xf>
    <xf numFmtId="0" fontId="3" fillId="0" borderId="0" xfId="0" applyFont="1" applyAlignment="1">
      <alignment horizontal="left" wrapText="1"/>
    </xf>
  </cellXfs>
  <cellStyles count="6">
    <cellStyle name="Comma" xfId="1" builtinId="3"/>
    <cellStyle name="Comma 5" xfId="5" xr:uid="{AB5BBEB0-D309-41F1-90BB-C46531B420DD}"/>
    <cellStyle name="Currency" xfId="2" builtinId="4"/>
    <cellStyle name="Currency 2" xfId="4" xr:uid="{581C97F5-1633-4219-9704-BE829AE3D1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495299</xdr:colOff>
      <xdr:row>8</xdr:row>
      <xdr:rowOff>79920</xdr:rowOff>
    </xdr:from>
    <xdr:to>
      <xdr:col>20</xdr:col>
      <xdr:colOff>465953</xdr:colOff>
      <xdr:row>20</xdr:row>
      <xdr:rowOff>781050</xdr:rowOff>
    </xdr:to>
    <xdr:pic>
      <xdr:nvPicPr>
        <xdr:cNvPr id="2" name="Picture 1">
          <a:extLst>
            <a:ext uri="{FF2B5EF4-FFF2-40B4-BE49-F238E27FC236}">
              <a16:creationId xmlns:a16="http://schemas.microsoft.com/office/drawing/2014/main" id="{5B35254C-19B0-EE5A-8224-C0C6ABE0CC0B}"/>
            </a:ext>
          </a:extLst>
        </xdr:cNvPr>
        <xdr:cNvPicPr>
          <a:picLocks noChangeAspect="1"/>
        </xdr:cNvPicPr>
      </xdr:nvPicPr>
      <xdr:blipFill>
        <a:blip xmlns:r="http://schemas.openxmlformats.org/officeDocument/2006/relationships" r:embed="rId1"/>
        <a:stretch>
          <a:fillRect/>
        </a:stretch>
      </xdr:blipFill>
      <xdr:spPr>
        <a:xfrm>
          <a:off x="13801724" y="4099470"/>
          <a:ext cx="5457054" cy="2987130"/>
        </a:xfrm>
        <a:prstGeom prst="rect">
          <a:avLst/>
        </a:prstGeom>
      </xdr:spPr>
    </xdr:pic>
    <xdr:clientData/>
  </xdr:twoCellAnchor>
  <xdr:twoCellAnchor editAs="oneCell">
    <xdr:from>
      <xdr:col>11</xdr:col>
      <xdr:colOff>419100</xdr:colOff>
      <xdr:row>2</xdr:row>
      <xdr:rowOff>128388</xdr:rowOff>
    </xdr:from>
    <xdr:to>
      <xdr:col>22</xdr:col>
      <xdr:colOff>439388</xdr:colOff>
      <xdr:row>7</xdr:row>
      <xdr:rowOff>153002</xdr:rowOff>
    </xdr:to>
    <xdr:pic>
      <xdr:nvPicPr>
        <xdr:cNvPr id="3" name="Picture 2">
          <a:extLst>
            <a:ext uri="{FF2B5EF4-FFF2-40B4-BE49-F238E27FC236}">
              <a16:creationId xmlns:a16="http://schemas.microsoft.com/office/drawing/2014/main" id="{D78F521B-B7E5-59EB-1320-E293764A51C9}"/>
            </a:ext>
          </a:extLst>
        </xdr:cNvPr>
        <xdr:cNvPicPr>
          <a:picLocks noChangeAspect="1"/>
        </xdr:cNvPicPr>
      </xdr:nvPicPr>
      <xdr:blipFill>
        <a:blip xmlns:r="http://schemas.openxmlformats.org/officeDocument/2006/relationships" r:embed="rId2"/>
        <a:stretch>
          <a:fillRect/>
        </a:stretch>
      </xdr:blipFill>
      <xdr:spPr>
        <a:xfrm>
          <a:off x="13725525" y="518913"/>
          <a:ext cx="6725888" cy="3272639"/>
        </a:xfrm>
        <a:prstGeom prst="rect">
          <a:avLst/>
        </a:prstGeom>
      </xdr:spPr>
    </xdr:pic>
    <xdr:clientData/>
  </xdr:twoCellAnchor>
  <xdr:twoCellAnchor editAs="oneCell">
    <xdr:from>
      <xdr:col>19</xdr:col>
      <xdr:colOff>333375</xdr:colOff>
      <xdr:row>2</xdr:row>
      <xdr:rowOff>305556</xdr:rowOff>
    </xdr:from>
    <xdr:to>
      <xdr:col>24</xdr:col>
      <xdr:colOff>514903</xdr:colOff>
      <xdr:row>6</xdr:row>
      <xdr:rowOff>19525</xdr:rowOff>
    </xdr:to>
    <xdr:pic>
      <xdr:nvPicPr>
        <xdr:cNvPr id="4" name="Picture 3">
          <a:extLst>
            <a:ext uri="{FF2B5EF4-FFF2-40B4-BE49-F238E27FC236}">
              <a16:creationId xmlns:a16="http://schemas.microsoft.com/office/drawing/2014/main" id="{DEFF73C5-72F7-F8B8-DED9-2ABECDCA48F4}"/>
            </a:ext>
          </a:extLst>
        </xdr:cNvPr>
        <xdr:cNvPicPr>
          <a:picLocks noChangeAspect="1"/>
        </xdr:cNvPicPr>
      </xdr:nvPicPr>
      <xdr:blipFill>
        <a:blip xmlns:r="http://schemas.openxmlformats.org/officeDocument/2006/relationships" r:embed="rId3"/>
        <a:stretch>
          <a:fillRect/>
        </a:stretch>
      </xdr:blipFill>
      <xdr:spPr>
        <a:xfrm>
          <a:off x="18516600" y="696081"/>
          <a:ext cx="3229528" cy="2771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F51F-4B39-4269-8632-30592B02437C}">
  <dimension ref="A2:M67"/>
  <sheetViews>
    <sheetView tabSelected="1" topLeftCell="A55" workbookViewId="0">
      <selection activeCell="D23" sqref="D23"/>
    </sheetView>
  </sheetViews>
  <sheetFormatPr defaultRowHeight="15" x14ac:dyDescent="0.25"/>
  <cols>
    <col min="2" max="2" width="25.7109375" customWidth="1"/>
    <col min="3" max="3" width="20.5703125" customWidth="1"/>
    <col min="4" max="4" width="17.5703125" customWidth="1"/>
    <col min="5" max="5" width="17.7109375" customWidth="1"/>
    <col min="6" max="6" width="15" customWidth="1"/>
    <col min="7" max="7" width="18.28515625" customWidth="1"/>
    <col min="8" max="8" width="20.5703125" customWidth="1"/>
    <col min="9" max="9" width="17.28515625" customWidth="1"/>
    <col min="10" max="10" width="17.85546875" customWidth="1"/>
    <col min="11" max="11" width="19.85546875" customWidth="1"/>
  </cols>
  <sheetData>
    <row r="2" spans="2:11" ht="15.75" thickBot="1" x14ac:dyDescent="0.3"/>
    <row r="3" spans="2:11" ht="195.75" thickBot="1" x14ac:dyDescent="0.3">
      <c r="B3" s="1" t="s">
        <v>0</v>
      </c>
      <c r="C3" s="7" t="s">
        <v>1</v>
      </c>
      <c r="D3" s="14" t="s">
        <v>2</v>
      </c>
      <c r="E3" s="15" t="s">
        <v>3</v>
      </c>
      <c r="F3" s="17" t="s">
        <v>4</v>
      </c>
      <c r="G3" s="19" t="s">
        <v>5</v>
      </c>
      <c r="H3" s="19" t="s">
        <v>6</v>
      </c>
      <c r="I3" s="19" t="s">
        <v>7</v>
      </c>
      <c r="J3" s="19" t="s">
        <v>8</v>
      </c>
      <c r="K3" s="42" t="s">
        <v>9</v>
      </c>
    </row>
    <row r="4" spans="2:11" x14ac:dyDescent="0.25">
      <c r="B4" s="2"/>
      <c r="C4" s="8" t="s">
        <v>10</v>
      </c>
      <c r="D4" s="8" t="s">
        <v>11</v>
      </c>
      <c r="E4" s="16" t="s">
        <v>12</v>
      </c>
      <c r="F4" s="16" t="s">
        <v>13</v>
      </c>
      <c r="G4" s="16" t="s">
        <v>14</v>
      </c>
      <c r="H4" s="27" t="s">
        <v>15</v>
      </c>
      <c r="I4" s="16" t="s">
        <v>16</v>
      </c>
      <c r="J4" s="27" t="s">
        <v>17</v>
      </c>
      <c r="K4" s="43" t="s">
        <v>18</v>
      </c>
    </row>
    <row r="5" spans="2:11" x14ac:dyDescent="0.25">
      <c r="B5" s="3" t="s">
        <v>19</v>
      </c>
      <c r="C5" s="9">
        <v>23393157</v>
      </c>
      <c r="D5" s="9"/>
      <c r="E5" s="10"/>
      <c r="F5" s="18">
        <f t="shared" ref="F5:F16" si="0">C5-D5+E5</f>
        <v>23393157</v>
      </c>
      <c r="G5" s="80">
        <v>3.1379999999999998E-2</v>
      </c>
      <c r="H5" s="28">
        <f>+F5*G5</f>
        <v>734077.26665999996</v>
      </c>
      <c r="I5" s="20">
        <v>5.3770000000000005E-2</v>
      </c>
      <c r="J5" s="37">
        <f>F5*I5</f>
        <v>1257850.0518900002</v>
      </c>
      <c r="K5" s="44">
        <f>J5-H5</f>
        <v>523772.78523000027</v>
      </c>
    </row>
    <row r="6" spans="2:11" x14ac:dyDescent="0.25">
      <c r="B6" s="3" t="s">
        <v>20</v>
      </c>
      <c r="C6" s="9">
        <v>21228157.189999998</v>
      </c>
      <c r="D6" s="9"/>
      <c r="E6" s="10"/>
      <c r="F6" s="18">
        <f t="shared" si="0"/>
        <v>21228157.189999998</v>
      </c>
      <c r="G6" s="80">
        <v>6.2850000000000003E-2</v>
      </c>
      <c r="H6" s="28">
        <f t="shared" ref="H6:H20" si="1">+F6*G6</f>
        <v>1334189.6793914998</v>
      </c>
      <c r="I6" s="20">
        <v>8.2489999999999994E-2</v>
      </c>
      <c r="J6" s="37">
        <f t="shared" ref="J6:J16" si="2">F6*I6</f>
        <v>1751110.6866030996</v>
      </c>
      <c r="K6" s="44">
        <f t="shared" ref="K6:K8" si="3">J6-H6</f>
        <v>416921.00721159973</v>
      </c>
    </row>
    <row r="7" spans="2:11" x14ac:dyDescent="0.25">
      <c r="B7" s="3" t="s">
        <v>21</v>
      </c>
      <c r="C7" s="9">
        <v>22144531.940000027</v>
      </c>
      <c r="D7" s="9"/>
      <c r="E7" s="10"/>
      <c r="F7" s="18">
        <f t="shared" si="0"/>
        <v>22144531.940000027</v>
      </c>
      <c r="G7" s="80">
        <v>6.9889999999999994E-2</v>
      </c>
      <c r="H7" s="28">
        <f t="shared" si="1"/>
        <v>1547681.3372866018</v>
      </c>
      <c r="I7" s="20">
        <v>8.0310000000000006E-2</v>
      </c>
      <c r="J7" s="37">
        <f t="shared" si="2"/>
        <v>1778427.3601014023</v>
      </c>
      <c r="K7" s="44">
        <f t="shared" si="3"/>
        <v>230746.0228148005</v>
      </c>
    </row>
    <row r="8" spans="2:11" x14ac:dyDescent="0.25">
      <c r="B8" s="3" t="s">
        <v>22</v>
      </c>
      <c r="C8" s="9">
        <v>20278290.640000023</v>
      </c>
      <c r="D8" s="9"/>
      <c r="E8" s="10"/>
      <c r="F8" s="18">
        <f t="shared" si="0"/>
        <v>20278290.640000023</v>
      </c>
      <c r="G8" s="80">
        <v>8.2489999999999994E-2</v>
      </c>
      <c r="H8" s="28">
        <f t="shared" si="1"/>
        <v>1672756.1948936018</v>
      </c>
      <c r="I8" s="20">
        <v>9.8530000000000006E-2</v>
      </c>
      <c r="J8" s="37">
        <f t="shared" si="2"/>
        <v>1998019.9767592023</v>
      </c>
      <c r="K8" s="44">
        <f t="shared" si="3"/>
        <v>325263.7818656005</v>
      </c>
    </row>
    <row r="9" spans="2:11" x14ac:dyDescent="0.25">
      <c r="B9" s="3" t="s">
        <v>23</v>
      </c>
      <c r="C9" s="9">
        <v>20135909.589999996</v>
      </c>
      <c r="D9" s="9"/>
      <c r="E9" s="10"/>
      <c r="F9" s="18">
        <f t="shared" si="0"/>
        <v>20135909.589999996</v>
      </c>
      <c r="G9" s="80">
        <v>8.2489999999999994E-2</v>
      </c>
      <c r="H9" s="28">
        <f t="shared" si="1"/>
        <v>1661011.1820790996</v>
      </c>
      <c r="I9" s="20">
        <v>9.962E-2</v>
      </c>
      <c r="J9" s="37">
        <f t="shared" si="2"/>
        <v>2005939.3133557995</v>
      </c>
      <c r="K9" s="44">
        <f t="shared" ref="K9:K16" si="4">J9-H9</f>
        <v>344928.13127669995</v>
      </c>
    </row>
    <row r="10" spans="2:11" x14ac:dyDescent="0.25">
      <c r="B10" s="3" t="s">
        <v>24</v>
      </c>
      <c r="C10" s="9">
        <v>19437705.779999983</v>
      </c>
      <c r="D10" s="9"/>
      <c r="E10" s="10"/>
      <c r="F10" s="18">
        <f t="shared" si="0"/>
        <v>19437705.779999983</v>
      </c>
      <c r="G10" s="80">
        <v>9.8530000000000006E-2</v>
      </c>
      <c r="H10" s="28">
        <f t="shared" si="1"/>
        <v>1915197.1505033984</v>
      </c>
      <c r="I10" s="20">
        <v>8.2930000000000004E-2</v>
      </c>
      <c r="J10" s="37">
        <f t="shared" si="2"/>
        <v>1611968.9403353985</v>
      </c>
      <c r="K10" s="44">
        <f t="shared" si="4"/>
        <v>-303228.21016799984</v>
      </c>
    </row>
    <row r="11" spans="2:11" x14ac:dyDescent="0.25">
      <c r="B11" s="3" t="s">
        <v>25</v>
      </c>
      <c r="C11" s="9">
        <v>20253947.139999975</v>
      </c>
      <c r="D11" s="9"/>
      <c r="E11" s="10"/>
      <c r="F11" s="18">
        <f t="shared" si="0"/>
        <v>20253947.139999975</v>
      </c>
      <c r="G11" s="80">
        <v>9.962E-2</v>
      </c>
      <c r="H11" s="28">
        <f t="shared" si="1"/>
        <v>2017698.2140867976</v>
      </c>
      <c r="I11" s="20">
        <v>4.9489999999999999E-2</v>
      </c>
      <c r="J11" s="37">
        <f t="shared" si="2"/>
        <v>1002367.8439585987</v>
      </c>
      <c r="K11" s="44">
        <f t="shared" si="4"/>
        <v>-1015330.3701281989</v>
      </c>
    </row>
    <row r="12" spans="2:11" x14ac:dyDescent="0.25">
      <c r="B12" s="3" t="s">
        <v>26</v>
      </c>
      <c r="C12" s="9">
        <v>21435151.920000028</v>
      </c>
      <c r="D12" s="9"/>
      <c r="E12" s="10"/>
      <c r="F12" s="18">
        <f t="shared" si="0"/>
        <v>21435151.920000028</v>
      </c>
      <c r="G12" s="80">
        <v>5.3769999999999998E-2</v>
      </c>
      <c r="H12" s="28">
        <f t="shared" si="1"/>
        <v>1152568.1187384014</v>
      </c>
      <c r="I12" s="20">
        <v>7.6060000000000003E-2</v>
      </c>
      <c r="J12" s="37">
        <f t="shared" si="2"/>
        <v>1630357.6550352022</v>
      </c>
      <c r="K12" s="44">
        <f t="shared" si="4"/>
        <v>477789.53629680071</v>
      </c>
    </row>
    <row r="13" spans="2:11" x14ac:dyDescent="0.25">
      <c r="B13" s="3" t="s">
        <v>27</v>
      </c>
      <c r="C13" s="9">
        <v>20536134.080000009</v>
      </c>
      <c r="D13" s="9"/>
      <c r="E13" s="10"/>
      <c r="F13" s="18">
        <f t="shared" si="0"/>
        <v>20536134.080000009</v>
      </c>
      <c r="G13" s="80">
        <v>5.8369999999999998E-2</v>
      </c>
      <c r="H13" s="28">
        <f t="shared" si="1"/>
        <v>1198694.1462496005</v>
      </c>
      <c r="I13" s="20">
        <v>5.0930000000000003E-2</v>
      </c>
      <c r="J13" s="37">
        <f t="shared" si="2"/>
        <v>1045905.3086944006</v>
      </c>
      <c r="K13" s="44">
        <f t="shared" si="4"/>
        <v>-152788.83755519986</v>
      </c>
    </row>
    <row r="14" spans="2:11" x14ac:dyDescent="0.25">
      <c r="B14" s="3" t="s">
        <v>28</v>
      </c>
      <c r="C14" s="9">
        <v>19963654.289999992</v>
      </c>
      <c r="D14" s="9"/>
      <c r="E14" s="10"/>
      <c r="F14" s="18">
        <f t="shared" si="0"/>
        <v>19963654.289999992</v>
      </c>
      <c r="G14" s="80">
        <v>7.3319999999999996E-2</v>
      </c>
      <c r="H14" s="28">
        <f t="shared" si="1"/>
        <v>1463735.1325427992</v>
      </c>
      <c r="I14" s="20">
        <v>8.498E-2</v>
      </c>
      <c r="J14" s="37">
        <f t="shared" si="2"/>
        <v>1696511.3415641992</v>
      </c>
      <c r="K14" s="44">
        <f t="shared" si="4"/>
        <v>232776.20902139996</v>
      </c>
    </row>
    <row r="15" spans="2:11" x14ac:dyDescent="0.25">
      <c r="B15" s="3" t="s">
        <v>29</v>
      </c>
      <c r="C15" s="9">
        <v>20991076.330000017</v>
      </c>
      <c r="D15" s="9"/>
      <c r="E15" s="10"/>
      <c r="F15" s="18">
        <f t="shared" si="0"/>
        <v>20991076.330000017</v>
      </c>
      <c r="G15" s="80">
        <v>7.0400000000000004E-2</v>
      </c>
      <c r="H15" s="28">
        <f t="shared" si="1"/>
        <v>1477771.7736320014</v>
      </c>
      <c r="I15" s="20">
        <v>7.0900000000000005E-2</v>
      </c>
      <c r="J15" s="37">
        <f t="shared" si="2"/>
        <v>1488267.3117970014</v>
      </c>
      <c r="K15" s="44">
        <f t="shared" si="4"/>
        <v>10495.538165000034</v>
      </c>
    </row>
    <row r="16" spans="2:11" x14ac:dyDescent="0.25">
      <c r="B16" s="57" t="s">
        <v>47</v>
      </c>
      <c r="C16" s="9">
        <v>21416414.299999986</v>
      </c>
      <c r="D16" s="9"/>
      <c r="E16" s="10"/>
      <c r="F16" s="18">
        <f t="shared" si="0"/>
        <v>21416414.299999986</v>
      </c>
      <c r="G16" s="80">
        <v>8.3400000000000002E-2</v>
      </c>
      <c r="H16" s="28">
        <f t="shared" si="1"/>
        <v>1786128.9526199989</v>
      </c>
      <c r="I16" s="20">
        <v>6.6220000000000001E-2</v>
      </c>
      <c r="J16" s="37">
        <f t="shared" si="2"/>
        <v>1418194.9549459992</v>
      </c>
      <c r="K16" s="44">
        <f t="shared" si="4"/>
        <v>-367933.99767399975</v>
      </c>
    </row>
    <row r="17" spans="2:13" x14ac:dyDescent="0.25">
      <c r="B17" s="56" t="s">
        <v>48</v>
      </c>
      <c r="C17" s="9">
        <v>23421359.759999987</v>
      </c>
      <c r="D17" s="11"/>
      <c r="E17" s="54"/>
      <c r="F17" s="18">
        <f t="shared" ref="F17:F20" si="5">C17-D17+E17</f>
        <v>23421359.759999987</v>
      </c>
      <c r="G17" s="80">
        <v>5.4129999999999998E-2</v>
      </c>
      <c r="H17" s="28">
        <f t="shared" si="1"/>
        <v>1267798.2038087992</v>
      </c>
      <c r="I17" s="55">
        <v>4.5879999999999997E-2</v>
      </c>
      <c r="J17" s="37">
        <f t="shared" ref="J17:J20" si="6">F17*I17</f>
        <v>1074571.9857887994</v>
      </c>
      <c r="K17" s="44">
        <f t="shared" ref="K17:K20" si="7">J17-H17</f>
        <v>-193226.2180199998</v>
      </c>
    </row>
    <row r="18" spans="2:13" x14ac:dyDescent="0.25">
      <c r="B18" s="53" t="s">
        <v>20</v>
      </c>
      <c r="C18" s="9">
        <v>21075239.409999982</v>
      </c>
      <c r="D18" s="11"/>
      <c r="E18" s="54"/>
      <c r="F18" s="18">
        <f t="shared" si="5"/>
        <v>21075239.409999982</v>
      </c>
      <c r="G18" s="80">
        <v>8.498E-2</v>
      </c>
      <c r="H18" s="28">
        <f t="shared" si="1"/>
        <v>1790973.8450617983</v>
      </c>
      <c r="I18" s="55">
        <v>6.6320000000000004E-2</v>
      </c>
      <c r="J18" s="37">
        <f t="shared" si="6"/>
        <v>1397709.8776711989</v>
      </c>
      <c r="K18" s="44">
        <f t="shared" si="7"/>
        <v>-393263.96739059943</v>
      </c>
    </row>
    <row r="19" spans="2:13" x14ac:dyDescent="0.25">
      <c r="B19" s="53" t="s">
        <v>21</v>
      </c>
      <c r="C19" s="9">
        <v>21867302.409999989</v>
      </c>
      <c r="D19" s="11"/>
      <c r="E19" s="54"/>
      <c r="F19" s="18">
        <f t="shared" si="5"/>
        <v>21867302.409999989</v>
      </c>
      <c r="G19" s="80">
        <v>8.3659999999999998E-2</v>
      </c>
      <c r="H19" s="28">
        <f t="shared" si="1"/>
        <v>1829418.519620599</v>
      </c>
      <c r="I19" s="55">
        <v>8.1710000000000005E-2</v>
      </c>
      <c r="J19" s="37">
        <f t="shared" si="6"/>
        <v>1786777.2799210993</v>
      </c>
      <c r="K19" s="44">
        <f t="shared" si="7"/>
        <v>-42641.239699499682</v>
      </c>
    </row>
    <row r="20" spans="2:13" x14ac:dyDescent="0.25">
      <c r="B20" s="53" t="s">
        <v>22</v>
      </c>
      <c r="C20" s="9">
        <v>19428882.370000001</v>
      </c>
      <c r="D20" s="11"/>
      <c r="E20" s="54"/>
      <c r="F20" s="18">
        <f t="shared" si="5"/>
        <v>19428882.370000001</v>
      </c>
      <c r="G20" s="80">
        <v>8.498E-2</v>
      </c>
      <c r="H20" s="28">
        <f t="shared" si="1"/>
        <v>1651066.4238026</v>
      </c>
      <c r="I20" s="55">
        <v>7.4270000000000003E-2</v>
      </c>
      <c r="J20" s="37">
        <f t="shared" si="6"/>
        <v>1442983.0936199001</v>
      </c>
      <c r="K20" s="44">
        <f t="shared" si="7"/>
        <v>-208083.33018269995</v>
      </c>
    </row>
    <row r="21" spans="2:13" ht="65.25" customHeight="1" thickBot="1" x14ac:dyDescent="0.3">
      <c r="B21" s="4" t="s">
        <v>30</v>
      </c>
      <c r="C21" s="12">
        <f>SUM(C5:C20)</f>
        <v>337006914.14999992</v>
      </c>
      <c r="D21" s="12">
        <f>SUM(D5:D20)</f>
        <v>0</v>
      </c>
      <c r="E21" s="12">
        <f>SUM(E5:E20)</f>
        <v>0</v>
      </c>
      <c r="F21" s="12">
        <f>SUM(F5:F20)</f>
        <v>337006914.14999992</v>
      </c>
      <c r="G21" s="21"/>
      <c r="H21" s="29">
        <f>SUM(H5:H20)</f>
        <v>24500766.140977595</v>
      </c>
      <c r="I21" s="21"/>
      <c r="J21" s="29">
        <f>SUM(J5:J20)</f>
        <v>24386962.982041303</v>
      </c>
      <c r="K21" s="45">
        <f>SUM(K5:K20)</f>
        <v>-113803.15893629566</v>
      </c>
    </row>
    <row r="22" spans="2:13" ht="15.75" thickBot="1" x14ac:dyDescent="0.3">
      <c r="B22" s="5"/>
      <c r="C22" s="13"/>
      <c r="D22" s="13"/>
      <c r="E22" s="13"/>
      <c r="F22" s="13"/>
      <c r="G22" s="22"/>
      <c r="H22" s="30"/>
      <c r="I22" s="22"/>
      <c r="J22" s="30"/>
      <c r="K22" s="30"/>
    </row>
    <row r="23" spans="2:13" ht="150" x14ac:dyDescent="0.25">
      <c r="B23" s="5"/>
      <c r="C23" s="13"/>
      <c r="D23" s="13"/>
      <c r="E23" s="13"/>
      <c r="F23" s="13"/>
      <c r="G23" s="23" t="s">
        <v>31</v>
      </c>
      <c r="H23" s="31" t="s">
        <v>32</v>
      </c>
      <c r="I23" s="16" t="s">
        <v>33</v>
      </c>
      <c r="J23" s="38" t="s">
        <v>34</v>
      </c>
      <c r="K23" s="46" t="s">
        <v>35</v>
      </c>
    </row>
    <row r="24" spans="2:13" x14ac:dyDescent="0.25">
      <c r="B24" s="6"/>
      <c r="C24" s="6"/>
      <c r="D24" s="6"/>
      <c r="E24" s="6"/>
      <c r="F24" s="6"/>
      <c r="G24" s="24" t="s">
        <v>36</v>
      </c>
      <c r="H24" s="32" t="s">
        <v>37</v>
      </c>
      <c r="I24" s="35" t="s">
        <v>38</v>
      </c>
      <c r="J24" s="39" t="s">
        <v>39</v>
      </c>
      <c r="K24" s="47" t="s">
        <v>40</v>
      </c>
    </row>
    <row r="25" spans="2:13" ht="15.75" thickBot="1" x14ac:dyDescent="0.3">
      <c r="B25" s="6"/>
      <c r="C25" s="6"/>
      <c r="D25" s="6"/>
      <c r="E25" s="6"/>
      <c r="F25" s="6"/>
      <c r="G25" s="25">
        <v>339050420.62541145</v>
      </c>
      <c r="H25" s="33">
        <f>F21</f>
        <v>337006914.14999992</v>
      </c>
      <c r="I25" s="33">
        <f>G25-H25</f>
        <v>2043506.4754115343</v>
      </c>
      <c r="J25" s="40">
        <f>+J21/F21</f>
        <v>7.2363390654907461E-2</v>
      </c>
      <c r="K25" s="48">
        <f>I25*J25</f>
        <v>147875.05738603789</v>
      </c>
    </row>
    <row r="26" spans="2:13" x14ac:dyDescent="0.25">
      <c r="B26" s="6"/>
      <c r="C26" s="6"/>
      <c r="D26" s="6"/>
      <c r="E26" s="6"/>
      <c r="F26" s="6"/>
      <c r="G26" s="107" t="s">
        <v>41</v>
      </c>
      <c r="H26" s="107"/>
      <c r="I26" s="107"/>
      <c r="J26" s="107"/>
      <c r="K26" s="107"/>
    </row>
    <row r="27" spans="2:13" ht="15.75" thickBot="1" x14ac:dyDescent="0.3">
      <c r="B27" s="6"/>
      <c r="C27" s="6"/>
      <c r="D27" s="6"/>
      <c r="E27" s="6"/>
      <c r="F27" s="6"/>
      <c r="G27" s="105" t="s">
        <v>42</v>
      </c>
      <c r="H27" s="105"/>
      <c r="I27" s="105"/>
      <c r="J27" s="105"/>
      <c r="K27" s="105"/>
    </row>
    <row r="28" spans="2:13" ht="15.75" thickBot="1" x14ac:dyDescent="0.3">
      <c r="B28" s="6"/>
      <c r="C28" s="6"/>
      <c r="D28" s="6"/>
      <c r="E28" s="6"/>
      <c r="F28" s="6"/>
      <c r="G28" s="26"/>
      <c r="H28" s="34"/>
      <c r="I28" s="36"/>
      <c r="J28" s="41" t="s">
        <v>43</v>
      </c>
      <c r="K28" s="49">
        <f>K21+K25</f>
        <v>34071.898449742235</v>
      </c>
    </row>
    <row r="29" spans="2:13" x14ac:dyDescent="0.25">
      <c r="B29" s="6"/>
      <c r="C29" s="6"/>
      <c r="D29" s="6"/>
      <c r="E29" s="6"/>
      <c r="F29" s="6"/>
      <c r="G29" s="6"/>
      <c r="H29" s="106" t="s">
        <v>44</v>
      </c>
      <c r="I29" s="106"/>
      <c r="J29" s="106"/>
      <c r="K29" s="50">
        <v>1.0426704458271403</v>
      </c>
    </row>
    <row r="30" spans="2:13" x14ac:dyDescent="0.25">
      <c r="B30" s="6"/>
      <c r="C30" s="6"/>
      <c r="D30" s="6"/>
      <c r="E30" s="6"/>
      <c r="F30" s="6"/>
      <c r="G30" s="6"/>
      <c r="H30" s="106" t="s">
        <v>45</v>
      </c>
      <c r="I30" s="106"/>
      <c r="J30" s="106"/>
      <c r="K30" s="51">
        <v>1.0394000000000001</v>
      </c>
      <c r="M30" t="s">
        <v>97</v>
      </c>
    </row>
    <row r="31" spans="2:13" x14ac:dyDescent="0.25">
      <c r="B31" s="6"/>
      <c r="C31" s="6"/>
      <c r="D31" s="6"/>
      <c r="E31" s="6"/>
      <c r="F31" s="6"/>
      <c r="G31" s="6"/>
      <c r="H31" s="106" t="s">
        <v>46</v>
      </c>
      <c r="I31" s="106"/>
      <c r="J31" s="106"/>
      <c r="K31" s="52">
        <f>K29-K30</f>
        <v>3.2704458271402004E-3</v>
      </c>
      <c r="M31" t="s">
        <v>98</v>
      </c>
    </row>
    <row r="37" spans="1:11" ht="15.75" thickBot="1" x14ac:dyDescent="0.3">
      <c r="A37" s="6"/>
      <c r="B37" s="108" t="s">
        <v>63</v>
      </c>
      <c r="C37" s="108"/>
      <c r="D37" s="108"/>
      <c r="E37" s="6"/>
      <c r="F37" s="6"/>
      <c r="G37" s="6"/>
      <c r="H37" s="81"/>
      <c r="I37" s="81"/>
      <c r="J37" s="81"/>
      <c r="K37" s="52"/>
    </row>
    <row r="38" spans="1:11" ht="15.75" thickBot="1" x14ac:dyDescent="0.3">
      <c r="A38" s="6"/>
      <c r="B38" s="109" t="s">
        <v>99</v>
      </c>
      <c r="C38" s="110"/>
      <c r="D38" s="111"/>
      <c r="E38" s="82"/>
      <c r="F38" s="22" t="s">
        <v>64</v>
      </c>
      <c r="G38" s="6"/>
      <c r="H38" s="81"/>
      <c r="I38" s="81"/>
      <c r="J38" s="81"/>
      <c r="K38" s="52"/>
    </row>
    <row r="39" spans="1:11" x14ac:dyDescent="0.25">
      <c r="A39" s="6"/>
      <c r="B39" s="112"/>
      <c r="C39" s="113"/>
      <c r="D39" s="114"/>
      <c r="E39" s="82"/>
      <c r="F39" s="118" t="s">
        <v>100</v>
      </c>
      <c r="G39" s="119"/>
      <c r="H39" s="119"/>
      <c r="I39" s="119"/>
      <c r="J39" s="119"/>
      <c r="K39" s="120"/>
    </row>
    <row r="40" spans="1:11" x14ac:dyDescent="0.25">
      <c r="A40" s="6"/>
      <c r="B40" s="112"/>
      <c r="C40" s="113"/>
      <c r="D40" s="114"/>
      <c r="E40" s="82"/>
      <c r="F40" s="121"/>
      <c r="G40" s="122"/>
      <c r="H40" s="122"/>
      <c r="I40" s="122"/>
      <c r="J40" s="122"/>
      <c r="K40" s="123"/>
    </row>
    <row r="41" spans="1:11" x14ac:dyDescent="0.25">
      <c r="A41" s="6"/>
      <c r="B41" s="112"/>
      <c r="C41" s="113"/>
      <c r="D41" s="114"/>
      <c r="E41" s="82"/>
      <c r="F41" s="121"/>
      <c r="G41" s="122"/>
      <c r="H41" s="122"/>
      <c r="I41" s="122"/>
      <c r="J41" s="122"/>
      <c r="K41" s="123"/>
    </row>
    <row r="42" spans="1:11" x14ac:dyDescent="0.25">
      <c r="A42" s="6"/>
      <c r="B42" s="112"/>
      <c r="C42" s="113"/>
      <c r="D42" s="114"/>
      <c r="E42" s="82"/>
      <c r="F42" s="121"/>
      <c r="G42" s="122"/>
      <c r="H42" s="122"/>
      <c r="I42" s="122"/>
      <c r="J42" s="122"/>
      <c r="K42" s="123"/>
    </row>
    <row r="43" spans="1:11" x14ac:dyDescent="0.25">
      <c r="A43" s="6"/>
      <c r="B43" s="112"/>
      <c r="C43" s="113"/>
      <c r="D43" s="114"/>
      <c r="E43" s="82"/>
      <c r="F43" s="121"/>
      <c r="G43" s="122"/>
      <c r="H43" s="122"/>
      <c r="I43" s="122"/>
      <c r="J43" s="122"/>
      <c r="K43" s="123"/>
    </row>
    <row r="44" spans="1:11" ht="15.75" thickBot="1" x14ac:dyDescent="0.3">
      <c r="A44" s="6"/>
      <c r="B44" s="115"/>
      <c r="C44" s="116"/>
      <c r="D44" s="117"/>
      <c r="E44" s="82"/>
      <c r="F44" s="124"/>
      <c r="G44" s="125"/>
      <c r="H44" s="125"/>
      <c r="I44" s="125"/>
      <c r="J44" s="125"/>
      <c r="K44" s="126"/>
    </row>
    <row r="45" spans="1:11" x14ac:dyDescent="0.25">
      <c r="A45" s="6" t="s">
        <v>65</v>
      </c>
      <c r="B45" s="83" t="s">
        <v>66</v>
      </c>
      <c r="C45" s="22"/>
      <c r="D45" s="6"/>
      <c r="E45" s="6"/>
      <c r="F45" s="6"/>
      <c r="G45" s="6"/>
      <c r="H45" s="6"/>
      <c r="I45" s="6"/>
      <c r="J45" s="6"/>
      <c r="K45" s="84"/>
    </row>
    <row r="46" spans="1:11" x14ac:dyDescent="0.25">
      <c r="A46" s="6"/>
      <c r="B46" s="58"/>
      <c r="C46" s="22"/>
      <c r="D46" s="6"/>
      <c r="E46" s="6"/>
      <c r="F46" s="6"/>
      <c r="G46" s="6"/>
      <c r="H46" s="6"/>
      <c r="I46" s="6"/>
      <c r="J46" s="6"/>
      <c r="K46" s="85"/>
    </row>
    <row r="47" spans="1:11" x14ac:dyDescent="0.25">
      <c r="A47" s="86"/>
      <c r="B47" s="87" t="s">
        <v>67</v>
      </c>
      <c r="C47" s="88" t="s">
        <v>68</v>
      </c>
      <c r="D47" s="127" t="s">
        <v>69</v>
      </c>
      <c r="E47" s="127"/>
      <c r="F47" s="127"/>
      <c r="G47" s="127"/>
      <c r="H47" s="127"/>
      <c r="I47" s="128" t="s">
        <v>70</v>
      </c>
      <c r="J47" s="128"/>
      <c r="K47" s="128"/>
    </row>
    <row r="48" spans="1:11" ht="60" x14ac:dyDescent="0.25">
      <c r="A48" s="129" t="s">
        <v>71</v>
      </c>
      <c r="B48" s="130"/>
      <c r="C48" s="89">
        <v>73542</v>
      </c>
      <c r="D48" s="131"/>
      <c r="E48" s="132"/>
      <c r="F48" s="132"/>
      <c r="G48" s="132"/>
      <c r="H48" s="133"/>
      <c r="I48" s="90" t="s">
        <v>72</v>
      </c>
      <c r="J48" s="134" t="s">
        <v>73</v>
      </c>
      <c r="K48" s="134"/>
    </row>
    <row r="49" spans="1:11" ht="57.75" x14ac:dyDescent="0.25">
      <c r="A49" s="91" t="s">
        <v>74</v>
      </c>
      <c r="B49" s="92" t="s">
        <v>75</v>
      </c>
      <c r="C49" s="89"/>
      <c r="D49" s="135"/>
      <c r="E49" s="135"/>
      <c r="F49" s="135"/>
      <c r="G49" s="135"/>
      <c r="H49" s="135"/>
      <c r="I49" s="93"/>
      <c r="J49" s="136"/>
      <c r="K49" s="136"/>
    </row>
    <row r="50" spans="1:11" ht="57.75" x14ac:dyDescent="0.25">
      <c r="A50" s="91" t="s">
        <v>76</v>
      </c>
      <c r="B50" s="92" t="s">
        <v>77</v>
      </c>
      <c r="C50" s="89"/>
      <c r="D50" s="137"/>
      <c r="E50" s="138"/>
      <c r="F50" s="138"/>
      <c r="G50" s="138"/>
      <c r="H50" s="139"/>
      <c r="I50" s="93"/>
      <c r="J50" s="136"/>
      <c r="K50" s="136"/>
    </row>
    <row r="51" spans="1:11" ht="43.5" x14ac:dyDescent="0.25">
      <c r="A51" s="91" t="s">
        <v>78</v>
      </c>
      <c r="B51" s="92" t="s">
        <v>79</v>
      </c>
      <c r="C51" s="89"/>
      <c r="D51" s="135"/>
      <c r="E51" s="135"/>
      <c r="F51" s="135"/>
      <c r="G51" s="135"/>
      <c r="H51" s="135"/>
      <c r="I51" s="93"/>
      <c r="J51" s="136"/>
      <c r="K51" s="136"/>
    </row>
    <row r="52" spans="1:11" ht="43.5" x14ac:dyDescent="0.25">
      <c r="A52" s="91" t="s">
        <v>80</v>
      </c>
      <c r="B52" s="92" t="s">
        <v>81</v>
      </c>
      <c r="C52" s="89"/>
      <c r="D52" s="137"/>
      <c r="E52" s="138"/>
      <c r="F52" s="138"/>
      <c r="G52" s="138"/>
      <c r="H52" s="139"/>
      <c r="I52" s="93"/>
      <c r="J52" s="136"/>
      <c r="K52" s="136"/>
    </row>
    <row r="53" spans="1:11" ht="72" x14ac:dyDescent="0.25">
      <c r="A53" s="91" t="s">
        <v>82</v>
      </c>
      <c r="B53" s="92" t="s">
        <v>83</v>
      </c>
      <c r="C53" s="89"/>
      <c r="D53" s="135"/>
      <c r="E53" s="135"/>
      <c r="F53" s="135"/>
      <c r="G53" s="135"/>
      <c r="H53" s="135"/>
      <c r="I53" s="93"/>
      <c r="J53" s="136"/>
      <c r="K53" s="136"/>
    </row>
    <row r="54" spans="1:11" ht="72" x14ac:dyDescent="0.25">
      <c r="A54" s="91" t="s">
        <v>84</v>
      </c>
      <c r="B54" s="92" t="s">
        <v>85</v>
      </c>
      <c r="C54" s="89"/>
      <c r="D54" s="135"/>
      <c r="E54" s="135"/>
      <c r="F54" s="135"/>
      <c r="G54" s="135"/>
      <c r="H54" s="135"/>
      <c r="I54" s="93"/>
      <c r="J54" s="136"/>
      <c r="K54" s="136"/>
    </row>
    <row r="55" spans="1:11" ht="43.5" x14ac:dyDescent="0.25">
      <c r="A55" s="91">
        <v>4</v>
      </c>
      <c r="B55" s="92" t="s">
        <v>86</v>
      </c>
      <c r="C55" s="89"/>
      <c r="D55" s="135"/>
      <c r="E55" s="135"/>
      <c r="F55" s="135"/>
      <c r="G55" s="135"/>
      <c r="H55" s="135"/>
      <c r="I55" s="93"/>
      <c r="J55" s="136"/>
      <c r="K55" s="136"/>
    </row>
    <row r="56" spans="1:11" ht="43.5" x14ac:dyDescent="0.25">
      <c r="A56" s="91" t="s">
        <v>87</v>
      </c>
      <c r="B56" s="92" t="s">
        <v>88</v>
      </c>
      <c r="C56" s="89"/>
      <c r="D56" s="135"/>
      <c r="E56" s="135"/>
      <c r="F56" s="135"/>
      <c r="G56" s="135"/>
      <c r="H56" s="135"/>
      <c r="I56" s="93"/>
      <c r="J56" s="136"/>
      <c r="K56" s="136"/>
    </row>
    <row r="57" spans="1:11" ht="43.5" x14ac:dyDescent="0.25">
      <c r="A57" s="94" t="s">
        <v>89</v>
      </c>
      <c r="B57" s="95" t="s">
        <v>90</v>
      </c>
      <c r="C57" s="89"/>
      <c r="D57" s="135"/>
      <c r="E57" s="135"/>
      <c r="F57" s="135"/>
      <c r="G57" s="135"/>
      <c r="H57" s="135"/>
      <c r="I57" s="93"/>
      <c r="J57" s="136"/>
      <c r="K57" s="136"/>
    </row>
    <row r="58" spans="1:11" ht="43.5" x14ac:dyDescent="0.25">
      <c r="A58" s="94">
        <v>6</v>
      </c>
      <c r="B58" s="96" t="s">
        <v>91</v>
      </c>
      <c r="C58" s="89"/>
      <c r="D58" s="135"/>
      <c r="E58" s="135"/>
      <c r="F58" s="135"/>
      <c r="G58" s="135"/>
      <c r="H58" s="135"/>
      <c r="I58" s="93"/>
      <c r="J58" s="136"/>
      <c r="K58" s="136"/>
    </row>
    <row r="59" spans="1:11" x14ac:dyDescent="0.25">
      <c r="A59" s="94">
        <v>7</v>
      </c>
      <c r="B59" s="97"/>
      <c r="C59" s="89"/>
      <c r="D59" s="135"/>
      <c r="E59" s="135"/>
      <c r="F59" s="135"/>
      <c r="G59" s="135"/>
      <c r="H59" s="135"/>
      <c r="I59" s="93"/>
      <c r="J59" s="136"/>
      <c r="K59" s="136"/>
    </row>
    <row r="60" spans="1:11" x14ac:dyDescent="0.25">
      <c r="A60" s="94">
        <v>8</v>
      </c>
      <c r="B60" s="97"/>
      <c r="C60" s="89"/>
      <c r="D60" s="137"/>
      <c r="E60" s="138"/>
      <c r="F60" s="138"/>
      <c r="G60" s="138"/>
      <c r="H60" s="139"/>
      <c r="I60" s="93"/>
      <c r="J60" s="136"/>
      <c r="K60" s="136"/>
    </row>
    <row r="61" spans="1:11" x14ac:dyDescent="0.25">
      <c r="A61" s="94">
        <v>9</v>
      </c>
      <c r="B61" s="97"/>
      <c r="C61" s="89"/>
      <c r="D61" s="135"/>
      <c r="E61" s="135"/>
      <c r="F61" s="135"/>
      <c r="G61" s="135"/>
      <c r="H61" s="135"/>
      <c r="I61" s="93"/>
      <c r="J61" s="136"/>
      <c r="K61" s="136"/>
    </row>
    <row r="62" spans="1:11" x14ac:dyDescent="0.25">
      <c r="A62" s="94">
        <v>10</v>
      </c>
      <c r="B62" s="97"/>
      <c r="C62" s="89"/>
      <c r="D62" s="135"/>
      <c r="E62" s="135"/>
      <c r="F62" s="135"/>
      <c r="G62" s="135"/>
      <c r="H62" s="135"/>
      <c r="I62" s="93"/>
      <c r="J62" s="136"/>
      <c r="K62" s="136"/>
    </row>
    <row r="63" spans="1:11" ht="45" x14ac:dyDescent="0.25">
      <c r="A63" s="6" t="s">
        <v>92</v>
      </c>
      <c r="B63" s="98" t="s">
        <v>93</v>
      </c>
      <c r="C63" s="99">
        <f>SUM(C48:C62)</f>
        <v>73542</v>
      </c>
      <c r="D63" s="100"/>
      <c r="E63" s="100"/>
      <c r="F63" s="100"/>
      <c r="G63" s="100"/>
      <c r="H63" s="6"/>
      <c r="I63" s="6"/>
      <c r="J63" s="6"/>
      <c r="K63" s="6"/>
    </row>
    <row r="64" spans="1:11" ht="45" x14ac:dyDescent="0.25">
      <c r="A64" s="6"/>
      <c r="B64" s="5" t="s">
        <v>94</v>
      </c>
      <c r="C64" s="101">
        <f>+K28</f>
        <v>34071.898449742235</v>
      </c>
      <c r="D64" s="100"/>
      <c r="E64" s="100"/>
      <c r="F64" s="100"/>
      <c r="G64" s="100"/>
      <c r="H64" s="6"/>
      <c r="I64" s="6"/>
      <c r="J64" s="6"/>
      <c r="K64" s="6"/>
    </row>
    <row r="65" spans="1:11" x14ac:dyDescent="0.25">
      <c r="A65" s="6"/>
      <c r="B65" s="5" t="s">
        <v>95</v>
      </c>
      <c r="C65" s="102">
        <f>C63-C64</f>
        <v>39470.101550257765</v>
      </c>
      <c r="D65" s="6"/>
      <c r="E65" s="6"/>
      <c r="F65" s="6"/>
      <c r="G65" s="6"/>
      <c r="H65" s="6"/>
      <c r="I65" s="6"/>
      <c r="J65" s="6"/>
      <c r="K65" s="6"/>
    </row>
    <row r="66" spans="1:11" ht="45.75" thickBot="1" x14ac:dyDescent="0.3">
      <c r="A66" s="6"/>
      <c r="B66" s="5" t="s">
        <v>96</v>
      </c>
      <c r="C66" s="103">
        <f>IF(ISERROR(C65/J21),0,C65/J21)</f>
        <v>1.618491879424419E-3</v>
      </c>
      <c r="D66" s="59" t="str">
        <f>IF(AND(C66&lt;0.01,C66&gt;-0.01),"","Unresolved differences of greater than + or - 1% should be explained")</f>
        <v/>
      </c>
      <c r="E66" s="6"/>
      <c r="F66" s="104"/>
      <c r="G66" s="6"/>
      <c r="H66" s="6"/>
      <c r="I66" s="6"/>
      <c r="J66" s="6"/>
      <c r="K66" s="6"/>
    </row>
    <row r="67" spans="1:11" ht="15.75" thickTop="1" x14ac:dyDescent="0.25"/>
  </sheetData>
  <mergeCells count="41">
    <mergeCell ref="D62:H62"/>
    <mergeCell ref="J62:K62"/>
    <mergeCell ref="D59:H59"/>
    <mergeCell ref="J59:K59"/>
    <mergeCell ref="D60:H60"/>
    <mergeCell ref="J60:K60"/>
    <mergeCell ref="D61:H61"/>
    <mergeCell ref="J61:K61"/>
    <mergeCell ref="D56:H56"/>
    <mergeCell ref="J56:K56"/>
    <mergeCell ref="D57:H57"/>
    <mergeCell ref="J57:K57"/>
    <mergeCell ref="D58:H58"/>
    <mergeCell ref="J58:K58"/>
    <mergeCell ref="D53:H53"/>
    <mergeCell ref="J53:K53"/>
    <mergeCell ref="D54:H54"/>
    <mergeCell ref="J54:K54"/>
    <mergeCell ref="D55:H55"/>
    <mergeCell ref="J55:K55"/>
    <mergeCell ref="D50:H50"/>
    <mergeCell ref="J50:K50"/>
    <mergeCell ref="D51:H51"/>
    <mergeCell ref="J51:K51"/>
    <mergeCell ref="D52:H52"/>
    <mergeCell ref="J52:K52"/>
    <mergeCell ref="A48:B48"/>
    <mergeCell ref="D48:H48"/>
    <mergeCell ref="J48:K48"/>
    <mergeCell ref="D49:H49"/>
    <mergeCell ref="J49:K49"/>
    <mergeCell ref="B37:D37"/>
    <mergeCell ref="B38:D44"/>
    <mergeCell ref="F39:K44"/>
    <mergeCell ref="D47:H47"/>
    <mergeCell ref="I47:K47"/>
    <mergeCell ref="G27:K27"/>
    <mergeCell ref="H29:J29"/>
    <mergeCell ref="H30:J30"/>
    <mergeCell ref="H31:J31"/>
    <mergeCell ref="G26:K26"/>
  </mergeCells>
  <dataValidations count="1">
    <dataValidation type="list" allowBlank="1" showInputMessage="1" showErrorMessage="1" sqref="I49:I62" xr:uid="{221C4C48-D13F-4069-B693-F933459D21B0}">
      <formula1>"Yes,No"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824B-4ECB-450B-A279-054CA8AF5C1C}">
  <dimension ref="C4:I15"/>
  <sheetViews>
    <sheetView topLeftCell="A6" workbookViewId="0">
      <selection activeCell="E23" sqref="E23"/>
    </sheetView>
  </sheetViews>
  <sheetFormatPr defaultRowHeight="15" x14ac:dyDescent="0.25"/>
  <cols>
    <col min="3" max="3" width="11.85546875" customWidth="1"/>
    <col min="4" max="4" width="16.28515625" customWidth="1"/>
    <col min="5" max="5" width="15.85546875" customWidth="1"/>
    <col min="6" max="6" width="17" customWidth="1"/>
    <col min="7" max="7" width="18" customWidth="1"/>
    <col min="8" max="8" width="26" customWidth="1"/>
    <col min="9" max="9" width="20.28515625" customWidth="1"/>
  </cols>
  <sheetData>
    <row r="4" spans="3:9" x14ac:dyDescent="0.25">
      <c r="C4" s="6" t="s">
        <v>49</v>
      </c>
      <c r="D4" s="58" t="s">
        <v>50</v>
      </c>
      <c r="E4" s="6"/>
      <c r="F4" s="6"/>
      <c r="G4" s="6"/>
      <c r="H4" s="59"/>
      <c r="I4" s="6"/>
    </row>
    <row r="5" spans="3:9" ht="15.75" thickBot="1" x14ac:dyDescent="0.3">
      <c r="C5" s="6"/>
      <c r="D5" s="6"/>
      <c r="E5" s="6"/>
      <c r="F5" s="6"/>
      <c r="G5" s="6"/>
      <c r="H5" s="6"/>
      <c r="I5" s="6"/>
    </row>
    <row r="6" spans="3:9" x14ac:dyDescent="0.25">
      <c r="C6" s="6"/>
      <c r="D6" s="60"/>
      <c r="E6" s="140" t="s">
        <v>51</v>
      </c>
      <c r="F6" s="140"/>
      <c r="G6" s="141"/>
      <c r="H6" s="142" t="s">
        <v>52</v>
      </c>
      <c r="I6" s="144" t="s">
        <v>53</v>
      </c>
    </row>
    <row r="7" spans="3:9" ht="83.25" customHeight="1" x14ac:dyDescent="0.25">
      <c r="C7" s="61"/>
      <c r="D7" s="62" t="s">
        <v>54</v>
      </c>
      <c r="E7" s="63" t="s">
        <v>55</v>
      </c>
      <c r="F7" s="64" t="s">
        <v>56</v>
      </c>
      <c r="G7" s="65" t="s">
        <v>57</v>
      </c>
      <c r="H7" s="143"/>
      <c r="I7" s="145"/>
    </row>
    <row r="8" spans="3:9" x14ac:dyDescent="0.25">
      <c r="C8" s="70"/>
      <c r="D8" s="71">
        <v>2023</v>
      </c>
      <c r="E8" s="67">
        <v>-494631</v>
      </c>
      <c r="F8" s="67"/>
      <c r="G8" s="68">
        <f>SUM(E8:F8)</f>
        <v>-494631</v>
      </c>
      <c r="H8" s="67">
        <v>58518744</v>
      </c>
      <c r="I8" s="69">
        <f t="shared" ref="I8:I9" si="0">IFERROR(G8/H8,0)</f>
        <v>-8.4525224943310471E-3</v>
      </c>
    </row>
    <row r="9" spans="3:9" x14ac:dyDescent="0.25">
      <c r="C9" s="6"/>
      <c r="D9" s="66" t="s">
        <v>62</v>
      </c>
      <c r="E9" s="67">
        <f>214019</f>
        <v>214019</v>
      </c>
      <c r="F9" s="67"/>
      <c r="G9" s="68">
        <f>SUM(E9:F9)</f>
        <v>214019</v>
      </c>
      <c r="H9" s="67">
        <v>24297330</v>
      </c>
      <c r="I9" s="69">
        <f t="shared" si="0"/>
        <v>8.8083340844446693E-3</v>
      </c>
    </row>
    <row r="10" spans="3:9" ht="15.75" thickBot="1" x14ac:dyDescent="0.3">
      <c r="C10" s="70"/>
      <c r="D10" s="72" t="s">
        <v>58</v>
      </c>
      <c r="E10" s="73">
        <f>SUM(E8:E9)</f>
        <v>-280612</v>
      </c>
      <c r="F10" s="73">
        <f>SUM(F8:F9)</f>
        <v>0</v>
      </c>
      <c r="G10" s="73">
        <f>SUM(G8:G9)</f>
        <v>-280612</v>
      </c>
      <c r="H10" s="73">
        <f>SUM(H8:H9)</f>
        <v>82816074</v>
      </c>
      <c r="I10" s="74">
        <f>IFERROR(G10/H10,0)</f>
        <v>-3.3883760295133044E-3</v>
      </c>
    </row>
    <row r="11" spans="3:9" x14ac:dyDescent="0.25">
      <c r="C11" s="6"/>
      <c r="D11" s="75"/>
      <c r="E11" s="76"/>
      <c r="F11" s="76"/>
      <c r="G11" s="76"/>
      <c r="H11" s="76"/>
      <c r="I11" s="77"/>
    </row>
    <row r="12" spans="3:9" x14ac:dyDescent="0.25">
      <c r="C12" s="6"/>
      <c r="D12" s="78"/>
      <c r="E12" s="79"/>
      <c r="F12" s="79"/>
      <c r="G12" s="79"/>
      <c r="H12" s="79"/>
      <c r="I12" s="79"/>
    </row>
    <row r="13" spans="3:9" x14ac:dyDescent="0.25">
      <c r="C13" s="6"/>
      <c r="D13" s="22" t="s">
        <v>59</v>
      </c>
      <c r="E13" s="79"/>
      <c r="F13" s="79"/>
      <c r="G13" s="79"/>
      <c r="H13" s="79"/>
      <c r="I13" s="79"/>
    </row>
    <row r="14" spans="3:9" ht="48.75" customHeight="1" x14ac:dyDescent="0.25">
      <c r="C14" s="6"/>
      <c r="D14" s="146" t="s">
        <v>60</v>
      </c>
      <c r="E14" s="146"/>
      <c r="F14" s="146"/>
      <c r="G14" s="146"/>
      <c r="H14" s="146"/>
      <c r="I14" s="146"/>
    </row>
    <row r="15" spans="3:9" ht="30" customHeight="1" x14ac:dyDescent="0.25">
      <c r="C15" s="6"/>
      <c r="D15" s="146" t="s">
        <v>61</v>
      </c>
      <c r="E15" s="146"/>
      <c r="F15" s="146"/>
      <c r="G15" s="146"/>
      <c r="H15" s="146"/>
      <c r="I15" s="146"/>
    </row>
  </sheetData>
  <mergeCells count="5">
    <mergeCell ref="E6:G6"/>
    <mergeCell ref="H6:H7"/>
    <mergeCell ref="I6:I7"/>
    <mergeCell ref="D14:I14"/>
    <mergeCell ref="D15:I1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TB GA</vt:lpstr>
      <vt:lpstr>TB 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Robertson</dc:creator>
  <cp:lastModifiedBy>Janice Robertson</cp:lastModifiedBy>
  <dcterms:created xsi:type="dcterms:W3CDTF">2024-10-02T20:56:52Z</dcterms:created>
  <dcterms:modified xsi:type="dcterms:W3CDTF">2024-10-30T15:02:26Z</dcterms:modified>
</cp:coreProperties>
</file>