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202300"/>
  <mc:AlternateContent xmlns:mc="http://schemas.openxmlformats.org/markup-compatibility/2006">
    <mc:Choice Requires="x15">
      <x15ac:absPath xmlns:x15ac="http://schemas.microsoft.com/office/spreadsheetml/2010/11/ac" url="P:\Admin\Ontario Energy Board\Rate Design\2025 - SN\2. Working Copies\"/>
    </mc:Choice>
  </mc:AlternateContent>
  <xr:revisionPtr revIDLastSave="0" documentId="13_ncr:1_{B5AA20EA-BE7E-4D39-A274-659A928810D2}" xr6:coauthVersionLast="47" xr6:coauthVersionMax="47" xr10:uidLastSave="{00000000-0000-0000-0000-000000000000}"/>
  <bookViews>
    <workbookView xWindow="-120" yWindow="-120" windowWidth="25440" windowHeight="15270" xr2:uid="{C21F0C89-CE44-46D5-98EA-91A2FF5338E2}"/>
  </bookViews>
  <sheets>
    <sheet name="TB GA" sheetId="1" r:id="rId1"/>
    <sheet name="TB 1588" sheetId="2"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63" i="1" l="1"/>
  <c r="E9" i="2" l="1"/>
  <c r="G9" i="2"/>
  <c r="F17" i="1"/>
  <c r="H17" i="1" s="1"/>
  <c r="F18" i="1"/>
  <c r="H18" i="1" s="1"/>
  <c r="F19" i="1"/>
  <c r="H19" i="1" s="1"/>
  <c r="F20" i="1"/>
  <c r="H20" i="1" s="1"/>
  <c r="E21" i="1"/>
  <c r="D21" i="1"/>
  <c r="C21" i="1"/>
  <c r="H10" i="2" l="1"/>
  <c r="F10" i="2"/>
  <c r="E10" i="2"/>
  <c r="I9" i="2"/>
  <c r="G8" i="2"/>
  <c r="I8" i="2" s="1"/>
  <c r="J17" i="1"/>
  <c r="J18" i="1"/>
  <c r="K18" i="1" s="1"/>
  <c r="J19" i="1"/>
  <c r="K19" i="1" s="1"/>
  <c r="J20" i="1"/>
  <c r="K20" i="1" s="1"/>
  <c r="K21" i="1" s="1"/>
  <c r="F16" i="1"/>
  <c r="H16" i="1" s="1"/>
  <c r="F15" i="1"/>
  <c r="F14" i="1"/>
  <c r="F13" i="1"/>
  <c r="F12" i="1"/>
  <c r="F11" i="1"/>
  <c r="F10" i="1"/>
  <c r="F9" i="1"/>
  <c r="F8" i="1"/>
  <c r="F7" i="1"/>
  <c r="F6" i="1"/>
  <c r="F5" i="1"/>
  <c r="H5" i="1" s="1"/>
  <c r="G10" i="2" l="1"/>
  <c r="I10" i="2" s="1"/>
  <c r="J6" i="1"/>
  <c r="H6" i="1"/>
  <c r="K6" i="1" s="1"/>
  <c r="J7" i="1"/>
  <c r="H7" i="1"/>
  <c r="J8" i="1"/>
  <c r="H8" i="1"/>
  <c r="J9" i="1"/>
  <c r="H9" i="1"/>
  <c r="J10" i="1"/>
  <c r="H10" i="1"/>
  <c r="J11" i="1"/>
  <c r="H11" i="1"/>
  <c r="J12" i="1"/>
  <c r="H12" i="1"/>
  <c r="K12" i="1" s="1"/>
  <c r="J13" i="1"/>
  <c r="H13" i="1"/>
  <c r="J14" i="1"/>
  <c r="H14" i="1"/>
  <c r="J15" i="1"/>
  <c r="H15" i="1"/>
  <c r="J5" i="1"/>
  <c r="F21" i="1"/>
  <c r="J16" i="1"/>
  <c r="K16" i="1" s="1"/>
  <c r="K17" i="1"/>
  <c r="K31" i="1" l="1"/>
  <c r="K11" i="1"/>
  <c r="K14" i="1"/>
  <c r="K8" i="1"/>
  <c r="K13" i="1"/>
  <c r="K15" i="1"/>
  <c r="K10" i="1"/>
  <c r="K9" i="1"/>
  <c r="J21" i="1"/>
  <c r="H21" i="1"/>
  <c r="K7" i="1"/>
  <c r="K5" i="1"/>
  <c r="H25" i="1"/>
  <c r="J25" i="1" l="1"/>
  <c r="I25" i="1"/>
  <c r="K25" i="1" l="1"/>
  <c r="K28" i="1" s="1"/>
  <c r="C64" i="1" s="1"/>
  <c r="C65" i="1" s="1"/>
  <c r="C66" i="1" s="1"/>
  <c r="D66" i="1" s="1"/>
</calcChain>
</file>

<file path=xl/sharedStrings.xml><?xml version="1.0" encoding="utf-8"?>
<sst xmlns="http://schemas.openxmlformats.org/spreadsheetml/2006/main" count="104" uniqueCount="101">
  <si>
    <t>Calendar Month</t>
  </si>
  <si>
    <t>Non-RPP Class B Including Loss Factor Billed Consumption (kWh)</t>
  </si>
  <si>
    <t>Deduct Previous Month Unbilled Loss Adjusted Consumption (kWh)</t>
  </si>
  <si>
    <t>Add Current Month Unbilled Loss Adjusted Consumption (kWh)</t>
  </si>
  <si>
    <t>Non-RPP Class B Including Loss Adjusted Consumption, Adjusted for Unbilled (kWh)</t>
  </si>
  <si>
    <t>GA Rate Billed  ($/kWh)</t>
  </si>
  <si>
    <t>$ Consumption at GA Rate Billed</t>
  </si>
  <si>
    <t>GA Actual Rate Paid ($/kWh)</t>
  </si>
  <si>
    <t>$ Consumption at Actual Rate Paid</t>
  </si>
  <si>
    <t>Expected GA Price Variance ($)</t>
  </si>
  <si>
    <t>F</t>
  </si>
  <si>
    <t>G</t>
  </si>
  <si>
    <t>H</t>
  </si>
  <si>
    <t>I = F-G+H</t>
  </si>
  <si>
    <t>J</t>
  </si>
  <si>
    <t>K = I*J</t>
  </si>
  <si>
    <t>L</t>
  </si>
  <si>
    <t>M = I*L</t>
  </si>
  <si>
    <t>N=M-K</t>
  </si>
  <si>
    <t>January</t>
  </si>
  <si>
    <t>February</t>
  </si>
  <si>
    <t>March</t>
  </si>
  <si>
    <t>April</t>
  </si>
  <si>
    <t>May</t>
  </si>
  <si>
    <t>June</t>
  </si>
  <si>
    <t>July</t>
  </si>
  <si>
    <t>August</t>
  </si>
  <si>
    <t>September</t>
  </si>
  <si>
    <t>October</t>
  </si>
  <si>
    <t xml:space="preserve">November </t>
  </si>
  <si>
    <t>Net Change in Expected GA Balance in the Year (i.e. Transactions in the Year)</t>
  </si>
  <si>
    <t>Annual Non-RPP Class B Wholesale kWh *</t>
  </si>
  <si>
    <t>Annual Non-RPP Class B Retail billed kWh</t>
  </si>
  <si>
    <t>Annual Unaccounted for Energy Loss kWh</t>
  </si>
  <si>
    <t>Weighted Average GA Actual Rate Paid ($/kWh)**</t>
  </si>
  <si>
    <t>Expected GA Volume Variance ($)</t>
  </si>
  <si>
    <t>O</t>
  </si>
  <si>
    <t>P</t>
  </si>
  <si>
    <t>Q=O-P</t>
  </si>
  <si>
    <t>R</t>
  </si>
  <si>
    <t>P= Q*R</t>
  </si>
  <si>
    <t>*Equal to (AQEW - Class A + embedded generation kWh)*(Non-RPP Class B retail kwh/Total retail Class B kWh)</t>
  </si>
  <si>
    <t>**Equal to annual Non-RPP Class B $ GA paid (i.e. non-RPP portion of CT 148 on IESO invoice) divided by Non-RPP Class B Wholesale kWh (as quantified in column O in the table above)</t>
  </si>
  <si>
    <t>Total Expected GA Variance</t>
  </si>
  <si>
    <t>Calculated Loss Factor</t>
  </si>
  <si>
    <t>Most Recent Approved Loss Factor for Secondary Metered Customer &lt; 5,000kW</t>
  </si>
  <si>
    <t>Difference</t>
  </si>
  <si>
    <t>December 2023</t>
  </si>
  <si>
    <t>January 2024</t>
  </si>
  <si>
    <t>Note 7</t>
  </si>
  <si>
    <t>Account 1588 Reasonability Test</t>
  </si>
  <si>
    <t>Account 1588 - RSVA Power</t>
  </si>
  <si>
    <t>Account 4705 - Power Purchased</t>
  </si>
  <si>
    <t>Account 1588 as % of Account 4705</t>
  </si>
  <si>
    <t>Year</t>
  </si>
  <si>
    <r>
      <t>Transactions</t>
    </r>
    <r>
      <rPr>
        <b/>
        <vertAlign val="superscript"/>
        <sz val="12"/>
        <color theme="1"/>
        <rFont val="Arial"/>
        <family val="2"/>
      </rPr>
      <t>1</t>
    </r>
  </si>
  <si>
    <r>
      <t>Principal Adjustments</t>
    </r>
    <r>
      <rPr>
        <b/>
        <vertAlign val="superscript"/>
        <sz val="11"/>
        <color theme="1"/>
        <rFont val="Arial"/>
        <family val="2"/>
      </rPr>
      <t>1</t>
    </r>
  </si>
  <si>
    <t>Total Activity in Calendar Year</t>
  </si>
  <si>
    <t>Cumulative</t>
  </si>
  <si>
    <t>Notes</t>
  </si>
  <si>
    <t>1) The transactions should equal the "Transaction" column in the DVA Continuity Schedule. This is also expected to equal the transactions in the general ledger (excluding transactions relating to the removal of approved disposition amounts as that is shown in a separate column in the DVA Continuity Schedule)</t>
  </si>
  <si>
    <t>2) Principal adjustments should equal the "Principal Adjustments" column in the DVA Continuity Schedule. Principal adjustments adjust the transactions in the general ledger to the amount that should be requested for disposition.</t>
  </si>
  <si>
    <t>Jan - April 2024</t>
  </si>
  <si>
    <t>a) Please provide an explanation in the text box below if columns G and H for unbilled consumption are not used in the table above.</t>
  </si>
  <si>
    <t>b) Please provide an explanation in the text box below if the difference in loss factor is greater than 1%</t>
  </si>
  <si>
    <t xml:space="preserve">Note 5 </t>
  </si>
  <si>
    <t xml:space="preserve">Reconciling Items </t>
  </si>
  <si>
    <t xml:space="preserve"> Item</t>
  </si>
  <si>
    <t>Amount</t>
  </si>
  <si>
    <t>Explanation</t>
  </si>
  <si>
    <t>Principal Adjustments</t>
  </si>
  <si>
    <t xml:space="preserve"> Net Change in Principal Balance in the GL (i.e. Transactions in the Year)</t>
  </si>
  <si>
    <t>Principal Adjustment on DVA Continuity Schedule</t>
  </si>
  <si>
    <t>If "no", please provide an explanation</t>
  </si>
  <si>
    <t>1a</t>
  </si>
  <si>
    <t>CT 148 True-up of GA Charges based on Actual Non-RPP Volumes - prior year</t>
  </si>
  <si>
    <t>1b</t>
  </si>
  <si>
    <t>CT 148 True-up of GA Charges based on Actual Non-RPP Volumes - current year</t>
  </si>
  <si>
    <t>2a</t>
  </si>
  <si>
    <t>Remove prior year end unbilled to actual revenue differences</t>
  </si>
  <si>
    <t>2b</t>
  </si>
  <si>
    <t>Add current year end unbilled to actual revenue differences</t>
  </si>
  <si>
    <t>3a</t>
  </si>
  <si>
    <t>Remove difference between prior year accrual/forecast to actual from long term load transfers</t>
  </si>
  <si>
    <t>3b</t>
  </si>
  <si>
    <t>Add difference between current year accrual/forecast to actual from long term load transfers</t>
  </si>
  <si>
    <t>Remove GA balances pertaining to Class A customers</t>
  </si>
  <si>
    <t>5a</t>
  </si>
  <si>
    <t>Significant prior period billing adjustments recorded in current year</t>
  </si>
  <si>
    <t>5b</t>
  </si>
  <si>
    <t>Significant current period billing adjustments recorded in other year(s)</t>
  </si>
  <si>
    <t>Differences in GA IESO posted rate and rate charged on IESO invoice</t>
  </si>
  <si>
    <t>Note 6</t>
  </si>
  <si>
    <t>Adjusted Net Change in Principal Balance in the GL</t>
  </si>
  <si>
    <t>Net Change in Expected GA Balance in the Year Per Analysis</t>
  </si>
  <si>
    <t>Unresolved Difference</t>
  </si>
  <si>
    <t>Unresolved Difference as % of Expected GA Payments to IESO</t>
  </si>
  <si>
    <t xml:space="preserve">Transactions occurred at </t>
  </si>
  <si>
    <t>old TB rate</t>
  </si>
  <si>
    <t>Data provided in "F" is from IT generated report that presents the cosnumption used by month.  The datta  includes unbilled adjustments each month, columns G and H are not required.</t>
  </si>
  <si>
    <t>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</si>
</sst>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44" formatCode="_-&quot;$&quot;* #,##0.00_-;\-&quot;$&quot;* #,##0.00_-;_-&quot;$&quot;* &quot;-&quot;??_-;_-@_-"/>
    <numFmt numFmtId="43" formatCode="_-* #,##0.00_-;\-* #,##0.00_-;_-* &quot;-&quot;??_-;_-@_-"/>
    <numFmt numFmtId="164" formatCode="_-* #,##0_-;_-* \(#,##0\)_-;_-* &quot;-&quot;??_-;_-@_-"/>
    <numFmt numFmtId="165" formatCode="0.00000"/>
    <numFmt numFmtId="166" formatCode="_-* #,##0_-;\-* #,##0_-;_-* &quot;-&quot;??_-;_-@_-"/>
    <numFmt numFmtId="167" formatCode="_-&quot;$&quot;* #,##0_-;_-&quot;$&quot;* \(#,##0\)_-;_-&quot;$&quot;* &quot;-&quot;??_-;_-@_-"/>
    <numFmt numFmtId="168" formatCode="_-&quot;$&quot;* #,##0_-;\-&quot;$&quot;* #,##0_-;_-&quot;$&quot;* &quot;-&quot;??_-;_-@_-"/>
    <numFmt numFmtId="169" formatCode="0.0000"/>
    <numFmt numFmtId="170" formatCode="0.0%"/>
    <numFmt numFmtId="171" formatCode="_-&quot;$&quot;* #,##0.00000_-;_-&quot;$&quot;* \(#,##0.00000\)_-;_-&quot;$&quot;* &quot;-&quot;??_-;_-@_-"/>
  </numFmts>
  <fonts count="12" x14ac:knownFonts="1">
    <font>
      <sz val="11"/>
      <color theme="1"/>
      <name val="Aptos Narrow"/>
      <family val="2"/>
      <scheme val="minor"/>
    </font>
    <font>
      <sz val="11"/>
      <color theme="1"/>
      <name val="Aptos Narrow"/>
      <family val="2"/>
      <scheme val="minor"/>
    </font>
    <font>
      <b/>
      <sz val="11"/>
      <color theme="1"/>
      <name val="Arial"/>
      <family val="2"/>
    </font>
    <font>
      <sz val="11"/>
      <color theme="1"/>
      <name val="Arial"/>
      <family val="2"/>
    </font>
    <font>
      <b/>
      <sz val="11"/>
      <name val="Arial"/>
      <family val="2"/>
    </font>
    <font>
      <sz val="11"/>
      <name val="Arial"/>
      <family val="2"/>
    </font>
    <font>
      <b/>
      <sz val="11"/>
      <color rgb="FFFF0000"/>
      <name val="Arial"/>
      <family val="2"/>
    </font>
    <font>
      <b/>
      <u/>
      <sz val="11"/>
      <color theme="1"/>
      <name val="Arial"/>
      <family val="2"/>
    </font>
    <font>
      <sz val="11"/>
      <color rgb="FFFF0000"/>
      <name val="Arial"/>
      <family val="2"/>
    </font>
    <font>
      <b/>
      <vertAlign val="superscript"/>
      <sz val="12"/>
      <color theme="1"/>
      <name val="Arial"/>
      <family val="2"/>
    </font>
    <font>
      <b/>
      <vertAlign val="superscript"/>
      <sz val="11"/>
      <color theme="1"/>
      <name val="Arial"/>
      <family val="2"/>
    </font>
    <font>
      <b/>
      <u/>
      <sz val="11"/>
      <name val="Arial"/>
      <family val="2"/>
    </font>
  </fonts>
  <fills count="5">
    <fill>
      <patternFill patternType="none"/>
    </fill>
    <fill>
      <patternFill patternType="gray125"/>
    </fill>
    <fill>
      <patternFill patternType="solid">
        <fgColor theme="6" tint="0.79998168889431442"/>
        <bgColor indexed="64"/>
      </patternFill>
    </fill>
    <fill>
      <patternFill patternType="solid">
        <fgColor theme="4" tint="0.79998168889431442"/>
        <bgColor indexed="64"/>
      </patternFill>
    </fill>
    <fill>
      <patternFill patternType="solid">
        <fgColor theme="0"/>
        <bgColor indexed="64"/>
      </patternFill>
    </fill>
  </fills>
  <borders count="43">
    <border>
      <left/>
      <right/>
      <top/>
      <bottom/>
      <diagonal/>
    </border>
    <border>
      <left style="medium">
        <color indexed="64"/>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right/>
      <top style="medium">
        <color indexed="64"/>
      </top>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style="medium">
        <color indexed="64"/>
      </right>
      <top/>
      <bottom style="thin">
        <color indexed="64"/>
      </bottom>
      <diagonal/>
    </border>
    <border>
      <left/>
      <right style="medium">
        <color indexed="64"/>
      </right>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thin">
        <color indexed="64"/>
      </top>
      <bottom/>
      <diagonal/>
    </border>
    <border>
      <left/>
      <right/>
      <top/>
      <bottom style="double">
        <color indexed="64"/>
      </bottom>
      <diagonal/>
    </border>
  </borders>
  <cellStyleXfs count="6">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cellStyleXfs>
  <cellXfs count="147">
    <xf numFmtId="0" fontId="0" fillId="0" borderId="0" xfId="0"/>
    <xf numFmtId="0" fontId="2" fillId="0" borderId="1" xfId="0" applyFont="1" applyBorder="1" applyAlignment="1">
      <alignment wrapText="1"/>
    </xf>
    <xf numFmtId="0" fontId="2" fillId="0" borderId="2" xfId="0" applyFont="1" applyBorder="1" applyAlignment="1">
      <alignment horizontal="center" wrapText="1"/>
    </xf>
    <xf numFmtId="0" fontId="3" fillId="0" borderId="3" xfId="0" applyFont="1" applyBorder="1"/>
    <xf numFmtId="0" fontId="4" fillId="0" borderId="4" xfId="0" applyFont="1" applyBorder="1" applyAlignment="1">
      <alignment wrapText="1"/>
    </xf>
    <xf numFmtId="0" fontId="4" fillId="0" borderId="0" xfId="0" applyFont="1" applyAlignment="1">
      <alignment wrapText="1"/>
    </xf>
    <xf numFmtId="0" fontId="3" fillId="0" borderId="0" xfId="0" applyFont="1"/>
    <xf numFmtId="0" fontId="4" fillId="0" borderId="5" xfId="0" applyFont="1" applyBorder="1" applyAlignment="1">
      <alignment horizontal="center" wrapText="1"/>
    </xf>
    <xf numFmtId="0" fontId="4" fillId="0" borderId="6" xfId="0" applyFont="1" applyBorder="1" applyAlignment="1">
      <alignment horizontal="center" wrapText="1"/>
    </xf>
    <xf numFmtId="164" fontId="3" fillId="2" borderId="7" xfId="1" applyNumberFormat="1" applyFont="1" applyFill="1" applyBorder="1" applyProtection="1">
      <protection locked="0"/>
    </xf>
    <xf numFmtId="164" fontId="3" fillId="2" borderId="8" xfId="1" applyNumberFormat="1" applyFont="1" applyFill="1" applyBorder="1" applyProtection="1">
      <protection locked="0"/>
    </xf>
    <xf numFmtId="164" fontId="3" fillId="2" borderId="9" xfId="1" applyNumberFormat="1" applyFont="1" applyFill="1" applyBorder="1" applyProtection="1">
      <protection locked="0"/>
    </xf>
    <xf numFmtId="164" fontId="2" fillId="0" borderId="10" xfId="1" applyNumberFormat="1" applyFont="1" applyBorder="1"/>
    <xf numFmtId="164" fontId="2" fillId="0" borderId="0" xfId="1" applyNumberFormat="1" applyFont="1" applyBorder="1"/>
    <xf numFmtId="0" fontId="4" fillId="0" borderId="11" xfId="0" applyFont="1" applyBorder="1" applyAlignment="1">
      <alignment horizontal="center" wrapText="1"/>
    </xf>
    <xf numFmtId="0" fontId="4" fillId="0" borderId="12" xfId="0" applyFont="1" applyBorder="1" applyAlignment="1">
      <alignment horizontal="center" wrapText="1"/>
    </xf>
    <xf numFmtId="0" fontId="4" fillId="0" borderId="13" xfId="0" applyFont="1" applyBorder="1" applyAlignment="1">
      <alignment horizontal="center" wrapText="1"/>
    </xf>
    <xf numFmtId="0" fontId="4" fillId="0" borderId="14" xfId="0" applyFont="1" applyBorder="1" applyAlignment="1">
      <alignment horizontal="center" wrapText="1"/>
    </xf>
    <xf numFmtId="164" fontId="3" fillId="0" borderId="8" xfId="1" applyNumberFormat="1" applyFont="1" applyFill="1" applyBorder="1"/>
    <xf numFmtId="0" fontId="2" fillId="0" borderId="14" xfId="0" applyFont="1" applyBorder="1" applyAlignment="1">
      <alignment horizontal="center" wrapText="1"/>
    </xf>
    <xf numFmtId="165" fontId="3" fillId="0" borderId="8" xfId="0" applyNumberFormat="1" applyFont="1" applyBorder="1"/>
    <xf numFmtId="0" fontId="2" fillId="0" borderId="10" xfId="0" applyFont="1" applyBorder="1"/>
    <xf numFmtId="0" fontId="2" fillId="0" borderId="0" xfId="0" applyFont="1"/>
    <xf numFmtId="164" fontId="4" fillId="0" borderId="2" xfId="1" applyNumberFormat="1" applyFont="1" applyBorder="1" applyAlignment="1">
      <alignment horizontal="center" wrapText="1"/>
    </xf>
    <xf numFmtId="164" fontId="4" fillId="0" borderId="3" xfId="1" applyNumberFormat="1" applyFont="1" applyBorder="1" applyAlignment="1">
      <alignment horizontal="center"/>
    </xf>
    <xf numFmtId="166" fontId="5" fillId="2" borderId="4" xfId="1" applyNumberFormat="1" applyFont="1" applyFill="1" applyBorder="1" applyProtection="1">
      <protection locked="0"/>
    </xf>
    <xf numFmtId="0" fontId="6" fillId="0" borderId="0" xfId="0" applyFont="1"/>
    <xf numFmtId="0" fontId="4" fillId="0" borderId="13" xfId="0" quotePrefix="1" applyFont="1" applyBorder="1" applyAlignment="1">
      <alignment horizontal="center" wrapText="1"/>
    </xf>
    <xf numFmtId="167" fontId="3" fillId="0" borderId="8" xfId="2" applyNumberFormat="1" applyFont="1" applyFill="1" applyBorder="1"/>
    <xf numFmtId="167" fontId="2" fillId="0" borderId="10" xfId="2" applyNumberFormat="1" applyFont="1" applyBorder="1"/>
    <xf numFmtId="167" fontId="2" fillId="0" borderId="0" xfId="2" applyNumberFormat="1" applyFont="1" applyBorder="1"/>
    <xf numFmtId="164" fontId="4" fillId="0" borderId="13" xfId="1" applyNumberFormat="1" applyFont="1" applyBorder="1" applyAlignment="1">
      <alignment horizontal="center" wrapText="1"/>
    </xf>
    <xf numFmtId="164" fontId="4" fillId="0" borderId="8" xfId="1" applyNumberFormat="1" applyFont="1" applyBorder="1" applyAlignment="1">
      <alignment horizontal="center"/>
    </xf>
    <xf numFmtId="166" fontId="5" fillId="0" borderId="10" xfId="1" applyNumberFormat="1" applyFont="1" applyBorder="1"/>
    <xf numFmtId="167" fontId="6" fillId="0" borderId="0" xfId="2" applyNumberFormat="1" applyFont="1" applyBorder="1"/>
    <xf numFmtId="0" fontId="4" fillId="0" borderId="8" xfId="0" quotePrefix="1" applyFont="1" applyBorder="1" applyAlignment="1">
      <alignment horizontal="center"/>
    </xf>
    <xf numFmtId="0" fontId="6" fillId="0" borderId="1" xfId="0" applyFont="1" applyBorder="1"/>
    <xf numFmtId="167" fontId="3" fillId="0" borderId="8" xfId="2" applyNumberFormat="1" applyFont="1" applyBorder="1"/>
    <xf numFmtId="167" fontId="4" fillId="0" borderId="13" xfId="2" applyNumberFormat="1" applyFont="1" applyBorder="1" applyAlignment="1">
      <alignment horizontal="center" wrapText="1"/>
    </xf>
    <xf numFmtId="167" fontId="4" fillId="0" borderId="8" xfId="2" applyNumberFormat="1" applyFont="1" applyBorder="1" applyAlignment="1">
      <alignment horizontal="center"/>
    </xf>
    <xf numFmtId="165" fontId="5" fillId="2" borderId="10" xfId="0" applyNumberFormat="1" applyFont="1" applyFill="1" applyBorder="1" applyAlignment="1" applyProtection="1">
      <alignment wrapText="1"/>
      <protection locked="0"/>
    </xf>
    <xf numFmtId="167" fontId="4" fillId="0" borderId="12" xfId="2" applyNumberFormat="1" applyFont="1" applyBorder="1" applyAlignment="1">
      <alignment horizontal="right"/>
    </xf>
    <xf numFmtId="0" fontId="4" fillId="0" borderId="16" xfId="0" applyFont="1" applyBorder="1" applyAlignment="1">
      <alignment horizontal="center" wrapText="1"/>
    </xf>
    <xf numFmtId="0" fontId="4" fillId="0" borderId="17" xfId="0" quotePrefix="1" applyFont="1" applyBorder="1" applyAlignment="1">
      <alignment horizontal="center" wrapText="1"/>
    </xf>
    <xf numFmtId="167" fontId="3" fillId="0" borderId="18" xfId="2" applyNumberFormat="1" applyFont="1" applyBorder="1"/>
    <xf numFmtId="167" fontId="2" fillId="0" borderId="19" xfId="2" applyNumberFormat="1" applyFont="1" applyBorder="1"/>
    <xf numFmtId="167" fontId="4" fillId="0" borderId="17" xfId="2" applyNumberFormat="1" applyFont="1" applyBorder="1" applyAlignment="1">
      <alignment horizontal="center" wrapText="1"/>
    </xf>
    <xf numFmtId="167" fontId="4" fillId="0" borderId="18" xfId="2" quotePrefix="1" applyNumberFormat="1" applyFont="1" applyBorder="1" applyAlignment="1">
      <alignment horizontal="center"/>
    </xf>
    <xf numFmtId="167" fontId="5" fillId="0" borderId="19" xfId="2" applyNumberFormat="1" applyFont="1" applyBorder="1"/>
    <xf numFmtId="167" fontId="4" fillId="0" borderId="20" xfId="2" applyNumberFormat="1" applyFont="1" applyBorder="1"/>
    <xf numFmtId="169" fontId="3" fillId="0" borderId="0" xfId="3" applyNumberFormat="1" applyFont="1" applyFill="1"/>
    <xf numFmtId="0" fontId="3" fillId="2" borderId="21" xfId="0" applyFont="1" applyFill="1" applyBorder="1" applyAlignment="1" applyProtection="1">
      <alignment horizontal="right"/>
      <protection locked="0"/>
    </xf>
    <xf numFmtId="169" fontId="2" fillId="0" borderId="0" xfId="3" applyNumberFormat="1" applyFont="1" applyFill="1"/>
    <xf numFmtId="0" fontId="3" fillId="0" borderId="22" xfId="0" applyFont="1" applyBorder="1"/>
    <xf numFmtId="164" fontId="3" fillId="2" borderId="23" xfId="1" applyNumberFormat="1" applyFont="1" applyFill="1" applyBorder="1" applyProtection="1">
      <protection locked="0"/>
    </xf>
    <xf numFmtId="165" fontId="3" fillId="0" borderId="23" xfId="0" applyNumberFormat="1" applyFont="1" applyBorder="1"/>
    <xf numFmtId="17" fontId="3" fillId="0" borderId="22" xfId="0" quotePrefix="1" applyNumberFormat="1" applyFont="1" applyBorder="1"/>
    <xf numFmtId="17" fontId="3" fillId="0" borderId="3" xfId="0" quotePrefix="1" applyNumberFormat="1" applyFont="1" applyBorder="1"/>
    <xf numFmtId="0" fontId="7" fillId="0" borderId="0" xfId="0" applyFont="1"/>
    <xf numFmtId="0" fontId="8" fillId="0" borderId="0" xfId="0" applyFont="1"/>
    <xf numFmtId="0" fontId="2" fillId="0" borderId="24" xfId="0" applyFont="1" applyBorder="1" applyAlignment="1">
      <alignment horizontal="center"/>
    </xf>
    <xf numFmtId="0" fontId="3" fillId="0" borderId="0" xfId="0" applyFont="1" applyAlignment="1">
      <alignment wrapText="1"/>
    </xf>
    <xf numFmtId="0" fontId="2" fillId="0" borderId="27" xfId="0" applyFont="1" applyBorder="1" applyAlignment="1">
      <alignment horizontal="center" wrapText="1"/>
    </xf>
    <xf numFmtId="0" fontId="2" fillId="0" borderId="28" xfId="0" applyFont="1" applyBorder="1" applyAlignment="1">
      <alignment horizontal="center" wrapText="1"/>
    </xf>
    <xf numFmtId="0" fontId="2" fillId="0" borderId="29" xfId="0" applyFont="1" applyBorder="1" applyAlignment="1">
      <alignment horizontal="center" wrapText="1"/>
    </xf>
    <xf numFmtId="0" fontId="2" fillId="0" borderId="7" xfId="0" applyFont="1" applyBorder="1" applyAlignment="1">
      <alignment horizontal="center" wrapText="1"/>
    </xf>
    <xf numFmtId="0" fontId="3" fillId="0" borderId="3" xfId="0" applyFont="1" applyBorder="1" applyAlignment="1">
      <alignment horizontal="center"/>
    </xf>
    <xf numFmtId="166" fontId="3" fillId="2" borderId="8" xfId="1" applyNumberFormat="1" applyFont="1" applyFill="1" applyBorder="1" applyAlignment="1" applyProtection="1">
      <alignment horizontal="center"/>
      <protection locked="0"/>
    </xf>
    <xf numFmtId="166" fontId="3" fillId="0" borderId="8" xfId="1" applyNumberFormat="1" applyFont="1" applyFill="1" applyBorder="1" applyAlignment="1">
      <alignment horizontal="center"/>
    </xf>
    <xf numFmtId="170" fontId="3" fillId="0" borderId="18" xfId="3" applyNumberFormat="1" applyFont="1" applyFill="1" applyBorder="1" applyAlignment="1">
      <alignment horizontal="center"/>
    </xf>
    <xf numFmtId="0" fontId="3" fillId="0" borderId="31" xfId="0" applyFont="1" applyBorder="1"/>
    <xf numFmtId="0" fontId="3" fillId="0" borderId="7" xfId="0" applyFont="1" applyBorder="1" applyAlignment="1">
      <alignment horizontal="center"/>
    </xf>
    <xf numFmtId="0" fontId="2" fillId="0" borderId="32" xfId="0" applyFont="1" applyBorder="1" applyAlignment="1">
      <alignment horizontal="center"/>
    </xf>
    <xf numFmtId="166" fontId="2" fillId="0" borderId="33" xfId="1" applyNumberFormat="1" applyFont="1" applyFill="1" applyBorder="1" applyAlignment="1">
      <alignment horizontal="center"/>
    </xf>
    <xf numFmtId="170" fontId="2" fillId="0" borderId="34" xfId="3" applyNumberFormat="1" applyFont="1" applyFill="1" applyBorder="1" applyAlignment="1">
      <alignment horizontal="center"/>
    </xf>
    <xf numFmtId="0" fontId="2" fillId="0" borderId="0" xfId="0" applyFont="1" applyAlignment="1">
      <alignment horizontal="center"/>
    </xf>
    <xf numFmtId="166" fontId="2" fillId="0" borderId="0" xfId="1" applyNumberFormat="1" applyFont="1" applyFill="1" applyBorder="1" applyAlignment="1">
      <alignment horizontal="center"/>
    </xf>
    <xf numFmtId="170" fontId="2" fillId="0" borderId="0" xfId="3" applyNumberFormat="1" applyFont="1" applyFill="1" applyBorder="1" applyAlignment="1">
      <alignment horizontal="center"/>
    </xf>
    <xf numFmtId="0" fontId="3" fillId="0" borderId="0" xfId="0" applyFont="1" applyAlignment="1">
      <alignment horizontal="center"/>
    </xf>
    <xf numFmtId="166" fontId="3" fillId="0" borderId="0" xfId="1" applyNumberFormat="1" applyFont="1" applyFill="1" applyBorder="1" applyAlignment="1">
      <alignment horizontal="center"/>
    </xf>
    <xf numFmtId="171" fontId="3" fillId="0" borderId="8" xfId="2" applyNumberFormat="1" applyFont="1" applyFill="1" applyBorder="1"/>
    <xf numFmtId="168" fontId="2" fillId="0" borderId="0" xfId="4" applyNumberFormat="1" applyFont="1" applyBorder="1" applyAlignment="1">
      <alignment horizontal="left" wrapText="1"/>
    </xf>
    <xf numFmtId="0" fontId="3" fillId="0" borderId="0" xfId="0" applyFont="1" applyAlignment="1">
      <alignment horizontal="left"/>
    </xf>
    <xf numFmtId="0" fontId="11" fillId="0" borderId="0" xfId="0" applyFont="1"/>
    <xf numFmtId="43" fontId="3" fillId="0" borderId="0" xfId="1" applyFont="1"/>
    <xf numFmtId="44" fontId="3" fillId="0" borderId="0" xfId="0" applyNumberFormat="1" applyFont="1"/>
    <xf numFmtId="0" fontId="3" fillId="0" borderId="8" xfId="0" applyFont="1" applyBorder="1"/>
    <xf numFmtId="0" fontId="2" fillId="0" borderId="8" xfId="0" applyFont="1" applyBorder="1" applyAlignment="1">
      <alignment horizontal="center"/>
    </xf>
    <xf numFmtId="0" fontId="4" fillId="0" borderId="28" xfId="0" applyFont="1" applyBorder="1" applyAlignment="1">
      <alignment horizontal="center" wrapText="1"/>
    </xf>
    <xf numFmtId="167" fontId="3" fillId="2" borderId="28" xfId="0" applyNumberFormat="1" applyFont="1" applyFill="1" applyBorder="1" applyAlignment="1" applyProtection="1">
      <alignment horizontal="center"/>
      <protection locked="0"/>
    </xf>
    <xf numFmtId="0" fontId="4" fillId="0" borderId="8" xfId="0" applyFont="1" applyBorder="1" applyAlignment="1">
      <alignment horizontal="center" vertical="center" wrapText="1"/>
    </xf>
    <xf numFmtId="0" fontId="5" fillId="0" borderId="8" xfId="0" applyFont="1" applyBorder="1" applyAlignment="1">
      <alignment horizontal="right"/>
    </xf>
    <xf numFmtId="0" fontId="5" fillId="0" borderId="8" xfId="0" applyFont="1" applyBorder="1" applyAlignment="1">
      <alignment wrapText="1"/>
    </xf>
    <xf numFmtId="0" fontId="3" fillId="3" borderId="8" xfId="0" applyFont="1" applyFill="1" applyBorder="1" applyProtection="1">
      <protection locked="0"/>
    </xf>
    <xf numFmtId="0" fontId="3" fillId="0" borderId="8" xfId="0" applyFont="1" applyBorder="1" applyAlignment="1">
      <alignment horizontal="right"/>
    </xf>
    <xf numFmtId="0" fontId="5" fillId="4" borderId="8" xfId="0" applyFont="1" applyFill="1" applyBorder="1" applyAlignment="1">
      <alignment wrapText="1"/>
    </xf>
    <xf numFmtId="0" fontId="3" fillId="0" borderId="8" xfId="0" applyFont="1" applyBorder="1" applyAlignment="1">
      <alignment wrapText="1"/>
    </xf>
    <xf numFmtId="0" fontId="3" fillId="2" borderId="8" xfId="0" applyFont="1" applyFill="1" applyBorder="1" applyAlignment="1" applyProtection="1">
      <alignment wrapText="1"/>
      <protection locked="0"/>
    </xf>
    <xf numFmtId="0" fontId="2" fillId="0" borderId="0" xfId="0" applyFont="1" applyAlignment="1">
      <alignment wrapText="1"/>
    </xf>
    <xf numFmtId="167" fontId="3" fillId="0" borderId="41" xfId="2" applyNumberFormat="1" applyFont="1" applyBorder="1"/>
    <xf numFmtId="44" fontId="3" fillId="0" borderId="0" xfId="2" applyFont="1"/>
    <xf numFmtId="167" fontId="3" fillId="0" borderId="0" xfId="2" applyNumberFormat="1" applyFont="1"/>
    <xf numFmtId="167" fontId="3" fillId="0" borderId="0" xfId="2" applyNumberFormat="1" applyFont="1" applyBorder="1"/>
    <xf numFmtId="170" fontId="3" fillId="0" borderId="42" xfId="3" applyNumberFormat="1" applyFont="1" applyBorder="1"/>
    <xf numFmtId="0" fontId="5" fillId="0" borderId="0" xfId="0" applyFont="1"/>
    <xf numFmtId="0" fontId="5" fillId="0" borderId="0" xfId="0" applyFont="1" applyAlignment="1">
      <alignment horizontal="left" vertical="top" wrapText="1"/>
    </xf>
    <xf numFmtId="168" fontId="2" fillId="0" borderId="0" xfId="4" applyNumberFormat="1" applyFont="1" applyBorder="1" applyAlignment="1">
      <alignment horizontal="right" wrapText="1"/>
    </xf>
    <xf numFmtId="0" fontId="5" fillId="0" borderId="15" xfId="0" applyFont="1" applyBorder="1" applyAlignment="1">
      <alignment horizontal="left" wrapText="1"/>
    </xf>
    <xf numFmtId="0" fontId="2" fillId="0" borderId="35" xfId="0" applyFont="1" applyBorder="1" applyAlignment="1">
      <alignment horizontal="left" wrapText="1"/>
    </xf>
    <xf numFmtId="0" fontId="3" fillId="2" borderId="36" xfId="0" applyFont="1" applyFill="1" applyBorder="1" applyAlignment="1" applyProtection="1">
      <alignment horizontal="left" vertical="center" wrapText="1"/>
      <protection locked="0"/>
    </xf>
    <xf numFmtId="0" fontId="3" fillId="2" borderId="15" xfId="0" applyFont="1" applyFill="1" applyBorder="1" applyAlignment="1" applyProtection="1">
      <alignment horizontal="left" vertical="center" wrapText="1"/>
      <protection locked="0"/>
    </xf>
    <xf numFmtId="0" fontId="3" fillId="2" borderId="37" xfId="0" applyFont="1" applyFill="1" applyBorder="1" applyAlignment="1" applyProtection="1">
      <alignment horizontal="left" vertical="center" wrapText="1"/>
      <protection locked="0"/>
    </xf>
    <xf numFmtId="0" fontId="3" fillId="2" borderId="38" xfId="0" applyFont="1" applyFill="1" applyBorder="1" applyAlignment="1" applyProtection="1">
      <alignment horizontal="left" vertical="center" wrapText="1"/>
      <protection locked="0"/>
    </xf>
    <xf numFmtId="0" fontId="3" fillId="2" borderId="0" xfId="0" applyFont="1" applyFill="1" applyAlignment="1" applyProtection="1">
      <alignment horizontal="left" vertical="center" wrapText="1"/>
      <protection locked="0"/>
    </xf>
    <xf numFmtId="0" fontId="3" fillId="2" borderId="31" xfId="0" applyFont="1" applyFill="1" applyBorder="1" applyAlignment="1" applyProtection="1">
      <alignment horizontal="left" vertical="center" wrapText="1"/>
      <protection locked="0"/>
    </xf>
    <xf numFmtId="0" fontId="3" fillId="2" borderId="39" xfId="0" applyFont="1" applyFill="1" applyBorder="1" applyAlignment="1" applyProtection="1">
      <alignment horizontal="left" vertical="center" wrapText="1"/>
      <protection locked="0"/>
    </xf>
    <xf numFmtId="0" fontId="3" fillId="2" borderId="35" xfId="0" applyFont="1" applyFill="1" applyBorder="1" applyAlignment="1" applyProtection="1">
      <alignment horizontal="left" vertical="center" wrapText="1"/>
      <protection locked="0"/>
    </xf>
    <xf numFmtId="0" fontId="3" fillId="2" borderId="40" xfId="0" applyFont="1" applyFill="1" applyBorder="1" applyAlignment="1" applyProtection="1">
      <alignment horizontal="left" vertical="center" wrapText="1"/>
      <protection locked="0"/>
    </xf>
    <xf numFmtId="0" fontId="3" fillId="2" borderId="36" xfId="0" applyFont="1" applyFill="1" applyBorder="1" applyAlignment="1" applyProtection="1">
      <alignment horizontal="center" vertical="center"/>
      <protection locked="0"/>
    </xf>
    <xf numFmtId="0" fontId="3" fillId="2" borderId="15" xfId="0" applyFont="1" applyFill="1" applyBorder="1" applyAlignment="1" applyProtection="1">
      <alignment horizontal="center" vertical="center"/>
      <protection locked="0"/>
    </xf>
    <xf numFmtId="0" fontId="3" fillId="2" borderId="37" xfId="0" applyFont="1" applyFill="1" applyBorder="1" applyAlignment="1" applyProtection="1">
      <alignment horizontal="center" vertical="center"/>
      <protection locked="0"/>
    </xf>
    <xf numFmtId="0" fontId="3" fillId="2" borderId="38" xfId="0" applyFont="1" applyFill="1" applyBorder="1" applyAlignment="1" applyProtection="1">
      <alignment horizontal="center" vertical="center"/>
      <protection locked="0"/>
    </xf>
    <xf numFmtId="0" fontId="3" fillId="2" borderId="0" xfId="0" applyFont="1" applyFill="1" applyAlignment="1" applyProtection="1">
      <alignment horizontal="center" vertical="center"/>
      <protection locked="0"/>
    </xf>
    <xf numFmtId="0" fontId="3" fillId="2" borderId="31" xfId="0" applyFont="1" applyFill="1" applyBorder="1" applyAlignment="1" applyProtection="1">
      <alignment horizontal="center" vertical="center"/>
      <protection locked="0"/>
    </xf>
    <xf numFmtId="0" fontId="3" fillId="2" borderId="39" xfId="0" applyFont="1" applyFill="1" applyBorder="1" applyAlignment="1" applyProtection="1">
      <alignment horizontal="center" vertical="center"/>
      <protection locked="0"/>
    </xf>
    <xf numFmtId="0" fontId="3" fillId="2" borderId="35" xfId="0" applyFont="1" applyFill="1" applyBorder="1" applyAlignment="1" applyProtection="1">
      <alignment horizontal="center" vertical="center"/>
      <protection locked="0"/>
    </xf>
    <xf numFmtId="0" fontId="3" fillId="2" borderId="40" xfId="0" applyFont="1" applyFill="1" applyBorder="1" applyAlignment="1" applyProtection="1">
      <alignment horizontal="center" vertical="center"/>
      <protection locked="0"/>
    </xf>
    <xf numFmtId="0" fontId="4" fillId="0" borderId="8" xfId="0" applyFont="1" applyBorder="1" applyAlignment="1">
      <alignment horizontal="center"/>
    </xf>
    <xf numFmtId="0" fontId="4" fillId="0" borderId="8" xfId="0" applyFont="1" applyBorder="1" applyAlignment="1">
      <alignment horizontal="center" wrapText="1"/>
    </xf>
    <xf numFmtId="0" fontId="2" fillId="0" borderId="28" xfId="0" applyFont="1" applyBorder="1" applyAlignment="1">
      <alignment horizontal="center" wrapText="1"/>
    </xf>
    <xf numFmtId="0" fontId="2" fillId="0" borderId="29" xfId="0" applyFont="1" applyBorder="1" applyAlignment="1">
      <alignment horizontal="center" wrapText="1"/>
    </xf>
    <xf numFmtId="0" fontId="4" fillId="0" borderId="28" xfId="0" applyFont="1" applyBorder="1" applyAlignment="1">
      <alignment horizontal="center"/>
    </xf>
    <xf numFmtId="0" fontId="4" fillId="0" borderId="29" xfId="0" applyFont="1" applyBorder="1" applyAlignment="1">
      <alignment horizontal="center"/>
    </xf>
    <xf numFmtId="0" fontId="4" fillId="0" borderId="7" xfId="0" applyFont="1" applyBorder="1" applyAlignment="1">
      <alignment horizontal="center"/>
    </xf>
    <xf numFmtId="0" fontId="4" fillId="0" borderId="8" xfId="0" applyFont="1" applyBorder="1" applyAlignment="1">
      <alignment horizontal="center" vertical="center" wrapText="1"/>
    </xf>
    <xf numFmtId="0" fontId="3" fillId="2" borderId="8" xfId="0" applyFont="1" applyFill="1" applyBorder="1" applyAlignment="1" applyProtection="1">
      <alignment horizontal="left" wrapText="1"/>
      <protection locked="0"/>
    </xf>
    <xf numFmtId="168" fontId="3" fillId="2" borderId="8" xfId="0" applyNumberFormat="1" applyFont="1" applyFill="1" applyBorder="1" applyAlignment="1" applyProtection="1">
      <alignment horizontal="right"/>
      <protection locked="0"/>
    </xf>
    <xf numFmtId="0" fontId="3" fillId="2" borderId="28" xfId="0" applyFont="1" applyFill="1" applyBorder="1" applyAlignment="1" applyProtection="1">
      <alignment horizontal="left" wrapText="1"/>
      <protection locked="0"/>
    </xf>
    <xf numFmtId="0" fontId="3" fillId="2" borderId="29" xfId="0" applyFont="1" applyFill="1" applyBorder="1" applyAlignment="1" applyProtection="1">
      <alignment horizontal="left" wrapText="1"/>
      <protection locked="0"/>
    </xf>
    <xf numFmtId="0" fontId="3" fillId="2" borderId="7" xfId="0" applyFont="1" applyFill="1" applyBorder="1" applyAlignment="1" applyProtection="1">
      <alignment horizontal="left" wrapText="1"/>
      <protection locked="0"/>
    </xf>
    <xf numFmtId="0" fontId="2" fillId="0" borderId="15" xfId="0" applyFont="1" applyBorder="1" applyAlignment="1">
      <alignment horizontal="center"/>
    </xf>
    <xf numFmtId="0" fontId="2" fillId="0" borderId="25" xfId="0" applyFont="1" applyBorder="1" applyAlignment="1">
      <alignment horizontal="center"/>
    </xf>
    <xf numFmtId="0" fontId="2" fillId="0" borderId="15" xfId="0" applyFont="1" applyBorder="1" applyAlignment="1">
      <alignment horizontal="center" wrapText="1"/>
    </xf>
    <xf numFmtId="0" fontId="2" fillId="0" borderId="21" xfId="0" applyFont="1" applyBorder="1" applyAlignment="1">
      <alignment horizontal="center" wrapText="1"/>
    </xf>
    <xf numFmtId="0" fontId="2" fillId="0" borderId="26" xfId="0" applyFont="1" applyBorder="1" applyAlignment="1">
      <alignment horizontal="center" wrapText="1"/>
    </xf>
    <xf numFmtId="0" fontId="2" fillId="0" borderId="30" xfId="0" applyFont="1" applyBorder="1" applyAlignment="1">
      <alignment horizontal="center" wrapText="1"/>
    </xf>
    <xf numFmtId="0" fontId="3" fillId="0" borderId="0" xfId="0" applyFont="1" applyAlignment="1">
      <alignment horizontal="left" wrapText="1"/>
    </xf>
  </cellXfs>
  <cellStyles count="6">
    <cellStyle name="Comma" xfId="1" builtinId="3"/>
    <cellStyle name="Comma 5" xfId="5" xr:uid="{AB5BBEB0-D309-41F1-90BB-C46531B420DD}"/>
    <cellStyle name="Currency" xfId="2" builtinId="4"/>
    <cellStyle name="Currency 2" xfId="4" xr:uid="{581C97F5-1633-4219-9704-BE829AE3D100}"/>
    <cellStyle name="Normal" xfId="0" builtinId="0"/>
    <cellStyle name="Percent" xfId="3"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11</xdr:col>
      <xdr:colOff>495299</xdr:colOff>
      <xdr:row>8</xdr:row>
      <xdr:rowOff>79920</xdr:rowOff>
    </xdr:from>
    <xdr:to>
      <xdr:col>20</xdr:col>
      <xdr:colOff>465953</xdr:colOff>
      <xdr:row>20</xdr:row>
      <xdr:rowOff>781050</xdr:rowOff>
    </xdr:to>
    <xdr:pic>
      <xdr:nvPicPr>
        <xdr:cNvPr id="2" name="Picture 1">
          <a:extLst>
            <a:ext uri="{FF2B5EF4-FFF2-40B4-BE49-F238E27FC236}">
              <a16:creationId xmlns:a16="http://schemas.microsoft.com/office/drawing/2014/main" id="{5B35254C-19B0-EE5A-8224-C0C6ABE0CC0B}"/>
            </a:ext>
          </a:extLst>
        </xdr:cNvPr>
        <xdr:cNvPicPr>
          <a:picLocks noChangeAspect="1"/>
        </xdr:cNvPicPr>
      </xdr:nvPicPr>
      <xdr:blipFill>
        <a:blip xmlns:r="http://schemas.openxmlformats.org/officeDocument/2006/relationships" r:embed="rId1"/>
        <a:stretch>
          <a:fillRect/>
        </a:stretch>
      </xdr:blipFill>
      <xdr:spPr>
        <a:xfrm>
          <a:off x="13801724" y="4099470"/>
          <a:ext cx="5457054" cy="2987130"/>
        </a:xfrm>
        <a:prstGeom prst="rect">
          <a:avLst/>
        </a:prstGeom>
      </xdr:spPr>
    </xdr:pic>
    <xdr:clientData/>
  </xdr:twoCellAnchor>
  <xdr:twoCellAnchor editAs="oneCell">
    <xdr:from>
      <xdr:col>11</xdr:col>
      <xdr:colOff>419100</xdr:colOff>
      <xdr:row>2</xdr:row>
      <xdr:rowOff>128388</xdr:rowOff>
    </xdr:from>
    <xdr:to>
      <xdr:col>22</xdr:col>
      <xdr:colOff>439388</xdr:colOff>
      <xdr:row>7</xdr:row>
      <xdr:rowOff>153002</xdr:rowOff>
    </xdr:to>
    <xdr:pic>
      <xdr:nvPicPr>
        <xdr:cNvPr id="3" name="Picture 2">
          <a:extLst>
            <a:ext uri="{FF2B5EF4-FFF2-40B4-BE49-F238E27FC236}">
              <a16:creationId xmlns:a16="http://schemas.microsoft.com/office/drawing/2014/main" id="{D78F521B-B7E5-59EB-1320-E293764A51C9}"/>
            </a:ext>
          </a:extLst>
        </xdr:cNvPr>
        <xdr:cNvPicPr>
          <a:picLocks noChangeAspect="1"/>
        </xdr:cNvPicPr>
      </xdr:nvPicPr>
      <xdr:blipFill>
        <a:blip xmlns:r="http://schemas.openxmlformats.org/officeDocument/2006/relationships" r:embed="rId2"/>
        <a:stretch>
          <a:fillRect/>
        </a:stretch>
      </xdr:blipFill>
      <xdr:spPr>
        <a:xfrm>
          <a:off x="13725525" y="518913"/>
          <a:ext cx="6725888" cy="3272639"/>
        </a:xfrm>
        <a:prstGeom prst="rect">
          <a:avLst/>
        </a:prstGeom>
      </xdr:spPr>
    </xdr:pic>
    <xdr:clientData/>
  </xdr:twoCellAnchor>
  <xdr:twoCellAnchor editAs="oneCell">
    <xdr:from>
      <xdr:col>19</xdr:col>
      <xdr:colOff>333375</xdr:colOff>
      <xdr:row>2</xdr:row>
      <xdr:rowOff>305556</xdr:rowOff>
    </xdr:from>
    <xdr:to>
      <xdr:col>24</xdr:col>
      <xdr:colOff>514903</xdr:colOff>
      <xdr:row>6</xdr:row>
      <xdr:rowOff>19525</xdr:rowOff>
    </xdr:to>
    <xdr:pic>
      <xdr:nvPicPr>
        <xdr:cNvPr id="4" name="Picture 3">
          <a:extLst>
            <a:ext uri="{FF2B5EF4-FFF2-40B4-BE49-F238E27FC236}">
              <a16:creationId xmlns:a16="http://schemas.microsoft.com/office/drawing/2014/main" id="{DEFF73C5-72F7-F8B8-DED9-2ABECDCA48F4}"/>
            </a:ext>
          </a:extLst>
        </xdr:cNvPr>
        <xdr:cNvPicPr>
          <a:picLocks noChangeAspect="1"/>
        </xdr:cNvPicPr>
      </xdr:nvPicPr>
      <xdr:blipFill>
        <a:blip xmlns:r="http://schemas.openxmlformats.org/officeDocument/2006/relationships" r:embed="rId3"/>
        <a:stretch>
          <a:fillRect/>
        </a:stretch>
      </xdr:blipFill>
      <xdr:spPr>
        <a:xfrm>
          <a:off x="18516600" y="696081"/>
          <a:ext cx="3229528" cy="2771494"/>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A8F51F-4B39-4269-8632-30592B02437C}">
  <dimension ref="A2:M67"/>
  <sheetViews>
    <sheetView tabSelected="1" topLeftCell="A55" workbookViewId="0">
      <selection activeCell="D23" sqref="D23"/>
    </sheetView>
  </sheetViews>
  <sheetFormatPr defaultRowHeight="15" x14ac:dyDescent="0.25"/>
  <cols>
    <col min="2" max="2" width="25.7109375" customWidth="1"/>
    <col min="3" max="3" width="20.5703125" customWidth="1"/>
    <col min="4" max="4" width="17.5703125" customWidth="1"/>
    <col min="5" max="5" width="17.7109375" customWidth="1"/>
    <col min="6" max="6" width="15" customWidth="1"/>
    <col min="7" max="7" width="18.28515625" customWidth="1"/>
    <col min="8" max="8" width="20.5703125" customWidth="1"/>
    <col min="9" max="9" width="17.28515625" customWidth="1"/>
    <col min="10" max="10" width="17.85546875" customWidth="1"/>
    <col min="11" max="11" width="19.85546875" customWidth="1"/>
  </cols>
  <sheetData>
    <row r="2" spans="2:11" ht="15.75" thickBot="1" x14ac:dyDescent="0.3"/>
    <row r="3" spans="2:11" ht="195.75" thickBot="1" x14ac:dyDescent="0.3">
      <c r="B3" s="1" t="s">
        <v>0</v>
      </c>
      <c r="C3" s="7" t="s">
        <v>1</v>
      </c>
      <c r="D3" s="14" t="s">
        <v>2</v>
      </c>
      <c r="E3" s="15" t="s">
        <v>3</v>
      </c>
      <c r="F3" s="17" t="s">
        <v>4</v>
      </c>
      <c r="G3" s="19" t="s">
        <v>5</v>
      </c>
      <c r="H3" s="19" t="s">
        <v>6</v>
      </c>
      <c r="I3" s="19" t="s">
        <v>7</v>
      </c>
      <c r="J3" s="19" t="s">
        <v>8</v>
      </c>
      <c r="K3" s="42" t="s">
        <v>9</v>
      </c>
    </row>
    <row r="4" spans="2:11" x14ac:dyDescent="0.25">
      <c r="B4" s="2"/>
      <c r="C4" s="8" t="s">
        <v>10</v>
      </c>
      <c r="D4" s="8" t="s">
        <v>11</v>
      </c>
      <c r="E4" s="16" t="s">
        <v>12</v>
      </c>
      <c r="F4" s="16" t="s">
        <v>13</v>
      </c>
      <c r="G4" s="16" t="s">
        <v>14</v>
      </c>
      <c r="H4" s="27" t="s">
        <v>15</v>
      </c>
      <c r="I4" s="16" t="s">
        <v>16</v>
      </c>
      <c r="J4" s="27" t="s">
        <v>17</v>
      </c>
      <c r="K4" s="43" t="s">
        <v>18</v>
      </c>
    </row>
    <row r="5" spans="2:11" x14ac:dyDescent="0.25">
      <c r="B5" s="3" t="s">
        <v>19</v>
      </c>
      <c r="C5" s="9">
        <v>23393157</v>
      </c>
      <c r="D5" s="9"/>
      <c r="E5" s="10"/>
      <c r="F5" s="18">
        <f t="shared" ref="F5:F16" si="0">C5-D5+E5</f>
        <v>23393157</v>
      </c>
      <c r="G5" s="80">
        <v>3.1379999999999998E-2</v>
      </c>
      <c r="H5" s="28">
        <f>+F5*G5</f>
        <v>734077.26665999996</v>
      </c>
      <c r="I5" s="20">
        <v>5.3770000000000005E-2</v>
      </c>
      <c r="J5" s="37">
        <f>F5*I5</f>
        <v>1257850.0518900002</v>
      </c>
      <c r="K5" s="44">
        <f>J5-H5</f>
        <v>523772.78523000027</v>
      </c>
    </row>
    <row r="6" spans="2:11" x14ac:dyDescent="0.25">
      <c r="B6" s="3" t="s">
        <v>20</v>
      </c>
      <c r="C6" s="9">
        <v>21228157.189999998</v>
      </c>
      <c r="D6" s="9"/>
      <c r="E6" s="10"/>
      <c r="F6" s="18">
        <f t="shared" si="0"/>
        <v>21228157.189999998</v>
      </c>
      <c r="G6" s="80">
        <v>6.2850000000000003E-2</v>
      </c>
      <c r="H6" s="28">
        <f t="shared" ref="H6:H20" si="1">+F6*G6</f>
        <v>1334189.6793914998</v>
      </c>
      <c r="I6" s="20">
        <v>8.2489999999999994E-2</v>
      </c>
      <c r="J6" s="37">
        <f t="shared" ref="J6:J16" si="2">F6*I6</f>
        <v>1751110.6866030996</v>
      </c>
      <c r="K6" s="44">
        <f t="shared" ref="K6:K8" si="3">J6-H6</f>
        <v>416921.00721159973</v>
      </c>
    </row>
    <row r="7" spans="2:11" x14ac:dyDescent="0.25">
      <c r="B7" s="3" t="s">
        <v>21</v>
      </c>
      <c r="C7" s="9">
        <v>22144531.940000027</v>
      </c>
      <c r="D7" s="9"/>
      <c r="E7" s="10"/>
      <c r="F7" s="18">
        <f t="shared" si="0"/>
        <v>22144531.940000027</v>
      </c>
      <c r="G7" s="80">
        <v>6.9889999999999994E-2</v>
      </c>
      <c r="H7" s="28">
        <f t="shared" si="1"/>
        <v>1547681.3372866018</v>
      </c>
      <c r="I7" s="20">
        <v>8.0310000000000006E-2</v>
      </c>
      <c r="J7" s="37">
        <f t="shared" si="2"/>
        <v>1778427.3601014023</v>
      </c>
      <c r="K7" s="44">
        <f t="shared" si="3"/>
        <v>230746.0228148005</v>
      </c>
    </row>
    <row r="8" spans="2:11" x14ac:dyDescent="0.25">
      <c r="B8" s="3" t="s">
        <v>22</v>
      </c>
      <c r="C8" s="9">
        <v>20278290.640000023</v>
      </c>
      <c r="D8" s="9"/>
      <c r="E8" s="10"/>
      <c r="F8" s="18">
        <f t="shared" si="0"/>
        <v>20278290.640000023</v>
      </c>
      <c r="G8" s="80">
        <v>8.2489999999999994E-2</v>
      </c>
      <c r="H8" s="28">
        <f t="shared" si="1"/>
        <v>1672756.1948936018</v>
      </c>
      <c r="I8" s="20">
        <v>9.8530000000000006E-2</v>
      </c>
      <c r="J8" s="37">
        <f t="shared" si="2"/>
        <v>1998019.9767592023</v>
      </c>
      <c r="K8" s="44">
        <f t="shared" si="3"/>
        <v>325263.7818656005</v>
      </c>
    </row>
    <row r="9" spans="2:11" x14ac:dyDescent="0.25">
      <c r="B9" s="3" t="s">
        <v>23</v>
      </c>
      <c r="C9" s="9">
        <v>20135909.589999996</v>
      </c>
      <c r="D9" s="9"/>
      <c r="E9" s="10"/>
      <c r="F9" s="18">
        <f t="shared" si="0"/>
        <v>20135909.589999996</v>
      </c>
      <c r="G9" s="80">
        <v>8.2489999999999994E-2</v>
      </c>
      <c r="H9" s="28">
        <f t="shared" si="1"/>
        <v>1661011.1820790996</v>
      </c>
      <c r="I9" s="20">
        <v>9.962E-2</v>
      </c>
      <c r="J9" s="37">
        <f t="shared" si="2"/>
        <v>2005939.3133557995</v>
      </c>
      <c r="K9" s="44">
        <f t="shared" ref="K9:K16" si="4">J9-H9</f>
        <v>344928.13127669995</v>
      </c>
    </row>
    <row r="10" spans="2:11" x14ac:dyDescent="0.25">
      <c r="B10" s="3" t="s">
        <v>24</v>
      </c>
      <c r="C10" s="9">
        <v>19437705.779999983</v>
      </c>
      <c r="D10" s="9"/>
      <c r="E10" s="10"/>
      <c r="F10" s="18">
        <f t="shared" si="0"/>
        <v>19437705.779999983</v>
      </c>
      <c r="G10" s="80">
        <v>9.8530000000000006E-2</v>
      </c>
      <c r="H10" s="28">
        <f t="shared" si="1"/>
        <v>1915197.1505033984</v>
      </c>
      <c r="I10" s="20">
        <v>8.2930000000000004E-2</v>
      </c>
      <c r="J10" s="37">
        <f t="shared" si="2"/>
        <v>1611968.9403353985</v>
      </c>
      <c r="K10" s="44">
        <f t="shared" si="4"/>
        <v>-303228.21016799984</v>
      </c>
    </row>
    <row r="11" spans="2:11" x14ac:dyDescent="0.25">
      <c r="B11" s="3" t="s">
        <v>25</v>
      </c>
      <c r="C11" s="9">
        <v>20253947.139999975</v>
      </c>
      <c r="D11" s="9"/>
      <c r="E11" s="10"/>
      <c r="F11" s="18">
        <f t="shared" si="0"/>
        <v>20253947.139999975</v>
      </c>
      <c r="G11" s="80">
        <v>9.962E-2</v>
      </c>
      <c r="H11" s="28">
        <f t="shared" si="1"/>
        <v>2017698.2140867976</v>
      </c>
      <c r="I11" s="20">
        <v>4.9489999999999999E-2</v>
      </c>
      <c r="J11" s="37">
        <f t="shared" si="2"/>
        <v>1002367.8439585987</v>
      </c>
      <c r="K11" s="44">
        <f t="shared" si="4"/>
        <v>-1015330.3701281989</v>
      </c>
    </row>
    <row r="12" spans="2:11" x14ac:dyDescent="0.25">
      <c r="B12" s="3" t="s">
        <v>26</v>
      </c>
      <c r="C12" s="9">
        <v>21435151.920000028</v>
      </c>
      <c r="D12" s="9"/>
      <c r="E12" s="10"/>
      <c r="F12" s="18">
        <f t="shared" si="0"/>
        <v>21435151.920000028</v>
      </c>
      <c r="G12" s="80">
        <v>5.3769999999999998E-2</v>
      </c>
      <c r="H12" s="28">
        <f t="shared" si="1"/>
        <v>1152568.1187384014</v>
      </c>
      <c r="I12" s="20">
        <v>7.6060000000000003E-2</v>
      </c>
      <c r="J12" s="37">
        <f t="shared" si="2"/>
        <v>1630357.6550352022</v>
      </c>
      <c r="K12" s="44">
        <f t="shared" si="4"/>
        <v>477789.53629680071</v>
      </c>
    </row>
    <row r="13" spans="2:11" x14ac:dyDescent="0.25">
      <c r="B13" s="3" t="s">
        <v>27</v>
      </c>
      <c r="C13" s="9">
        <v>20536134.080000009</v>
      </c>
      <c r="D13" s="9"/>
      <c r="E13" s="10"/>
      <c r="F13" s="18">
        <f t="shared" si="0"/>
        <v>20536134.080000009</v>
      </c>
      <c r="G13" s="80">
        <v>5.8369999999999998E-2</v>
      </c>
      <c r="H13" s="28">
        <f t="shared" si="1"/>
        <v>1198694.1462496005</v>
      </c>
      <c r="I13" s="20">
        <v>5.0930000000000003E-2</v>
      </c>
      <c r="J13" s="37">
        <f t="shared" si="2"/>
        <v>1045905.3086944006</v>
      </c>
      <c r="K13" s="44">
        <f t="shared" si="4"/>
        <v>-152788.83755519986</v>
      </c>
    </row>
    <row r="14" spans="2:11" x14ac:dyDescent="0.25">
      <c r="B14" s="3" t="s">
        <v>28</v>
      </c>
      <c r="C14" s="9">
        <v>19963654.289999992</v>
      </c>
      <c r="D14" s="9"/>
      <c r="E14" s="10"/>
      <c r="F14" s="18">
        <f t="shared" si="0"/>
        <v>19963654.289999992</v>
      </c>
      <c r="G14" s="80">
        <v>7.3319999999999996E-2</v>
      </c>
      <c r="H14" s="28">
        <f t="shared" si="1"/>
        <v>1463735.1325427992</v>
      </c>
      <c r="I14" s="20">
        <v>8.498E-2</v>
      </c>
      <c r="J14" s="37">
        <f t="shared" si="2"/>
        <v>1696511.3415641992</v>
      </c>
      <c r="K14" s="44">
        <f t="shared" si="4"/>
        <v>232776.20902139996</v>
      </c>
    </row>
    <row r="15" spans="2:11" x14ac:dyDescent="0.25">
      <c r="B15" s="3" t="s">
        <v>29</v>
      </c>
      <c r="C15" s="9">
        <v>20991076.330000017</v>
      </c>
      <c r="D15" s="9"/>
      <c r="E15" s="10"/>
      <c r="F15" s="18">
        <f t="shared" si="0"/>
        <v>20991076.330000017</v>
      </c>
      <c r="G15" s="80">
        <v>7.0400000000000004E-2</v>
      </c>
      <c r="H15" s="28">
        <f t="shared" si="1"/>
        <v>1477771.7736320014</v>
      </c>
      <c r="I15" s="20">
        <v>7.0900000000000005E-2</v>
      </c>
      <c r="J15" s="37">
        <f t="shared" si="2"/>
        <v>1488267.3117970014</v>
      </c>
      <c r="K15" s="44">
        <f t="shared" si="4"/>
        <v>10495.538165000034</v>
      </c>
    </row>
    <row r="16" spans="2:11" x14ac:dyDescent="0.25">
      <c r="B16" s="57" t="s">
        <v>47</v>
      </c>
      <c r="C16" s="9">
        <v>21416414.299999986</v>
      </c>
      <c r="D16" s="9"/>
      <c r="E16" s="10"/>
      <c r="F16" s="18">
        <f t="shared" si="0"/>
        <v>21416414.299999986</v>
      </c>
      <c r="G16" s="80">
        <v>8.3400000000000002E-2</v>
      </c>
      <c r="H16" s="28">
        <f t="shared" si="1"/>
        <v>1786128.9526199989</v>
      </c>
      <c r="I16" s="20">
        <v>6.6220000000000001E-2</v>
      </c>
      <c r="J16" s="37">
        <f t="shared" si="2"/>
        <v>1418194.9549459992</v>
      </c>
      <c r="K16" s="44">
        <f t="shared" si="4"/>
        <v>-367933.99767399975</v>
      </c>
    </row>
    <row r="17" spans="2:13" x14ac:dyDescent="0.25">
      <c r="B17" s="56" t="s">
        <v>48</v>
      </c>
      <c r="C17" s="9">
        <v>23421359.759999987</v>
      </c>
      <c r="D17" s="11"/>
      <c r="E17" s="54"/>
      <c r="F17" s="18">
        <f t="shared" ref="F17:F20" si="5">C17-D17+E17</f>
        <v>23421359.759999987</v>
      </c>
      <c r="G17" s="80">
        <v>5.4129999999999998E-2</v>
      </c>
      <c r="H17" s="28">
        <f t="shared" si="1"/>
        <v>1267798.2038087992</v>
      </c>
      <c r="I17" s="55">
        <v>4.5879999999999997E-2</v>
      </c>
      <c r="J17" s="37">
        <f t="shared" ref="J17:J20" si="6">F17*I17</f>
        <v>1074571.9857887994</v>
      </c>
      <c r="K17" s="44">
        <f t="shared" ref="K17:K20" si="7">J17-H17</f>
        <v>-193226.2180199998</v>
      </c>
    </row>
    <row r="18" spans="2:13" x14ac:dyDescent="0.25">
      <c r="B18" s="53" t="s">
        <v>20</v>
      </c>
      <c r="C18" s="9">
        <v>21075239.409999982</v>
      </c>
      <c r="D18" s="11"/>
      <c r="E18" s="54"/>
      <c r="F18" s="18">
        <f t="shared" si="5"/>
        <v>21075239.409999982</v>
      </c>
      <c r="G18" s="80">
        <v>8.498E-2</v>
      </c>
      <c r="H18" s="28">
        <f t="shared" si="1"/>
        <v>1790973.8450617983</v>
      </c>
      <c r="I18" s="55">
        <v>6.6320000000000004E-2</v>
      </c>
      <c r="J18" s="37">
        <f t="shared" si="6"/>
        <v>1397709.8776711989</v>
      </c>
      <c r="K18" s="44">
        <f t="shared" si="7"/>
        <v>-393263.96739059943</v>
      </c>
    </row>
    <row r="19" spans="2:13" x14ac:dyDescent="0.25">
      <c r="B19" s="53" t="s">
        <v>21</v>
      </c>
      <c r="C19" s="9">
        <v>21867302.409999989</v>
      </c>
      <c r="D19" s="11"/>
      <c r="E19" s="54"/>
      <c r="F19" s="18">
        <f t="shared" si="5"/>
        <v>21867302.409999989</v>
      </c>
      <c r="G19" s="80">
        <v>8.3659999999999998E-2</v>
      </c>
      <c r="H19" s="28">
        <f t="shared" si="1"/>
        <v>1829418.519620599</v>
      </c>
      <c r="I19" s="55">
        <v>8.1710000000000005E-2</v>
      </c>
      <c r="J19" s="37">
        <f t="shared" si="6"/>
        <v>1786777.2799210993</v>
      </c>
      <c r="K19" s="44">
        <f t="shared" si="7"/>
        <v>-42641.239699499682</v>
      </c>
    </row>
    <row r="20" spans="2:13" x14ac:dyDescent="0.25">
      <c r="B20" s="53" t="s">
        <v>22</v>
      </c>
      <c r="C20" s="9">
        <v>19428882.370000001</v>
      </c>
      <c r="D20" s="11"/>
      <c r="E20" s="54"/>
      <c r="F20" s="18">
        <f t="shared" si="5"/>
        <v>19428882.370000001</v>
      </c>
      <c r="G20" s="80">
        <v>8.498E-2</v>
      </c>
      <c r="H20" s="28">
        <f t="shared" si="1"/>
        <v>1651066.4238026</v>
      </c>
      <c r="I20" s="55">
        <v>7.4270000000000003E-2</v>
      </c>
      <c r="J20" s="37">
        <f t="shared" si="6"/>
        <v>1442983.0936199001</v>
      </c>
      <c r="K20" s="44">
        <f t="shared" si="7"/>
        <v>-208083.33018269995</v>
      </c>
    </row>
    <row r="21" spans="2:13" ht="65.25" customHeight="1" thickBot="1" x14ac:dyDescent="0.3">
      <c r="B21" s="4" t="s">
        <v>30</v>
      </c>
      <c r="C21" s="12">
        <f>SUM(C5:C20)</f>
        <v>337006914.14999992</v>
      </c>
      <c r="D21" s="12">
        <f>SUM(D5:D20)</f>
        <v>0</v>
      </c>
      <c r="E21" s="12">
        <f>SUM(E5:E20)</f>
        <v>0</v>
      </c>
      <c r="F21" s="12">
        <f>SUM(F5:F20)</f>
        <v>337006914.14999992</v>
      </c>
      <c r="G21" s="21"/>
      <c r="H21" s="29">
        <f>SUM(H5:H20)</f>
        <v>24500766.140977595</v>
      </c>
      <c r="I21" s="21"/>
      <c r="J21" s="29">
        <f>SUM(J5:J20)</f>
        <v>24386962.982041303</v>
      </c>
      <c r="K21" s="45">
        <f>SUM(K5:K20)</f>
        <v>-113803.15893629566</v>
      </c>
    </row>
    <row r="22" spans="2:13" ht="15.75" thickBot="1" x14ac:dyDescent="0.3">
      <c r="B22" s="5"/>
      <c r="C22" s="13"/>
      <c r="D22" s="13"/>
      <c r="E22" s="13"/>
      <c r="F22" s="13"/>
      <c r="G22" s="22"/>
      <c r="H22" s="30"/>
      <c r="I22" s="22"/>
      <c r="J22" s="30"/>
      <c r="K22" s="30"/>
    </row>
    <row r="23" spans="2:13" ht="150" x14ac:dyDescent="0.25">
      <c r="B23" s="5"/>
      <c r="C23" s="13"/>
      <c r="D23" s="13"/>
      <c r="E23" s="13"/>
      <c r="F23" s="13"/>
      <c r="G23" s="23" t="s">
        <v>31</v>
      </c>
      <c r="H23" s="31" t="s">
        <v>32</v>
      </c>
      <c r="I23" s="16" t="s">
        <v>33</v>
      </c>
      <c r="J23" s="38" t="s">
        <v>34</v>
      </c>
      <c r="K23" s="46" t="s">
        <v>35</v>
      </c>
    </row>
    <row r="24" spans="2:13" x14ac:dyDescent="0.25">
      <c r="B24" s="6"/>
      <c r="C24" s="6"/>
      <c r="D24" s="6"/>
      <c r="E24" s="6"/>
      <c r="F24" s="6"/>
      <c r="G24" s="24" t="s">
        <v>36</v>
      </c>
      <c r="H24" s="32" t="s">
        <v>37</v>
      </c>
      <c r="I24" s="35" t="s">
        <v>38</v>
      </c>
      <c r="J24" s="39" t="s">
        <v>39</v>
      </c>
      <c r="K24" s="47" t="s">
        <v>40</v>
      </c>
    </row>
    <row r="25" spans="2:13" ht="15.75" thickBot="1" x14ac:dyDescent="0.3">
      <c r="B25" s="6"/>
      <c r="C25" s="6"/>
      <c r="D25" s="6"/>
      <c r="E25" s="6"/>
      <c r="F25" s="6"/>
      <c r="G25" s="25">
        <v>339050420.62541145</v>
      </c>
      <c r="H25" s="33">
        <f>F21</f>
        <v>337006914.14999992</v>
      </c>
      <c r="I25" s="33">
        <f>G25-H25</f>
        <v>2043506.4754115343</v>
      </c>
      <c r="J25" s="40">
        <f>+J21/F21</f>
        <v>7.2363390654907461E-2</v>
      </c>
      <c r="K25" s="48">
        <f>I25*J25</f>
        <v>147875.05738603789</v>
      </c>
    </row>
    <row r="26" spans="2:13" x14ac:dyDescent="0.25">
      <c r="B26" s="6"/>
      <c r="C26" s="6"/>
      <c r="D26" s="6"/>
      <c r="E26" s="6"/>
      <c r="F26" s="6"/>
      <c r="G26" s="107" t="s">
        <v>41</v>
      </c>
      <c r="H26" s="107"/>
      <c r="I26" s="107"/>
      <c r="J26" s="107"/>
      <c r="K26" s="107"/>
    </row>
    <row r="27" spans="2:13" ht="15.75" thickBot="1" x14ac:dyDescent="0.3">
      <c r="B27" s="6"/>
      <c r="C27" s="6"/>
      <c r="D27" s="6"/>
      <c r="E27" s="6"/>
      <c r="F27" s="6"/>
      <c r="G27" s="105" t="s">
        <v>42</v>
      </c>
      <c r="H27" s="105"/>
      <c r="I27" s="105"/>
      <c r="J27" s="105"/>
      <c r="K27" s="105"/>
    </row>
    <row r="28" spans="2:13" ht="15.75" thickBot="1" x14ac:dyDescent="0.3">
      <c r="B28" s="6"/>
      <c r="C28" s="6"/>
      <c r="D28" s="6"/>
      <c r="E28" s="6"/>
      <c r="F28" s="6"/>
      <c r="G28" s="26"/>
      <c r="H28" s="34"/>
      <c r="I28" s="36"/>
      <c r="J28" s="41" t="s">
        <v>43</v>
      </c>
      <c r="K28" s="49">
        <f>K21+K25</f>
        <v>34071.898449742235</v>
      </c>
    </row>
    <row r="29" spans="2:13" x14ac:dyDescent="0.25">
      <c r="B29" s="6"/>
      <c r="C29" s="6"/>
      <c r="D29" s="6"/>
      <c r="E29" s="6"/>
      <c r="F29" s="6"/>
      <c r="G29" s="6"/>
      <c r="H29" s="106" t="s">
        <v>44</v>
      </c>
      <c r="I29" s="106"/>
      <c r="J29" s="106"/>
      <c r="K29" s="50">
        <v>1.0426704458271403</v>
      </c>
    </row>
    <row r="30" spans="2:13" x14ac:dyDescent="0.25">
      <c r="B30" s="6"/>
      <c r="C30" s="6"/>
      <c r="D30" s="6"/>
      <c r="E30" s="6"/>
      <c r="F30" s="6"/>
      <c r="G30" s="6"/>
      <c r="H30" s="106" t="s">
        <v>45</v>
      </c>
      <c r="I30" s="106"/>
      <c r="J30" s="106"/>
      <c r="K30" s="51">
        <v>1.0394000000000001</v>
      </c>
      <c r="M30" t="s">
        <v>97</v>
      </c>
    </row>
    <row r="31" spans="2:13" x14ac:dyDescent="0.25">
      <c r="B31" s="6"/>
      <c r="C31" s="6"/>
      <c r="D31" s="6"/>
      <c r="E31" s="6"/>
      <c r="F31" s="6"/>
      <c r="G31" s="6"/>
      <c r="H31" s="106" t="s">
        <v>46</v>
      </c>
      <c r="I31" s="106"/>
      <c r="J31" s="106"/>
      <c r="K31" s="52">
        <f>K29-K30</f>
        <v>3.2704458271402004E-3</v>
      </c>
      <c r="M31" t="s">
        <v>98</v>
      </c>
    </row>
    <row r="37" spans="1:11" ht="15.75" thickBot="1" x14ac:dyDescent="0.3">
      <c r="A37" s="6"/>
      <c r="B37" s="108" t="s">
        <v>63</v>
      </c>
      <c r="C37" s="108"/>
      <c r="D37" s="108"/>
      <c r="E37" s="6"/>
      <c r="F37" s="6"/>
      <c r="G37" s="6"/>
      <c r="H37" s="81"/>
      <c r="I37" s="81"/>
      <c r="J37" s="81"/>
      <c r="K37" s="52"/>
    </row>
    <row r="38" spans="1:11" ht="15.75" thickBot="1" x14ac:dyDescent="0.3">
      <c r="A38" s="6"/>
      <c r="B38" s="109" t="s">
        <v>99</v>
      </c>
      <c r="C38" s="110"/>
      <c r="D38" s="111"/>
      <c r="E38" s="82"/>
      <c r="F38" s="22" t="s">
        <v>64</v>
      </c>
      <c r="G38" s="6"/>
      <c r="H38" s="81"/>
      <c r="I38" s="81"/>
      <c r="J38" s="81"/>
      <c r="K38" s="52"/>
    </row>
    <row r="39" spans="1:11" x14ac:dyDescent="0.25">
      <c r="A39" s="6"/>
      <c r="B39" s="112"/>
      <c r="C39" s="113"/>
      <c r="D39" s="114"/>
      <c r="E39" s="82"/>
      <c r="F39" s="118" t="s">
        <v>100</v>
      </c>
      <c r="G39" s="119"/>
      <c r="H39" s="119"/>
      <c r="I39" s="119"/>
      <c r="J39" s="119"/>
      <c r="K39" s="120"/>
    </row>
    <row r="40" spans="1:11" x14ac:dyDescent="0.25">
      <c r="A40" s="6"/>
      <c r="B40" s="112"/>
      <c r="C40" s="113"/>
      <c r="D40" s="114"/>
      <c r="E40" s="82"/>
      <c r="F40" s="121"/>
      <c r="G40" s="122"/>
      <c r="H40" s="122"/>
      <c r="I40" s="122"/>
      <c r="J40" s="122"/>
      <c r="K40" s="123"/>
    </row>
    <row r="41" spans="1:11" x14ac:dyDescent="0.25">
      <c r="A41" s="6"/>
      <c r="B41" s="112"/>
      <c r="C41" s="113"/>
      <c r="D41" s="114"/>
      <c r="E41" s="82"/>
      <c r="F41" s="121"/>
      <c r="G41" s="122"/>
      <c r="H41" s="122"/>
      <c r="I41" s="122"/>
      <c r="J41" s="122"/>
      <c r="K41" s="123"/>
    </row>
    <row r="42" spans="1:11" x14ac:dyDescent="0.25">
      <c r="A42" s="6"/>
      <c r="B42" s="112"/>
      <c r="C42" s="113"/>
      <c r="D42" s="114"/>
      <c r="E42" s="82"/>
      <c r="F42" s="121"/>
      <c r="G42" s="122"/>
      <c r="H42" s="122"/>
      <c r="I42" s="122"/>
      <c r="J42" s="122"/>
      <c r="K42" s="123"/>
    </row>
    <row r="43" spans="1:11" x14ac:dyDescent="0.25">
      <c r="A43" s="6"/>
      <c r="B43" s="112"/>
      <c r="C43" s="113"/>
      <c r="D43" s="114"/>
      <c r="E43" s="82"/>
      <c r="F43" s="121"/>
      <c r="G43" s="122"/>
      <c r="H43" s="122"/>
      <c r="I43" s="122"/>
      <c r="J43" s="122"/>
      <c r="K43" s="123"/>
    </row>
    <row r="44" spans="1:11" ht="15.75" thickBot="1" x14ac:dyDescent="0.3">
      <c r="A44" s="6"/>
      <c r="B44" s="115"/>
      <c r="C44" s="116"/>
      <c r="D44" s="117"/>
      <c r="E44" s="82"/>
      <c r="F44" s="124"/>
      <c r="G44" s="125"/>
      <c r="H44" s="125"/>
      <c r="I44" s="125"/>
      <c r="J44" s="125"/>
      <c r="K44" s="126"/>
    </row>
    <row r="45" spans="1:11" x14ac:dyDescent="0.25">
      <c r="A45" s="6" t="s">
        <v>65</v>
      </c>
      <c r="B45" s="83" t="s">
        <v>66</v>
      </c>
      <c r="C45" s="22"/>
      <c r="D45" s="6"/>
      <c r="E45" s="6"/>
      <c r="F45" s="6"/>
      <c r="G45" s="6"/>
      <c r="H45" s="6"/>
      <c r="I45" s="6"/>
      <c r="J45" s="6"/>
      <c r="K45" s="84"/>
    </row>
    <row r="46" spans="1:11" x14ac:dyDescent="0.25">
      <c r="A46" s="6"/>
      <c r="B46" s="58"/>
      <c r="C46" s="22"/>
      <c r="D46" s="6"/>
      <c r="E46" s="6"/>
      <c r="F46" s="6"/>
      <c r="G46" s="6"/>
      <c r="H46" s="6"/>
      <c r="I46" s="6"/>
      <c r="J46" s="6"/>
      <c r="K46" s="85"/>
    </row>
    <row r="47" spans="1:11" x14ac:dyDescent="0.25">
      <c r="A47" s="86"/>
      <c r="B47" s="87" t="s">
        <v>67</v>
      </c>
      <c r="C47" s="88" t="s">
        <v>68</v>
      </c>
      <c r="D47" s="127" t="s">
        <v>69</v>
      </c>
      <c r="E47" s="127"/>
      <c r="F47" s="127"/>
      <c r="G47" s="127"/>
      <c r="H47" s="127"/>
      <c r="I47" s="128" t="s">
        <v>70</v>
      </c>
      <c r="J47" s="128"/>
      <c r="K47" s="128"/>
    </row>
    <row r="48" spans="1:11" ht="60" x14ac:dyDescent="0.25">
      <c r="A48" s="129" t="s">
        <v>71</v>
      </c>
      <c r="B48" s="130"/>
      <c r="C48" s="89">
        <v>73542</v>
      </c>
      <c r="D48" s="131"/>
      <c r="E48" s="132"/>
      <c r="F48" s="132"/>
      <c r="G48" s="132"/>
      <c r="H48" s="133"/>
      <c r="I48" s="90" t="s">
        <v>72</v>
      </c>
      <c r="J48" s="134" t="s">
        <v>73</v>
      </c>
      <c r="K48" s="134"/>
    </row>
    <row r="49" spans="1:11" ht="57.75" x14ac:dyDescent="0.25">
      <c r="A49" s="91" t="s">
        <v>74</v>
      </c>
      <c r="B49" s="92" t="s">
        <v>75</v>
      </c>
      <c r="C49" s="89"/>
      <c r="D49" s="135"/>
      <c r="E49" s="135"/>
      <c r="F49" s="135"/>
      <c r="G49" s="135"/>
      <c r="H49" s="135"/>
      <c r="I49" s="93"/>
      <c r="J49" s="136"/>
      <c r="K49" s="136"/>
    </row>
    <row r="50" spans="1:11" ht="57.75" x14ac:dyDescent="0.25">
      <c r="A50" s="91" t="s">
        <v>76</v>
      </c>
      <c r="B50" s="92" t="s">
        <v>77</v>
      </c>
      <c r="C50" s="89"/>
      <c r="D50" s="137"/>
      <c r="E50" s="138"/>
      <c r="F50" s="138"/>
      <c r="G50" s="138"/>
      <c r="H50" s="139"/>
      <c r="I50" s="93"/>
      <c r="J50" s="136"/>
      <c r="K50" s="136"/>
    </row>
    <row r="51" spans="1:11" ht="43.5" x14ac:dyDescent="0.25">
      <c r="A51" s="91" t="s">
        <v>78</v>
      </c>
      <c r="B51" s="92" t="s">
        <v>79</v>
      </c>
      <c r="C51" s="89"/>
      <c r="D51" s="135"/>
      <c r="E51" s="135"/>
      <c r="F51" s="135"/>
      <c r="G51" s="135"/>
      <c r="H51" s="135"/>
      <c r="I51" s="93"/>
      <c r="J51" s="136"/>
      <c r="K51" s="136"/>
    </row>
    <row r="52" spans="1:11" ht="43.5" x14ac:dyDescent="0.25">
      <c r="A52" s="91" t="s">
        <v>80</v>
      </c>
      <c r="B52" s="92" t="s">
        <v>81</v>
      </c>
      <c r="C52" s="89"/>
      <c r="D52" s="137"/>
      <c r="E52" s="138"/>
      <c r="F52" s="138"/>
      <c r="G52" s="138"/>
      <c r="H52" s="139"/>
      <c r="I52" s="93"/>
      <c r="J52" s="136"/>
      <c r="K52" s="136"/>
    </row>
    <row r="53" spans="1:11" ht="72" x14ac:dyDescent="0.25">
      <c r="A53" s="91" t="s">
        <v>82</v>
      </c>
      <c r="B53" s="92" t="s">
        <v>83</v>
      </c>
      <c r="C53" s="89"/>
      <c r="D53" s="135"/>
      <c r="E53" s="135"/>
      <c r="F53" s="135"/>
      <c r="G53" s="135"/>
      <c r="H53" s="135"/>
      <c r="I53" s="93"/>
      <c r="J53" s="136"/>
      <c r="K53" s="136"/>
    </row>
    <row r="54" spans="1:11" ht="72" x14ac:dyDescent="0.25">
      <c r="A54" s="91" t="s">
        <v>84</v>
      </c>
      <c r="B54" s="92" t="s">
        <v>85</v>
      </c>
      <c r="C54" s="89"/>
      <c r="D54" s="135"/>
      <c r="E54" s="135"/>
      <c r="F54" s="135"/>
      <c r="G54" s="135"/>
      <c r="H54" s="135"/>
      <c r="I54" s="93"/>
      <c r="J54" s="136"/>
      <c r="K54" s="136"/>
    </row>
    <row r="55" spans="1:11" ht="43.5" x14ac:dyDescent="0.25">
      <c r="A55" s="91">
        <v>4</v>
      </c>
      <c r="B55" s="92" t="s">
        <v>86</v>
      </c>
      <c r="C55" s="89"/>
      <c r="D55" s="135"/>
      <c r="E55" s="135"/>
      <c r="F55" s="135"/>
      <c r="G55" s="135"/>
      <c r="H55" s="135"/>
      <c r="I55" s="93"/>
      <c r="J55" s="136"/>
      <c r="K55" s="136"/>
    </row>
    <row r="56" spans="1:11" ht="43.5" x14ac:dyDescent="0.25">
      <c r="A56" s="91" t="s">
        <v>87</v>
      </c>
      <c r="B56" s="92" t="s">
        <v>88</v>
      </c>
      <c r="C56" s="89"/>
      <c r="D56" s="135"/>
      <c r="E56" s="135"/>
      <c r="F56" s="135"/>
      <c r="G56" s="135"/>
      <c r="H56" s="135"/>
      <c r="I56" s="93"/>
      <c r="J56" s="136"/>
      <c r="K56" s="136"/>
    </row>
    <row r="57" spans="1:11" ht="43.5" x14ac:dyDescent="0.25">
      <c r="A57" s="94" t="s">
        <v>89</v>
      </c>
      <c r="B57" s="95" t="s">
        <v>90</v>
      </c>
      <c r="C57" s="89"/>
      <c r="D57" s="135"/>
      <c r="E57" s="135"/>
      <c r="F57" s="135"/>
      <c r="G57" s="135"/>
      <c r="H57" s="135"/>
      <c r="I57" s="93"/>
      <c r="J57" s="136"/>
      <c r="K57" s="136"/>
    </row>
    <row r="58" spans="1:11" ht="43.5" x14ac:dyDescent="0.25">
      <c r="A58" s="94">
        <v>6</v>
      </c>
      <c r="B58" s="96" t="s">
        <v>91</v>
      </c>
      <c r="C58" s="89"/>
      <c r="D58" s="135"/>
      <c r="E58" s="135"/>
      <c r="F58" s="135"/>
      <c r="G58" s="135"/>
      <c r="H58" s="135"/>
      <c r="I58" s="93"/>
      <c r="J58" s="136"/>
      <c r="K58" s="136"/>
    </row>
    <row r="59" spans="1:11" x14ac:dyDescent="0.25">
      <c r="A59" s="94">
        <v>7</v>
      </c>
      <c r="B59" s="97"/>
      <c r="C59" s="89"/>
      <c r="D59" s="135"/>
      <c r="E59" s="135"/>
      <c r="F59" s="135"/>
      <c r="G59" s="135"/>
      <c r="H59" s="135"/>
      <c r="I59" s="93"/>
      <c r="J59" s="136"/>
      <c r="K59" s="136"/>
    </row>
    <row r="60" spans="1:11" x14ac:dyDescent="0.25">
      <c r="A60" s="94">
        <v>8</v>
      </c>
      <c r="B60" s="97"/>
      <c r="C60" s="89"/>
      <c r="D60" s="137"/>
      <c r="E60" s="138"/>
      <c r="F60" s="138"/>
      <c r="G60" s="138"/>
      <c r="H60" s="139"/>
      <c r="I60" s="93"/>
      <c r="J60" s="136"/>
      <c r="K60" s="136"/>
    </row>
    <row r="61" spans="1:11" x14ac:dyDescent="0.25">
      <c r="A61" s="94">
        <v>9</v>
      </c>
      <c r="B61" s="97"/>
      <c r="C61" s="89"/>
      <c r="D61" s="135"/>
      <c r="E61" s="135"/>
      <c r="F61" s="135"/>
      <c r="G61" s="135"/>
      <c r="H61" s="135"/>
      <c r="I61" s="93"/>
      <c r="J61" s="136"/>
      <c r="K61" s="136"/>
    </row>
    <row r="62" spans="1:11" x14ac:dyDescent="0.25">
      <c r="A62" s="94">
        <v>10</v>
      </c>
      <c r="B62" s="97"/>
      <c r="C62" s="89"/>
      <c r="D62" s="135"/>
      <c r="E62" s="135"/>
      <c r="F62" s="135"/>
      <c r="G62" s="135"/>
      <c r="H62" s="135"/>
      <c r="I62" s="93"/>
      <c r="J62" s="136"/>
      <c r="K62" s="136"/>
    </row>
    <row r="63" spans="1:11" ht="45" x14ac:dyDescent="0.25">
      <c r="A63" s="6" t="s">
        <v>92</v>
      </c>
      <c r="B63" s="98" t="s">
        <v>93</v>
      </c>
      <c r="C63" s="99">
        <f>SUM(C48:C62)</f>
        <v>73542</v>
      </c>
      <c r="D63" s="100"/>
      <c r="E63" s="100"/>
      <c r="F63" s="100"/>
      <c r="G63" s="100"/>
      <c r="H63" s="6"/>
      <c r="I63" s="6"/>
      <c r="J63" s="6"/>
      <c r="K63" s="6"/>
    </row>
    <row r="64" spans="1:11" ht="45" x14ac:dyDescent="0.25">
      <c r="A64" s="6"/>
      <c r="B64" s="5" t="s">
        <v>94</v>
      </c>
      <c r="C64" s="101">
        <f>+K28</f>
        <v>34071.898449742235</v>
      </c>
      <c r="D64" s="100"/>
      <c r="E64" s="100"/>
      <c r="F64" s="100"/>
      <c r="G64" s="100"/>
      <c r="H64" s="6"/>
      <c r="I64" s="6"/>
      <c r="J64" s="6"/>
      <c r="K64" s="6"/>
    </row>
    <row r="65" spans="1:11" x14ac:dyDescent="0.25">
      <c r="A65" s="6"/>
      <c r="B65" s="5" t="s">
        <v>95</v>
      </c>
      <c r="C65" s="102">
        <f>C63-C64</f>
        <v>39470.101550257765</v>
      </c>
      <c r="D65" s="6"/>
      <c r="E65" s="6"/>
      <c r="F65" s="6"/>
      <c r="G65" s="6"/>
      <c r="H65" s="6"/>
      <c r="I65" s="6"/>
      <c r="J65" s="6"/>
      <c r="K65" s="6"/>
    </row>
    <row r="66" spans="1:11" ht="45.75" thickBot="1" x14ac:dyDescent="0.3">
      <c r="A66" s="6"/>
      <c r="B66" s="5" t="s">
        <v>96</v>
      </c>
      <c r="C66" s="103">
        <f>IF(ISERROR(C65/J21),0,C65/J21)</f>
        <v>1.618491879424419E-3</v>
      </c>
      <c r="D66" s="59" t="str">
        <f>IF(AND(C66&lt;0.01,C66&gt;-0.01),"","Unresolved differences of greater than + or - 1% should be explained")</f>
        <v/>
      </c>
      <c r="E66" s="6"/>
      <c r="F66" s="104"/>
      <c r="G66" s="6"/>
      <c r="H66" s="6"/>
      <c r="I66" s="6"/>
      <c r="J66" s="6"/>
      <c r="K66" s="6"/>
    </row>
    <row r="67" spans="1:11" ht="15.75" thickTop="1" x14ac:dyDescent="0.25"/>
  </sheetData>
  <mergeCells count="41">
    <mergeCell ref="D62:H62"/>
    <mergeCell ref="J62:K62"/>
    <mergeCell ref="D59:H59"/>
    <mergeCell ref="J59:K59"/>
    <mergeCell ref="D60:H60"/>
    <mergeCell ref="J60:K60"/>
    <mergeCell ref="D61:H61"/>
    <mergeCell ref="J61:K61"/>
    <mergeCell ref="D56:H56"/>
    <mergeCell ref="J56:K56"/>
    <mergeCell ref="D57:H57"/>
    <mergeCell ref="J57:K57"/>
    <mergeCell ref="D58:H58"/>
    <mergeCell ref="J58:K58"/>
    <mergeCell ref="D53:H53"/>
    <mergeCell ref="J53:K53"/>
    <mergeCell ref="D54:H54"/>
    <mergeCell ref="J54:K54"/>
    <mergeCell ref="D55:H55"/>
    <mergeCell ref="J55:K55"/>
    <mergeCell ref="D50:H50"/>
    <mergeCell ref="J50:K50"/>
    <mergeCell ref="D51:H51"/>
    <mergeCell ref="J51:K51"/>
    <mergeCell ref="D52:H52"/>
    <mergeCell ref="J52:K52"/>
    <mergeCell ref="A48:B48"/>
    <mergeCell ref="D48:H48"/>
    <mergeCell ref="J48:K48"/>
    <mergeCell ref="D49:H49"/>
    <mergeCell ref="J49:K49"/>
    <mergeCell ref="B37:D37"/>
    <mergeCell ref="B38:D44"/>
    <mergeCell ref="F39:K44"/>
    <mergeCell ref="D47:H47"/>
    <mergeCell ref="I47:K47"/>
    <mergeCell ref="G27:K27"/>
    <mergeCell ref="H29:J29"/>
    <mergeCell ref="H30:J30"/>
    <mergeCell ref="H31:J31"/>
    <mergeCell ref="G26:K26"/>
  </mergeCells>
  <dataValidations count="1">
    <dataValidation type="list" allowBlank="1" showInputMessage="1" showErrorMessage="1" sqref="I49:I62" xr:uid="{221C4C48-D13F-4069-B693-F933459D21B0}">
      <formula1>"Yes,No"</formula1>
    </dataValidation>
  </dataValidation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68824B-4ECB-450B-A279-054CA8AF5C1C}">
  <dimension ref="C4:I15"/>
  <sheetViews>
    <sheetView topLeftCell="A6" workbookViewId="0">
      <selection activeCell="E23" sqref="E23"/>
    </sheetView>
  </sheetViews>
  <sheetFormatPr defaultRowHeight="15" x14ac:dyDescent="0.25"/>
  <cols>
    <col min="3" max="3" width="11.85546875" customWidth="1"/>
    <col min="4" max="4" width="16.28515625" customWidth="1"/>
    <col min="5" max="5" width="15.85546875" customWidth="1"/>
    <col min="6" max="6" width="17" customWidth="1"/>
    <col min="7" max="7" width="18" customWidth="1"/>
    <col min="8" max="8" width="26" customWidth="1"/>
    <col min="9" max="9" width="20.28515625" customWidth="1"/>
  </cols>
  <sheetData>
    <row r="4" spans="3:9" x14ac:dyDescent="0.25">
      <c r="C4" s="6" t="s">
        <v>49</v>
      </c>
      <c r="D4" s="58" t="s">
        <v>50</v>
      </c>
      <c r="E4" s="6"/>
      <c r="F4" s="6"/>
      <c r="G4" s="6"/>
      <c r="H4" s="59"/>
      <c r="I4" s="6"/>
    </row>
    <row r="5" spans="3:9" ht="15.75" thickBot="1" x14ac:dyDescent="0.3">
      <c r="C5" s="6"/>
      <c r="D5" s="6"/>
      <c r="E5" s="6"/>
      <c r="F5" s="6"/>
      <c r="G5" s="6"/>
      <c r="H5" s="6"/>
      <c r="I5" s="6"/>
    </row>
    <row r="6" spans="3:9" x14ac:dyDescent="0.25">
      <c r="C6" s="6"/>
      <c r="D6" s="60"/>
      <c r="E6" s="140" t="s">
        <v>51</v>
      </c>
      <c r="F6" s="140"/>
      <c r="G6" s="141"/>
      <c r="H6" s="142" t="s">
        <v>52</v>
      </c>
      <c r="I6" s="144" t="s">
        <v>53</v>
      </c>
    </row>
    <row r="7" spans="3:9" ht="83.25" customHeight="1" x14ac:dyDescent="0.25">
      <c r="C7" s="61"/>
      <c r="D7" s="62" t="s">
        <v>54</v>
      </c>
      <c r="E7" s="63" t="s">
        <v>55</v>
      </c>
      <c r="F7" s="64" t="s">
        <v>56</v>
      </c>
      <c r="G7" s="65" t="s">
        <v>57</v>
      </c>
      <c r="H7" s="143"/>
      <c r="I7" s="145"/>
    </row>
    <row r="8" spans="3:9" x14ac:dyDescent="0.25">
      <c r="C8" s="70"/>
      <c r="D8" s="71">
        <v>2023</v>
      </c>
      <c r="E8" s="67">
        <v>-494631</v>
      </c>
      <c r="F8" s="67"/>
      <c r="G8" s="68">
        <f>SUM(E8:F8)</f>
        <v>-494631</v>
      </c>
      <c r="H8" s="67">
        <v>58518744</v>
      </c>
      <c r="I8" s="69">
        <f t="shared" ref="I8:I9" si="0">IFERROR(G8/H8,0)</f>
        <v>-8.4525224943310471E-3</v>
      </c>
    </row>
    <row r="9" spans="3:9" x14ac:dyDescent="0.25">
      <c r="C9" s="6"/>
      <c r="D9" s="66" t="s">
        <v>62</v>
      </c>
      <c r="E9" s="67">
        <f>214019</f>
        <v>214019</v>
      </c>
      <c r="F9" s="67"/>
      <c r="G9" s="68">
        <f>SUM(E9:F9)</f>
        <v>214019</v>
      </c>
      <c r="H9" s="67">
        <v>24297330</v>
      </c>
      <c r="I9" s="69">
        <f t="shared" si="0"/>
        <v>8.8083340844446693E-3</v>
      </c>
    </row>
    <row r="10" spans="3:9" ht="15.75" thickBot="1" x14ac:dyDescent="0.3">
      <c r="C10" s="70"/>
      <c r="D10" s="72" t="s">
        <v>58</v>
      </c>
      <c r="E10" s="73">
        <f>SUM(E8:E9)</f>
        <v>-280612</v>
      </c>
      <c r="F10" s="73">
        <f>SUM(F8:F9)</f>
        <v>0</v>
      </c>
      <c r="G10" s="73">
        <f>SUM(G8:G9)</f>
        <v>-280612</v>
      </c>
      <c r="H10" s="73">
        <f>SUM(H8:H9)</f>
        <v>82816074</v>
      </c>
      <c r="I10" s="74">
        <f>IFERROR(G10/H10,0)</f>
        <v>-3.3883760295133044E-3</v>
      </c>
    </row>
    <row r="11" spans="3:9" x14ac:dyDescent="0.25">
      <c r="C11" s="6"/>
      <c r="D11" s="75"/>
      <c r="E11" s="76"/>
      <c r="F11" s="76"/>
      <c r="G11" s="76"/>
      <c r="H11" s="76"/>
      <c r="I11" s="77"/>
    </row>
    <row r="12" spans="3:9" x14ac:dyDescent="0.25">
      <c r="C12" s="6"/>
      <c r="D12" s="78"/>
      <c r="E12" s="79"/>
      <c r="F12" s="79"/>
      <c r="G12" s="79"/>
      <c r="H12" s="79"/>
      <c r="I12" s="79"/>
    </row>
    <row r="13" spans="3:9" x14ac:dyDescent="0.25">
      <c r="C13" s="6"/>
      <c r="D13" s="22" t="s">
        <v>59</v>
      </c>
      <c r="E13" s="79"/>
      <c r="F13" s="79"/>
      <c r="G13" s="79"/>
      <c r="H13" s="79"/>
      <c r="I13" s="79"/>
    </row>
    <row r="14" spans="3:9" ht="48.75" customHeight="1" x14ac:dyDescent="0.25">
      <c r="C14" s="6"/>
      <c r="D14" s="146" t="s">
        <v>60</v>
      </c>
      <c r="E14" s="146"/>
      <c r="F14" s="146"/>
      <c r="G14" s="146"/>
      <c r="H14" s="146"/>
      <c r="I14" s="146"/>
    </row>
    <row r="15" spans="3:9" ht="30" customHeight="1" x14ac:dyDescent="0.25">
      <c r="C15" s="6"/>
      <c r="D15" s="146" t="s">
        <v>61</v>
      </c>
      <c r="E15" s="146"/>
      <c r="F15" s="146"/>
      <c r="G15" s="146"/>
      <c r="H15" s="146"/>
      <c r="I15" s="146"/>
    </row>
  </sheetData>
  <mergeCells count="5">
    <mergeCell ref="E6:G6"/>
    <mergeCell ref="H6:H7"/>
    <mergeCell ref="I6:I7"/>
    <mergeCell ref="D14:I14"/>
    <mergeCell ref="D15:I15"/>
  </mergeCells>
  <pageMargins left="0.7" right="0.7" top="0.75" bottom="0.75" header="0.3" footer="0.3"/>
  <pageSetup orientation="portrait" horizontalDpi="4294967295" verticalDpi="4294967295"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TB GA</vt:lpstr>
      <vt:lpstr>TB 1588</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Janice Robertson</dc:creator>
  <cp:lastModifiedBy>Janice Robertson</cp:lastModifiedBy>
  <dcterms:created xsi:type="dcterms:W3CDTF">2024-10-02T20:56:52Z</dcterms:created>
  <dcterms:modified xsi:type="dcterms:W3CDTF">2024-10-30T15:02:26Z</dcterms:modified>
</cp:coreProperties>
</file>