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216 - Chatham to Lakeshore 2025-2029 Revenue Requirement/Working Folder/Settlement/Nov 18 - FINAL VERSION/Attachments for filing - FINAL/PDF Folder - RRA/Excel files - Live/"/>
    </mc:Choice>
  </mc:AlternateContent>
  <xr:revisionPtr revIDLastSave="471" documentId="8_{FAE80893-9D9A-4989-8D33-6B08EE3AF179}" xr6:coauthVersionLast="47" xr6:coauthVersionMax="47" xr10:uidLastSave="{B185CD6C-0C2F-4E4E-B57E-5FA89B5A4DA1}"/>
  <bookViews>
    <workbookView xWindow="-110" yWindow="-110" windowWidth="19420" windowHeight="11620" tabRatio="665" xr2:uid="{00000000-000D-0000-FFFF-FFFF00000000}"/>
  </bookViews>
  <sheets>
    <sheet name="G-01-03 Page 2a" sheetId="15" r:id="rId1"/>
    <sheet name="G-01-03 Page 2b" sheetId="17" r:id="rId2"/>
    <sheet name="G-01-03 Page 2c" sheetId="18" r:id="rId3"/>
    <sheet name="G-01-03 Page 2d" sheetId="19" r:id="rId4"/>
    <sheet name="G-01-03 Page 2e" sheetId="2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2a'!$A$1:$J$30</definedName>
    <definedName name="_xlnm.Print_Area" localSheetId="1">'G-01-03 Page 2b'!$A$1:$J$30</definedName>
    <definedName name="_xlnm.Print_Area" localSheetId="2">'G-01-03 Page 2c'!$A$1:$J$30</definedName>
    <definedName name="_xlnm.Print_Area" localSheetId="3">'G-01-03 Page 2d'!$A$1:$J$30</definedName>
    <definedName name="_xlnm.Print_Area" localSheetId="4">'G-01-03 Page 2e'!$A$1:$J$30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'G-01-03 Page 2a'!$A$1:$J$33</definedName>
    <definedName name="Z_9BF76A56_E765_439E_A520_989A28048B98_.wvu.PrintArea" localSheetId="1" hidden="1">'G-01-03 Page 2b'!$A$1:$J$33</definedName>
    <definedName name="Z_9BF76A56_E765_439E_A520_989A28048B98_.wvu.PrintArea" localSheetId="2" hidden="1">'G-01-03 Page 2c'!$A$1:$J$33</definedName>
    <definedName name="Z_9BF76A56_E765_439E_A520_989A28048B98_.wvu.PrintArea" localSheetId="3" hidden="1">'G-01-03 Page 2d'!$A$1:$J$33</definedName>
    <definedName name="Z_9BF76A56_E765_439E_A520_989A28048B98_.wvu.PrintArea" localSheetId="4" hidden="1">'G-01-03 Page 2e'!$A$1:$J$33</definedName>
    <definedName name="Z_B01B5FA6_84D4_413A_ACF8_E0C93810160C_.wvu.PrintArea" localSheetId="0" hidden="1">'G-01-03 Page 2a'!$A$1:$J$33</definedName>
    <definedName name="Z_B01B5FA6_84D4_413A_ACF8_E0C93810160C_.wvu.PrintArea" localSheetId="1" hidden="1">'G-01-03 Page 2b'!$A$1:$J$33</definedName>
    <definedName name="Z_B01B5FA6_84D4_413A_ACF8_E0C93810160C_.wvu.PrintArea" localSheetId="2" hidden="1">'G-01-03 Page 2c'!$A$1:$J$33</definedName>
    <definedName name="Z_B01B5FA6_84D4_413A_ACF8_E0C93810160C_.wvu.PrintArea" localSheetId="3" hidden="1">'G-01-03 Page 2d'!$A$1:$J$33</definedName>
    <definedName name="Z_B01B5FA6_84D4_413A_ACF8_E0C93810160C_.wvu.PrintArea" localSheetId="4" hidden="1">'G-01-03 Page 2e'!$A$1:$J$33</definedName>
    <definedName name="Z_BB254614_6E35_4570_92F5_BAA3FE64DD9A_.wvu.PrintArea" localSheetId="0" hidden="1">'G-01-03 Page 2a'!$A$1:$J$33</definedName>
    <definedName name="Z_BB254614_6E35_4570_92F5_BAA3FE64DD9A_.wvu.PrintArea" localSheetId="1" hidden="1">'G-01-03 Page 2b'!$A$1:$J$33</definedName>
    <definedName name="Z_BB254614_6E35_4570_92F5_BAA3FE64DD9A_.wvu.PrintArea" localSheetId="2" hidden="1">'G-01-03 Page 2c'!$A$1:$J$33</definedName>
    <definedName name="Z_BB254614_6E35_4570_92F5_BAA3FE64DD9A_.wvu.PrintArea" localSheetId="3" hidden="1">'G-01-03 Page 2d'!$A$1:$J$33</definedName>
    <definedName name="Z_BB254614_6E35_4570_92F5_BAA3FE64DD9A_.wvu.PrintArea" localSheetId="4" hidden="1">'G-01-03 Page 2e'!$A$1:$J$33</definedName>
    <definedName name="Z_E450F6EA_73AF_4362_B9AF_6B82060E4DC3_.wvu.PrintArea" localSheetId="0" hidden="1">'G-01-03 Page 2a'!$A$1:$J$33</definedName>
    <definedName name="Z_E450F6EA_73AF_4362_B9AF_6B82060E4DC3_.wvu.PrintArea" localSheetId="1" hidden="1">'G-01-03 Page 2b'!$A$1:$J$33</definedName>
    <definedName name="Z_E450F6EA_73AF_4362_B9AF_6B82060E4DC3_.wvu.PrintArea" localSheetId="2" hidden="1">'G-01-03 Page 2c'!$A$1:$J$33</definedName>
    <definedName name="Z_E450F6EA_73AF_4362_B9AF_6B82060E4DC3_.wvu.PrintArea" localSheetId="3" hidden="1">'G-01-03 Page 2d'!$A$1:$J$33</definedName>
    <definedName name="Z_E450F6EA_73AF_4362_B9AF_6B82060E4DC3_.wvu.PrintArea" localSheetId="4" hidden="1">'G-01-03 Page 2e'!$A$1:$J$33</definedName>
    <definedName name="Z_F6253B25_06CA_4AB3_AC9A_3241787542D6_.wvu.PrintArea" localSheetId="0" hidden="1">'G-01-03 Page 2a'!$A$1:$J$33</definedName>
    <definedName name="Z_F6253B25_06CA_4AB3_AC9A_3241787542D6_.wvu.PrintArea" localSheetId="1" hidden="1">'G-01-03 Page 2b'!$A$1:$J$33</definedName>
    <definedName name="Z_F6253B25_06CA_4AB3_AC9A_3241787542D6_.wvu.PrintArea" localSheetId="2" hidden="1">'G-01-03 Page 2c'!$A$1:$J$33</definedName>
    <definedName name="Z_F6253B25_06CA_4AB3_AC9A_3241787542D6_.wvu.PrintArea" localSheetId="3" hidden="1">'G-01-03 Page 2d'!$A$1:$J$33</definedName>
    <definedName name="Z_F6253B25_06CA_4AB3_AC9A_3241787542D6_.wvu.PrintArea" localSheetId="4" hidden="1">'G-01-03 Page 2e'!$A$1:$J$33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9" l="1"/>
  <c r="G16" i="20" l="1"/>
  <c r="G16" i="18" l="1"/>
  <c r="G16" i="15"/>
  <c r="G16" i="17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</calcChain>
</file>

<file path=xl/sharedStrings.xml><?xml version="1.0" encoding="utf-8"?>
<sst xmlns="http://schemas.openxmlformats.org/spreadsheetml/2006/main" count="140" uniqueCount="32">
  <si>
    <t>CLLP</t>
  </si>
  <si>
    <t>Summary of Cost of Capital</t>
  </si>
  <si>
    <t>Test Year 2025</t>
  </si>
  <si>
    <t>Utility Capital Structure</t>
  </si>
  <si>
    <t>Year Ending December 31</t>
  </si>
  <si>
    <t>($ Millions)</t>
  </si>
  <si>
    <t>Line No.</t>
  </si>
  <si>
    <t xml:space="preserve"> Particulars</t>
  </si>
  <si>
    <t>($M)</t>
  </si>
  <si>
    <t>%</t>
  </si>
  <si>
    <t>Cost
Rate
(%)</t>
  </si>
  <si>
    <t>Return
($M)</t>
  </si>
  <si>
    <t>(a)</t>
  </si>
  <si>
    <t>(b)</t>
  </si>
  <si>
    <t>(c)</t>
  </si>
  <si>
    <t>(d)</t>
  </si>
  <si>
    <t>I</t>
  </si>
  <si>
    <t>Long-term debt</t>
  </si>
  <si>
    <t>Short-term debt</t>
  </si>
  <si>
    <t>Deemed long-term debt</t>
  </si>
  <si>
    <t>Total debt</t>
  </si>
  <si>
    <t>Common equity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</si>
  <si>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</si>
  <si>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</si>
  <si>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</si>
  <si>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2025 Cost of Capital Parameters</t>
  </si>
  <si>
    <t>Common Equity % based on OEB's 2025 Cost of Capital Parameters</t>
  </si>
  <si>
    <t>Total rate base from C-01-01</t>
  </si>
  <si>
    <t>Test Year 2026</t>
  </si>
  <si>
    <t>Test Year 2027</t>
  </si>
  <si>
    <t>Test Year 2028</t>
  </si>
  <si>
    <t>Test Year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</si>
</sst>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_);_(* \(#,##0.00000\);_(* &quot;-&quot;??_);_(@_)"/>
    <numFmt numFmtId="227" formatCode="0.00\ \ _);\(0.00\)\ \ "/>
    <numFmt numFmtId="228" formatCode="_(* #,##0.000_);_(* \(#,##0.000\);_(* &quot;-&quot;???_);_(@_)"/>
  </numFmts>
  <fonts count="1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10"/>
      <name val="Arabic Typesetting"/>
      <family val="4"/>
      <charset val="178"/>
    </font>
  </fonts>
  <fills count="7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5" fillId="0" borderId="0" xfId="53071" applyFont="1"/>
    <xf numFmtId="0" fontId="9" fillId="0" borderId="0" xfId="53071" applyFont="1"/>
    <xf numFmtId="166" fontId="5" fillId="0" borderId="0" xfId="53071" applyNumberFormat="1" applyFont="1"/>
    <xf numFmtId="228" fontId="5" fillId="0" borderId="0" xfId="53071" applyNumberFormat="1" applyFont="1"/>
    <xf numFmtId="0" fontId="32" fillId="0" borderId="0" xfId="53071" applyFont="1" applyAlignment="1">
      <alignment horizontal="center"/>
    </xf>
    <xf numFmtId="0" fontId="4" fillId="0" borderId="0" xfId="53071" applyAlignment="1">
      <alignment horizontal="center"/>
    </xf>
    <xf numFmtId="0" fontId="4" fillId="0" borderId="0" xfId="53071"/>
    <xf numFmtId="0" fontId="32" fillId="0" borderId="1" xfId="53071" applyFont="1" applyBorder="1" applyAlignment="1">
      <alignment horizontal="center" wrapText="1"/>
    </xf>
    <xf numFmtId="0" fontId="32" fillId="0" borderId="0" xfId="53071" applyFont="1" applyAlignment="1">
      <alignment horizontal="center" wrapText="1"/>
    </xf>
    <xf numFmtId="0" fontId="32" fillId="0" borderId="1" xfId="53071" applyFont="1" applyBorder="1"/>
    <xf numFmtId="0" fontId="32" fillId="0" borderId="0" xfId="53071" applyFont="1"/>
    <xf numFmtId="0" fontId="32" fillId="0" borderId="1" xfId="1" applyFont="1" applyBorder="1" applyAlignment="1">
      <alignment horizontal="center"/>
    </xf>
    <xf numFmtId="0" fontId="4" fillId="0" borderId="0" xfId="53071" applyAlignment="1">
      <alignment horizontal="center" wrapText="1"/>
    </xf>
    <xf numFmtId="0" fontId="4" fillId="0" borderId="0" xfId="53071" applyAlignment="1">
      <alignment horizontal="left"/>
    </xf>
    <xf numFmtId="166" fontId="4" fillId="0" borderId="0" xfId="60551" applyNumberFormat="1" applyFont="1" applyAlignment="1">
      <alignment horizontal="right"/>
    </xf>
    <xf numFmtId="222" fontId="4" fillId="0" borderId="0" xfId="60551" applyNumberFormat="1" applyFont="1" applyAlignment="1">
      <alignment horizontal="right"/>
    </xf>
    <xf numFmtId="167" fontId="4" fillId="0" borderId="0" xfId="60551" applyNumberFormat="1" applyFont="1" applyAlignment="1">
      <alignment horizontal="right"/>
    </xf>
    <xf numFmtId="221" fontId="4" fillId="0" borderId="0" xfId="60551" applyNumberFormat="1" applyFont="1" applyAlignment="1">
      <alignment horizontal="right"/>
    </xf>
    <xf numFmtId="223" fontId="104" fillId="0" borderId="0" xfId="60551" applyNumberFormat="1" applyFont="1"/>
    <xf numFmtId="202" fontId="104" fillId="0" borderId="0" xfId="60551" applyNumberFormat="1" applyFont="1"/>
    <xf numFmtId="166" fontId="4" fillId="0" borderId="2" xfId="60551" applyNumberFormat="1" applyFont="1" applyBorder="1" applyAlignment="1">
      <alignment horizontal="right"/>
    </xf>
    <xf numFmtId="222" fontId="4" fillId="0" borderId="2" xfId="60551" applyNumberFormat="1" applyFont="1" applyBorder="1" applyAlignment="1">
      <alignment horizontal="right"/>
    </xf>
    <xf numFmtId="168" fontId="4" fillId="0" borderId="2" xfId="60551" applyNumberFormat="1" applyFont="1" applyBorder="1"/>
    <xf numFmtId="166" fontId="4" fillId="0" borderId="0" xfId="53071" applyNumberFormat="1"/>
    <xf numFmtId="224" fontId="4" fillId="0" borderId="0" xfId="53071" applyNumberFormat="1"/>
    <xf numFmtId="0" fontId="6" fillId="0" borderId="0" xfId="60551" applyFont="1"/>
    <xf numFmtId="221" fontId="4" fillId="0" borderId="0" xfId="53071" applyNumberFormat="1"/>
    <xf numFmtId="43" fontId="4" fillId="0" borderId="0" xfId="53071" applyNumberFormat="1"/>
    <xf numFmtId="0" fontId="145" fillId="0" borderId="0" xfId="53071" applyFont="1"/>
    <xf numFmtId="226" fontId="4" fillId="0" borderId="0" xfId="53071" applyNumberFormat="1"/>
    <xf numFmtId="227" fontId="4" fillId="0" borderId="0" xfId="53071" applyNumberFormat="1"/>
    <xf numFmtId="167" fontId="4" fillId="0" borderId="0" xfId="53071" applyNumberFormat="1"/>
    <xf numFmtId="225" fontId="4" fillId="0" borderId="0" xfId="60551" applyNumberFormat="1" applyFont="1" applyAlignment="1">
      <alignment horizontal="right"/>
    </xf>
    <xf numFmtId="168" fontId="4" fillId="0" borderId="0" xfId="60551" applyNumberFormat="1" applyFont="1" applyAlignment="1">
      <alignment horizontal="right"/>
    </xf>
    <xf numFmtId="0" fontId="4" fillId="0" borderId="0" xfId="53071" applyAlignment="1">
      <alignment horizontal="center"/>
    </xf>
    <xf numFmtId="0" fontId="32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50" Type="http://schemas.openxmlformats.org/officeDocument/2006/relationships/externalLink" Target="externalLinks/externalLink45.xml"/><Relationship Id="rId55" Type="http://schemas.openxmlformats.org/officeDocument/2006/relationships/customXml" Target="../customXml/item1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sharedStrings" Target="sharedStrings.xml"/><Relationship Id="rId58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customXml" Target="../customXml/item2.xml"/><Relationship Id="rId8" Type="http://schemas.openxmlformats.org/officeDocument/2006/relationships/externalLink" Target="externalLinks/externalLink3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customXml" Target="../customXml/item3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K29"/>
  <sheetViews>
    <sheetView tabSelected="1" zoomScale="115" zoomScaleNormal="115" zoomScaleSheetLayoutView="115" workbookViewId="0">
      <selection activeCell="M11" sqref="M11"/>
    </sheetView>
  </sheetViews>
  <sheetFormatPr defaultColWidth="9.1796875" defaultRowHeight="12.5"/>
  <cols>
    <col min="1" max="1" width="4.7265625" style="7" customWidth="1"/>
    <col min="2" max="2" width="1.26953125" style="7" customWidth="1"/>
    <col min="3" max="3" width="22.81640625" style="7" customWidth="1"/>
    <col min="4" max="4" width="1.26953125" style="7" customWidth="1"/>
    <col min="5" max="5" width="6.54296875" style="7" bestFit="1" customWidth="1"/>
    <col min="6" max="6" width="9.1796875" style="7"/>
    <col min="7" max="7" width="9.453125" style="7" bestFit="1" customWidth="1"/>
    <col min="8" max="8" width="8.81640625" style="7" customWidth="1"/>
    <col min="9" max="9" width="2" style="7" customWidth="1"/>
    <col min="10" max="10" width="9.1796875" style="7" bestFit="1"/>
    <col min="11" max="11" width="10.54296875" style="7" bestFit="1" customWidth="1"/>
    <col min="12" max="16384" width="9.1796875" style="7"/>
  </cols>
  <sheetData>
    <row r="1" spans="1:11" ht="13.1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11" ht="13.15" customHeight="1">
      <c r="A2" s="35" t="s">
        <v>1</v>
      </c>
      <c r="B2" s="35"/>
      <c r="C2" s="35"/>
      <c r="D2" s="35"/>
      <c r="E2" s="35"/>
      <c r="F2" s="35"/>
      <c r="G2" s="35"/>
      <c r="H2" s="35"/>
    </row>
    <row r="3" spans="1:11" ht="13.15" customHeight="1">
      <c r="A3" s="35" t="s">
        <v>2</v>
      </c>
      <c r="B3" s="35"/>
      <c r="C3" s="35"/>
      <c r="D3" s="35"/>
      <c r="E3" s="35"/>
      <c r="F3" s="35"/>
      <c r="G3" s="35"/>
      <c r="H3" s="35"/>
    </row>
    <row r="4" spans="1:11" ht="13.15" customHeight="1">
      <c r="A4" s="35" t="s">
        <v>3</v>
      </c>
      <c r="B4" s="35"/>
      <c r="C4" s="35"/>
      <c r="D4" s="35"/>
      <c r="E4" s="35"/>
      <c r="F4" s="35"/>
      <c r="G4" s="35"/>
      <c r="H4" s="35"/>
    </row>
    <row r="5" spans="1:11" ht="13.15" customHeight="1">
      <c r="A5" s="35" t="s">
        <v>4</v>
      </c>
      <c r="B5" s="35"/>
      <c r="C5" s="35"/>
      <c r="D5" s="35"/>
      <c r="E5" s="35"/>
      <c r="F5" s="35"/>
      <c r="G5" s="35"/>
      <c r="H5" s="35"/>
    </row>
    <row r="6" spans="1:11">
      <c r="A6" s="35" t="s">
        <v>5</v>
      </c>
      <c r="B6" s="35"/>
      <c r="C6" s="35"/>
      <c r="D6" s="35"/>
      <c r="E6" s="35"/>
      <c r="F6" s="35"/>
      <c r="G6" s="35"/>
      <c r="H6" s="35"/>
    </row>
    <row r="7" spans="1:11" ht="13">
      <c r="A7" s="5"/>
      <c r="B7" s="5"/>
      <c r="C7" s="5"/>
      <c r="D7" s="5"/>
    </row>
    <row r="8" spans="1:11" ht="13">
      <c r="A8" s="6"/>
      <c r="B8" s="6"/>
      <c r="F8" s="5">
        <v>2025</v>
      </c>
    </row>
    <row r="9" spans="1:11" ht="39" customHeight="1">
      <c r="A9" s="8" t="s">
        <v>6</v>
      </c>
      <c r="B9" s="9"/>
      <c r="C9" s="10" t="s">
        <v>7</v>
      </c>
      <c r="D9" s="11"/>
      <c r="E9" s="12" t="s">
        <v>8</v>
      </c>
      <c r="F9" s="12" t="s">
        <v>9</v>
      </c>
      <c r="G9" s="8" t="s">
        <v>10</v>
      </c>
      <c r="H9" s="8" t="s">
        <v>11</v>
      </c>
    </row>
    <row r="10" spans="1:11">
      <c r="A10" s="13"/>
      <c r="B10" s="13"/>
      <c r="E10" s="6" t="s">
        <v>12</v>
      </c>
      <c r="F10" s="6" t="s">
        <v>13</v>
      </c>
      <c r="G10" s="13" t="s">
        <v>14</v>
      </c>
      <c r="H10" s="13" t="s">
        <v>15</v>
      </c>
    </row>
    <row r="11" spans="1:11">
      <c r="A11" s="6"/>
      <c r="B11" s="6"/>
    </row>
    <row r="12" spans="1:11">
      <c r="A12" s="6" t="s">
        <v>16</v>
      </c>
      <c r="B12" s="6"/>
      <c r="C12" s="14" t="s">
        <v>17</v>
      </c>
      <c r="D12" s="14"/>
      <c r="E12" s="15">
        <v>112.67080609346672</v>
      </c>
      <c r="F12" s="16">
        <f>E12/E22</f>
        <v>0.56000000000000005</v>
      </c>
      <c r="G12" s="34">
        <v>4.6368672850888602E-2</v>
      </c>
      <c r="H12" s="17">
        <f>E12*G12</f>
        <v>5.2243957475938645</v>
      </c>
    </row>
    <row r="13" spans="1:11">
      <c r="A13" s="6"/>
      <c r="B13" s="6"/>
      <c r="C13" s="14"/>
      <c r="D13" s="14"/>
      <c r="E13" s="18"/>
      <c r="F13" s="16"/>
      <c r="G13" s="34"/>
      <c r="H13" s="17"/>
    </row>
    <row r="14" spans="1:11">
      <c r="A14" s="6">
        <v>2</v>
      </c>
      <c r="B14" s="6"/>
      <c r="C14" s="14" t="s">
        <v>18</v>
      </c>
      <c r="D14" s="14"/>
      <c r="E14" s="15">
        <f>E22*F14</f>
        <v>8.0479147209619075</v>
      </c>
      <c r="F14" s="16">
        <v>0.04</v>
      </c>
      <c r="G14" s="34">
        <v>5.04E-2</v>
      </c>
      <c r="H14" s="17">
        <f>E14*G14</f>
        <v>0.40561490193648014</v>
      </c>
    </row>
    <row r="15" spans="1:11">
      <c r="A15" s="6"/>
      <c r="B15" s="6"/>
      <c r="C15" s="14"/>
      <c r="D15" s="14"/>
      <c r="E15" s="18"/>
      <c r="F15" s="16"/>
      <c r="G15" s="34"/>
      <c r="H15" s="17"/>
    </row>
    <row r="16" spans="1:11">
      <c r="A16" s="6">
        <v>3</v>
      </c>
      <c r="B16" s="6"/>
      <c r="C16" s="14" t="s">
        <v>19</v>
      </c>
      <c r="D16" s="14"/>
      <c r="E16" s="15">
        <f>-(F12-56%)*E22</f>
        <v>0</v>
      </c>
      <c r="F16" s="16">
        <f>E16/E22</f>
        <v>0</v>
      </c>
      <c r="G16" s="34">
        <f>G12</f>
        <v>4.6368672850888602E-2</v>
      </c>
      <c r="H16" s="17">
        <f>E16*G16</f>
        <v>0</v>
      </c>
      <c r="K16" s="30"/>
    </row>
    <row r="17" spans="1:8">
      <c r="A17" s="6"/>
      <c r="B17" s="6"/>
      <c r="C17" s="14"/>
      <c r="D17" s="14"/>
      <c r="E17" s="18"/>
      <c r="F17" s="16"/>
      <c r="G17" s="34"/>
      <c r="H17" s="17"/>
    </row>
    <row r="18" spans="1:8">
      <c r="A18" s="6">
        <v>4</v>
      </c>
      <c r="B18" s="6"/>
      <c r="C18" s="14" t="s">
        <v>20</v>
      </c>
      <c r="D18" s="14"/>
      <c r="E18" s="15">
        <f>SUM(E12:E16)</f>
        <v>120.71872081442864</v>
      </c>
      <c r="F18" s="16">
        <f>SUM(F12:F16)</f>
        <v>0.60000000000000009</v>
      </c>
      <c r="G18" s="34">
        <f>((F12*G12)+(F14*G14)+(F16*G16))/SUM(F12:F16)</f>
        <v>4.6637427994162692E-2</v>
      </c>
      <c r="H18" s="17">
        <f>E18*G18</f>
        <v>5.6300106495303446</v>
      </c>
    </row>
    <row r="19" spans="1:8">
      <c r="A19" s="6"/>
      <c r="B19" s="6"/>
      <c r="C19" s="14"/>
      <c r="D19" s="14"/>
      <c r="E19" s="18"/>
      <c r="F19" s="16"/>
      <c r="G19" s="34"/>
      <c r="H19" s="17"/>
    </row>
    <row r="20" spans="1:8">
      <c r="A20" s="6">
        <v>5</v>
      </c>
      <c r="B20" s="6"/>
      <c r="C20" s="14" t="s">
        <v>21</v>
      </c>
      <c r="D20" s="14"/>
      <c r="E20" s="15">
        <f>E22*F20</f>
        <v>80.479147209619086</v>
      </c>
      <c r="F20" s="16">
        <v>0.4</v>
      </c>
      <c r="G20" s="34">
        <v>9.2499999999999999E-2</v>
      </c>
      <c r="H20" s="17">
        <f>E20*G20</f>
        <v>7.4443211168897649</v>
      </c>
    </row>
    <row r="21" spans="1:8">
      <c r="A21" s="6"/>
      <c r="B21" s="6"/>
      <c r="C21" s="14"/>
      <c r="D21" s="14"/>
      <c r="E21" s="19"/>
      <c r="F21" s="20"/>
      <c r="G21" s="20"/>
      <c r="H21" s="19"/>
    </row>
    <row r="22" spans="1:8" ht="13" thickBot="1">
      <c r="A22" s="6">
        <v>6</v>
      </c>
      <c r="B22" s="6"/>
      <c r="C22" s="14" t="s">
        <v>22</v>
      </c>
      <c r="D22" s="14"/>
      <c r="E22" s="21">
        <v>201.19786802404769</v>
      </c>
      <c r="F22" s="22">
        <f>SUM(F18:F20)</f>
        <v>1</v>
      </c>
      <c r="G22" s="23">
        <f>((F18*G18)+(F20*G20))/SUM(F18:F20)</f>
        <v>6.4982456796497612E-2</v>
      </c>
      <c r="H22" s="21">
        <f>E22*G22</f>
        <v>13.074331766420107</v>
      </c>
    </row>
    <row r="23" spans="1:8" ht="13" thickTop="1">
      <c r="E23" s="24"/>
    </row>
    <row r="24" spans="1:8">
      <c r="H24" s="25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K33"/>
  <sheetViews>
    <sheetView zoomScale="115" zoomScaleNormal="115" zoomScaleSheetLayoutView="115" workbookViewId="0">
      <selection activeCell="L27" sqref="L27"/>
    </sheetView>
  </sheetViews>
  <sheetFormatPr defaultColWidth="9.1796875" defaultRowHeight="13"/>
  <cols>
    <col min="1" max="1" width="4.7265625" style="1" customWidth="1"/>
    <col min="2" max="2" width="1.26953125" style="1" customWidth="1"/>
    <col min="3" max="3" width="22.81640625" style="1" customWidth="1"/>
    <col min="4" max="4" width="1.26953125" style="1" customWidth="1"/>
    <col min="5" max="5" width="6.54296875" style="1" bestFit="1" customWidth="1"/>
    <col min="6" max="6" width="9.1796875" style="1"/>
    <col min="7" max="7" width="9.453125" style="1" bestFit="1" customWidth="1"/>
    <col min="8" max="8" width="9.54296875" style="1" bestFit="1" customWidth="1"/>
    <col min="9" max="9" width="2" style="1" customWidth="1"/>
    <col min="10" max="10" width="9.1796875" style="1" bestFit="1"/>
    <col min="11" max="16384" width="9.1796875" style="1"/>
  </cols>
  <sheetData>
    <row r="1" spans="1:11" ht="13.1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11" ht="13.15" customHeight="1">
      <c r="A2" s="35" t="s">
        <v>1</v>
      </c>
      <c r="B2" s="35"/>
      <c r="C2" s="35"/>
      <c r="D2" s="35"/>
      <c r="E2" s="35"/>
      <c r="F2" s="35"/>
      <c r="G2" s="35"/>
      <c r="H2" s="35"/>
    </row>
    <row r="3" spans="1:11" ht="13.15" customHeight="1">
      <c r="A3" s="35" t="s">
        <v>28</v>
      </c>
      <c r="B3" s="35"/>
      <c r="C3" s="35"/>
      <c r="D3" s="35"/>
      <c r="E3" s="35"/>
      <c r="F3" s="35"/>
      <c r="G3" s="35"/>
      <c r="H3" s="35"/>
    </row>
    <row r="4" spans="1:11" ht="13.15" customHeight="1">
      <c r="A4" s="35" t="s">
        <v>3</v>
      </c>
      <c r="B4" s="35"/>
      <c r="C4" s="35"/>
      <c r="D4" s="35"/>
      <c r="E4" s="35"/>
      <c r="F4" s="35"/>
      <c r="G4" s="35"/>
      <c r="H4" s="35"/>
    </row>
    <row r="5" spans="1:11" ht="13.15" customHeight="1">
      <c r="A5" s="35" t="s">
        <v>4</v>
      </c>
      <c r="B5" s="35"/>
      <c r="C5" s="35"/>
      <c r="D5" s="35"/>
      <c r="E5" s="35"/>
      <c r="F5" s="35"/>
      <c r="G5" s="35"/>
      <c r="H5" s="35"/>
    </row>
    <row r="6" spans="1:11">
      <c r="A6" s="35" t="s">
        <v>5</v>
      </c>
      <c r="B6" s="35"/>
      <c r="C6" s="35"/>
      <c r="D6" s="35"/>
      <c r="E6" s="35"/>
      <c r="F6" s="35"/>
      <c r="G6" s="35"/>
      <c r="H6" s="35"/>
    </row>
    <row r="7" spans="1:11">
      <c r="A7" s="5"/>
      <c r="B7" s="5"/>
      <c r="C7" s="5"/>
      <c r="D7" s="5"/>
      <c r="E7" s="7"/>
      <c r="F7" s="7"/>
      <c r="G7" s="7"/>
      <c r="H7" s="7"/>
    </row>
    <row r="8" spans="1:11">
      <c r="A8" s="6"/>
      <c r="B8" s="6"/>
      <c r="C8" s="7"/>
      <c r="D8" s="7"/>
      <c r="E8" s="7"/>
      <c r="F8" s="5">
        <v>2026</v>
      </c>
      <c r="G8" s="7"/>
      <c r="H8" s="7"/>
    </row>
    <row r="9" spans="1:11" ht="39" customHeight="1">
      <c r="A9" s="8" t="s">
        <v>6</v>
      </c>
      <c r="B9" s="9"/>
      <c r="C9" s="10" t="s">
        <v>7</v>
      </c>
      <c r="D9" s="11"/>
      <c r="E9" s="12" t="s">
        <v>8</v>
      </c>
      <c r="F9" s="12" t="s">
        <v>9</v>
      </c>
      <c r="G9" s="8" t="s">
        <v>10</v>
      </c>
      <c r="H9" s="8" t="s">
        <v>11</v>
      </c>
    </row>
    <row r="10" spans="1:11">
      <c r="A10" s="13"/>
      <c r="B10" s="13"/>
      <c r="C10" s="7"/>
      <c r="D10" s="7"/>
      <c r="E10" s="6" t="s">
        <v>12</v>
      </c>
      <c r="F10" s="6" t="s">
        <v>13</v>
      </c>
      <c r="G10" s="13" t="s">
        <v>14</v>
      </c>
      <c r="H10" s="13" t="s">
        <v>15</v>
      </c>
    </row>
    <row r="11" spans="1:11">
      <c r="A11" s="6"/>
      <c r="B11" s="6"/>
      <c r="C11" s="7"/>
      <c r="D11" s="7"/>
      <c r="E11" s="7"/>
      <c r="F11" s="7"/>
      <c r="G11" s="7"/>
      <c r="H11" s="7"/>
    </row>
    <row r="12" spans="1:11">
      <c r="A12" s="6" t="s">
        <v>16</v>
      </c>
      <c r="B12" s="6"/>
      <c r="C12" s="14" t="s">
        <v>17</v>
      </c>
      <c r="D12" s="14"/>
      <c r="E12" s="15">
        <v>112.65564761887254</v>
      </c>
      <c r="F12" s="16">
        <f>E12/E22</f>
        <v>0.56014236635480963</v>
      </c>
      <c r="G12" s="34">
        <v>4.5846713726692925E-2</v>
      </c>
      <c r="H12" s="17">
        <f>E12*G12</f>
        <v>5.1648912260776445</v>
      </c>
    </row>
    <row r="13" spans="1:11" ht="15">
      <c r="A13" s="6"/>
      <c r="B13" s="6"/>
      <c r="C13" s="14"/>
      <c r="D13" s="14"/>
      <c r="E13" s="18"/>
      <c r="F13" s="16"/>
      <c r="G13" s="34"/>
      <c r="H13" s="17"/>
      <c r="K13" s="29"/>
    </row>
    <row r="14" spans="1:11">
      <c r="A14" s="6">
        <v>2</v>
      </c>
      <c r="B14" s="6"/>
      <c r="C14" s="14" t="s">
        <v>18</v>
      </c>
      <c r="D14" s="14"/>
      <c r="E14" s="15">
        <f>E22*F14</f>
        <v>8.0447867817599317</v>
      </c>
      <c r="F14" s="16">
        <v>0.04</v>
      </c>
      <c r="G14" s="34">
        <v>5.04E-2</v>
      </c>
      <c r="H14" s="17">
        <f>E14*G14</f>
        <v>0.40545725380070058</v>
      </c>
    </row>
    <row r="15" spans="1:11">
      <c r="A15" s="6"/>
      <c r="B15" s="6"/>
      <c r="C15" s="14"/>
      <c r="D15" s="14"/>
      <c r="E15" s="18"/>
      <c r="F15" s="16"/>
      <c r="G15" s="34"/>
      <c r="H15" s="17"/>
    </row>
    <row r="16" spans="1:11">
      <c r="A16" s="6">
        <v>3</v>
      </c>
      <c r="B16" s="6"/>
      <c r="C16" s="14" t="s">
        <v>19</v>
      </c>
      <c r="D16" s="14"/>
      <c r="E16" s="15">
        <f>-(F12-56%)*E22</f>
        <v>-2.8632674233485433E-2</v>
      </c>
      <c r="F16" s="16">
        <f>E16/E22</f>
        <v>-1.4236635480957549E-4</v>
      </c>
      <c r="G16" s="34">
        <f>G12</f>
        <v>4.5846713726692925E-2</v>
      </c>
      <c r="H16" s="17">
        <f>E16*G16</f>
        <v>-1.3127140188122634E-3</v>
      </c>
    </row>
    <row r="17" spans="1:10">
      <c r="A17" s="6"/>
      <c r="B17" s="6"/>
      <c r="C17" s="14"/>
      <c r="D17" s="14"/>
      <c r="E17" s="18"/>
      <c r="F17" s="16"/>
      <c r="G17" s="34"/>
      <c r="H17" s="17"/>
    </row>
    <row r="18" spans="1:10">
      <c r="A18" s="6">
        <v>4</v>
      </c>
      <c r="B18" s="6"/>
      <c r="C18" s="14" t="s">
        <v>20</v>
      </c>
      <c r="D18" s="14"/>
      <c r="E18" s="15">
        <f>SUM(E12:E16)</f>
        <v>120.67180172639898</v>
      </c>
      <c r="F18" s="16">
        <f>SUM(F12:F16)</f>
        <v>0.60000000000000009</v>
      </c>
      <c r="G18" s="34">
        <f>((F12*G12)+(F14*G14)+(F16*G16))/SUM(F12:F16)</f>
        <v>4.6150266144913396E-2</v>
      </c>
      <c r="H18" s="17">
        <f>E18*G18</f>
        <v>5.5690357658595326</v>
      </c>
    </row>
    <row r="19" spans="1:10">
      <c r="A19" s="6"/>
      <c r="B19" s="6"/>
      <c r="C19" s="14"/>
      <c r="D19" s="14"/>
      <c r="E19" s="18"/>
      <c r="F19" s="16"/>
      <c r="G19" s="34"/>
      <c r="H19" s="17"/>
    </row>
    <row r="20" spans="1:10">
      <c r="A20" s="6">
        <v>5</v>
      </c>
      <c r="B20" s="6"/>
      <c r="C20" s="14" t="s">
        <v>21</v>
      </c>
      <c r="D20" s="14"/>
      <c r="E20" s="15">
        <f>E22*F20</f>
        <v>80.447867817599317</v>
      </c>
      <c r="F20" s="16">
        <v>0.4</v>
      </c>
      <c r="G20" s="34">
        <v>9.2499999999999999E-2</v>
      </c>
      <c r="H20" s="17">
        <f>E20*G20</f>
        <v>7.4414277731279368</v>
      </c>
    </row>
    <row r="21" spans="1:10">
      <c r="A21" s="6"/>
      <c r="B21" s="6"/>
      <c r="C21" s="14"/>
      <c r="D21" s="14"/>
      <c r="E21" s="19"/>
      <c r="F21" s="20"/>
      <c r="G21" s="20"/>
      <c r="H21" s="19"/>
    </row>
    <row r="22" spans="1:10" ht="13.5" thickBot="1">
      <c r="A22" s="6">
        <v>6</v>
      </c>
      <c r="B22" s="6"/>
      <c r="C22" s="14" t="s">
        <v>22</v>
      </c>
      <c r="D22" s="14"/>
      <c r="E22" s="21">
        <v>201.11966954399827</v>
      </c>
      <c r="F22" s="22">
        <f>SUM(F18:F20)</f>
        <v>1</v>
      </c>
      <c r="G22" s="23">
        <f>((F18*G18)+(F20*G20))/SUM(F18:F20)</f>
        <v>6.4690159686948037E-2</v>
      </c>
      <c r="H22" s="21">
        <f>E22*G22</f>
        <v>13.010463538987468</v>
      </c>
    </row>
    <row r="23" spans="1:10" ht="13.5" thickTop="1">
      <c r="A23" s="7"/>
      <c r="B23" s="7"/>
      <c r="C23" s="7"/>
      <c r="D23" s="7"/>
      <c r="E23" s="28"/>
      <c r="F23" s="7"/>
      <c r="G23" s="7"/>
      <c r="H23" s="7"/>
    </row>
    <row r="24" spans="1:10">
      <c r="A24" s="7"/>
      <c r="B24" s="7"/>
      <c r="C24" s="7"/>
      <c r="D24" s="7"/>
      <c r="E24" s="7"/>
      <c r="F24" s="7"/>
      <c r="G24" s="7"/>
      <c r="H24" s="25"/>
      <c r="J24" s="3"/>
    </row>
    <row r="25" spans="1:10">
      <c r="A25" s="26" t="s">
        <v>23</v>
      </c>
      <c r="B25" s="7"/>
      <c r="C25" s="7"/>
      <c r="D25" s="7"/>
      <c r="E25" s="7"/>
      <c r="F25" s="7"/>
      <c r="G25" s="7"/>
      <c r="H25" s="7"/>
    </row>
    <row r="26" spans="1:10">
      <c r="A26" s="26" t="s">
        <v>24</v>
      </c>
      <c r="B26" s="7"/>
      <c r="C26" s="7"/>
      <c r="D26" s="7"/>
      <c r="E26" s="27"/>
      <c r="F26" s="7"/>
      <c r="G26" s="7"/>
      <c r="H26" s="7"/>
      <c r="J26" s="4"/>
    </row>
    <row r="27" spans="1:10">
      <c r="A27" s="26" t="s">
        <v>25</v>
      </c>
      <c r="B27" s="7"/>
      <c r="C27" s="7"/>
      <c r="D27" s="7"/>
      <c r="E27" s="27"/>
      <c r="F27" s="7"/>
      <c r="G27" s="7"/>
      <c r="H27" s="7"/>
    </row>
    <row r="28" spans="1:10">
      <c r="A28" s="26" t="s">
        <v>26</v>
      </c>
      <c r="B28" s="7"/>
      <c r="C28" s="7"/>
      <c r="D28" s="7"/>
      <c r="E28" s="7"/>
      <c r="F28" s="7"/>
      <c r="G28" s="7"/>
      <c r="H28" s="7"/>
    </row>
    <row r="29" spans="1:10">
      <c r="A29" s="26" t="s">
        <v>27</v>
      </c>
      <c r="B29" s="7"/>
      <c r="C29" s="7"/>
      <c r="D29" s="7"/>
      <c r="E29" s="7"/>
      <c r="F29" s="7"/>
      <c r="G29" s="7"/>
      <c r="H29" s="7"/>
    </row>
    <row r="33" spans="3:3">
      <c r="C33" s="2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M37"/>
  <sheetViews>
    <sheetView zoomScale="115" zoomScaleNormal="115" zoomScaleSheetLayoutView="115" workbookViewId="0">
      <selection activeCell="L20" sqref="L20"/>
    </sheetView>
  </sheetViews>
  <sheetFormatPr defaultColWidth="9.1796875" defaultRowHeight="12.5"/>
  <cols>
    <col min="1" max="1" width="4.7265625" style="7" customWidth="1"/>
    <col min="2" max="2" width="1.26953125" style="7" customWidth="1"/>
    <col min="3" max="3" width="22.81640625" style="7" customWidth="1"/>
    <col min="4" max="4" width="1.26953125" style="7" customWidth="1"/>
    <col min="5" max="6" width="9.1796875" style="7"/>
    <col min="7" max="7" width="9.453125" style="7" bestFit="1" customWidth="1"/>
    <col min="8" max="8" width="9.54296875" style="7" bestFit="1" customWidth="1"/>
    <col min="9" max="9" width="2" style="7" customWidth="1"/>
    <col min="10" max="10" width="9.1796875" style="7" bestFit="1"/>
    <col min="11" max="16384" width="9.1796875" style="7"/>
  </cols>
  <sheetData>
    <row r="1" spans="1:8" ht="13.1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8" ht="13.15" customHeight="1">
      <c r="A2" s="35" t="s">
        <v>1</v>
      </c>
      <c r="B2" s="35"/>
      <c r="C2" s="35"/>
      <c r="D2" s="35"/>
      <c r="E2" s="35"/>
      <c r="F2" s="35"/>
      <c r="G2" s="35"/>
      <c r="H2" s="35"/>
    </row>
    <row r="3" spans="1:8" ht="13.15" customHeight="1">
      <c r="A3" s="35" t="s">
        <v>29</v>
      </c>
      <c r="B3" s="35"/>
      <c r="C3" s="35"/>
      <c r="D3" s="35"/>
      <c r="E3" s="35"/>
      <c r="F3" s="35"/>
      <c r="G3" s="35"/>
      <c r="H3" s="35"/>
    </row>
    <row r="4" spans="1:8" ht="13.15" customHeight="1">
      <c r="A4" s="35" t="s">
        <v>3</v>
      </c>
      <c r="B4" s="35"/>
      <c r="C4" s="35"/>
      <c r="D4" s="35"/>
      <c r="E4" s="35"/>
      <c r="F4" s="35"/>
      <c r="G4" s="35"/>
      <c r="H4" s="35"/>
    </row>
    <row r="5" spans="1:8" ht="13.15" customHeight="1">
      <c r="A5" s="35" t="s">
        <v>4</v>
      </c>
      <c r="B5" s="35"/>
      <c r="C5" s="35"/>
      <c r="D5" s="35"/>
      <c r="E5" s="35"/>
      <c r="F5" s="35"/>
      <c r="G5" s="35"/>
      <c r="H5" s="35"/>
    </row>
    <row r="6" spans="1:8">
      <c r="A6" s="35" t="s">
        <v>5</v>
      </c>
      <c r="B6" s="35"/>
      <c r="C6" s="35"/>
      <c r="D6" s="35"/>
      <c r="E6" s="35"/>
      <c r="F6" s="35"/>
      <c r="G6" s="35"/>
      <c r="H6" s="35"/>
    </row>
    <row r="7" spans="1:8" ht="13">
      <c r="A7" s="5"/>
      <c r="B7" s="5"/>
      <c r="C7" s="5"/>
      <c r="D7" s="5"/>
    </row>
    <row r="8" spans="1:8" ht="13">
      <c r="A8" s="6"/>
      <c r="B8" s="6"/>
      <c r="F8" s="5">
        <v>2027</v>
      </c>
    </row>
    <row r="9" spans="1:8" ht="39" customHeight="1">
      <c r="A9" s="8" t="s">
        <v>6</v>
      </c>
      <c r="B9" s="9"/>
      <c r="C9" s="10" t="s">
        <v>7</v>
      </c>
      <c r="D9" s="11"/>
      <c r="E9" s="12" t="s">
        <v>8</v>
      </c>
      <c r="F9" s="12" t="s">
        <v>9</v>
      </c>
      <c r="G9" s="8" t="s">
        <v>10</v>
      </c>
      <c r="H9" s="8" t="s">
        <v>11</v>
      </c>
    </row>
    <row r="10" spans="1:8">
      <c r="A10" s="13"/>
      <c r="B10" s="13"/>
      <c r="E10" s="6" t="s">
        <v>12</v>
      </c>
      <c r="F10" s="6" t="s">
        <v>13</v>
      </c>
      <c r="G10" s="13" t="s">
        <v>14</v>
      </c>
      <c r="H10" s="13" t="s">
        <v>15</v>
      </c>
    </row>
    <row r="11" spans="1:8">
      <c r="A11" s="6"/>
      <c r="B11" s="6"/>
    </row>
    <row r="12" spans="1:8">
      <c r="A12" s="6" t="s">
        <v>16</v>
      </c>
      <c r="B12" s="6"/>
      <c r="C12" s="14" t="s">
        <v>17</v>
      </c>
      <c r="D12" s="14"/>
      <c r="E12" s="15">
        <v>112.13382749966675</v>
      </c>
      <c r="F12" s="16">
        <f>E12/E22</f>
        <v>0.56469129638898596</v>
      </c>
      <c r="G12" s="34">
        <v>4.5846713726692925E-2</v>
      </c>
      <c r="H12" s="17">
        <f>E12*G12</f>
        <v>5.1409674884555878</v>
      </c>
    </row>
    <row r="13" spans="1:8">
      <c r="A13" s="6"/>
      <c r="B13" s="6"/>
      <c r="C13" s="14"/>
      <c r="D13" s="14"/>
      <c r="E13" s="18"/>
      <c r="F13" s="16"/>
      <c r="G13" s="34"/>
      <c r="H13" s="17"/>
    </row>
    <row r="14" spans="1:8">
      <c r="A14" s="6">
        <v>2</v>
      </c>
      <c r="B14" s="6"/>
      <c r="C14" s="14" t="s">
        <v>18</v>
      </c>
      <c r="D14" s="14"/>
      <c r="E14" s="15">
        <f>E22*F14</f>
        <v>7.9430179439085036</v>
      </c>
      <c r="F14" s="16">
        <v>0.04</v>
      </c>
      <c r="G14" s="34">
        <v>5.04E-2</v>
      </c>
      <c r="H14" s="17">
        <f>E14*G14</f>
        <v>0.4003281043729886</v>
      </c>
    </row>
    <row r="15" spans="1:8">
      <c r="A15" s="6"/>
      <c r="B15" s="6"/>
      <c r="C15" s="14"/>
      <c r="D15" s="14"/>
      <c r="E15" s="18"/>
      <c r="F15" s="16"/>
      <c r="G15" s="34"/>
      <c r="H15" s="17"/>
    </row>
    <row r="16" spans="1:8">
      <c r="A16" s="6">
        <v>3</v>
      </c>
      <c r="B16" s="6"/>
      <c r="C16" s="14" t="s">
        <v>19</v>
      </c>
      <c r="D16" s="14"/>
      <c r="E16" s="15">
        <f>-(F12-56%)*E22</f>
        <v>-0.93157628494770628</v>
      </c>
      <c r="F16" s="16">
        <f>E16/E22</f>
        <v>-4.6912963889859105E-3</v>
      </c>
      <c r="G16" s="34">
        <f>G12</f>
        <v>4.5846713726692925E-2</v>
      </c>
      <c r="H16" s="17">
        <f>E16*G16</f>
        <v>-4.2709711250573608E-2</v>
      </c>
    </row>
    <row r="17" spans="1:13">
      <c r="A17" s="6"/>
      <c r="B17" s="6"/>
      <c r="C17" s="14"/>
      <c r="D17" s="14"/>
      <c r="E17" s="18"/>
      <c r="F17" s="16"/>
      <c r="G17" s="34"/>
      <c r="H17" s="17"/>
    </row>
    <row r="18" spans="1:13">
      <c r="A18" s="6">
        <v>4</v>
      </c>
      <c r="B18" s="6"/>
      <c r="C18" s="14" t="s">
        <v>20</v>
      </c>
      <c r="D18" s="14"/>
      <c r="E18" s="15">
        <f>SUM(E12:E16)</f>
        <v>119.14526915862754</v>
      </c>
      <c r="F18" s="16">
        <f>SUM(F12:F16)</f>
        <v>0.60000000000000009</v>
      </c>
      <c r="G18" s="34">
        <f>((F12*G12)+(F14*G14)+(F16*G16))/SUM(F12:F16)</f>
        <v>4.6150266144913389E-2</v>
      </c>
      <c r="H18" s="17">
        <f>E18*G18</f>
        <v>5.498585881578002</v>
      </c>
    </row>
    <row r="19" spans="1:13">
      <c r="A19" s="6"/>
      <c r="B19" s="6"/>
      <c r="C19" s="14"/>
      <c r="D19" s="14"/>
      <c r="E19" s="18"/>
      <c r="F19" s="16"/>
      <c r="G19" s="34"/>
      <c r="H19" s="17"/>
    </row>
    <row r="20" spans="1:13">
      <c r="A20" s="6">
        <v>5</v>
      </c>
      <c r="B20" s="6"/>
      <c r="C20" s="14" t="s">
        <v>21</v>
      </c>
      <c r="D20" s="14"/>
      <c r="E20" s="15">
        <f>E22*F20</f>
        <v>79.430179439085038</v>
      </c>
      <c r="F20" s="16">
        <v>0.4</v>
      </c>
      <c r="G20" s="34">
        <v>9.2499999999999999E-2</v>
      </c>
      <c r="H20" s="17">
        <f>E20*G20</f>
        <v>7.3472915981153655</v>
      </c>
    </row>
    <row r="21" spans="1:13">
      <c r="A21" s="6"/>
      <c r="B21" s="6"/>
      <c r="C21" s="14"/>
      <c r="D21" s="14"/>
      <c r="E21" s="19"/>
      <c r="F21" s="20"/>
      <c r="G21" s="20"/>
      <c r="H21" s="19"/>
    </row>
    <row r="22" spans="1:13" ht="13" thickBot="1">
      <c r="A22" s="6">
        <v>6</v>
      </c>
      <c r="B22" s="6"/>
      <c r="C22" s="14" t="s">
        <v>22</v>
      </c>
      <c r="D22" s="14"/>
      <c r="E22" s="21">
        <v>198.57544859771258</v>
      </c>
      <c r="F22" s="22">
        <f>SUM(F18:F20)</f>
        <v>1</v>
      </c>
      <c r="G22" s="23">
        <f>((F18*G18)+(F20*G20))/SUM(F18:F20)</f>
        <v>6.4690159686948037E-2</v>
      </c>
      <c r="H22" s="21">
        <f>E22*G22</f>
        <v>12.845877479693369</v>
      </c>
    </row>
    <row r="23" spans="1:13" ht="13" thickTop="1">
      <c r="E23" s="28"/>
    </row>
    <row r="24" spans="1:13">
      <c r="H24" s="25"/>
    </row>
    <row r="25" spans="1:13">
      <c r="A25" s="26" t="s">
        <v>23</v>
      </c>
    </row>
    <row r="26" spans="1:13">
      <c r="A26" s="26" t="s">
        <v>24</v>
      </c>
      <c r="E26" s="27"/>
    </row>
    <row r="27" spans="1:13">
      <c r="A27" s="26" t="s">
        <v>25</v>
      </c>
      <c r="E27" s="27"/>
    </row>
    <row r="28" spans="1:13">
      <c r="A28" s="26" t="s">
        <v>26</v>
      </c>
      <c r="J28" s="31"/>
      <c r="K28" s="32"/>
      <c r="L28" s="32"/>
      <c r="M28" s="32"/>
    </row>
    <row r="29" spans="1:13">
      <c r="A29" s="26" t="s">
        <v>27</v>
      </c>
    </row>
    <row r="37" spans="11:11">
      <c r="K37" s="33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29"/>
  <sheetViews>
    <sheetView zoomScale="115" zoomScaleNormal="115" zoomScaleSheetLayoutView="115" workbookViewId="0">
      <selection activeCell="M24" sqref="M24"/>
    </sheetView>
  </sheetViews>
  <sheetFormatPr defaultColWidth="9.1796875" defaultRowHeight="12.5"/>
  <cols>
    <col min="1" max="1" width="4.7265625" style="7" customWidth="1"/>
    <col min="2" max="2" width="1.26953125" style="7" customWidth="1"/>
    <col min="3" max="3" width="22.81640625" style="7" customWidth="1"/>
    <col min="4" max="4" width="1.26953125" style="7" customWidth="1"/>
    <col min="5" max="6" width="9.1796875" style="7"/>
    <col min="7" max="7" width="9.453125" style="7" bestFit="1" customWidth="1"/>
    <col min="8" max="8" width="9.54296875" style="7" bestFit="1" customWidth="1"/>
    <col min="9" max="9" width="2" style="7" customWidth="1"/>
    <col min="10" max="16384" width="9.1796875" style="7"/>
  </cols>
  <sheetData>
    <row r="1" spans="1:8" ht="13.1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8" ht="13.15" customHeight="1">
      <c r="A2" s="35" t="s">
        <v>1</v>
      </c>
      <c r="B2" s="35"/>
      <c r="C2" s="35"/>
      <c r="D2" s="35"/>
      <c r="E2" s="35"/>
      <c r="F2" s="35"/>
      <c r="G2" s="35"/>
      <c r="H2" s="35"/>
    </row>
    <row r="3" spans="1:8" ht="13.15" customHeight="1">
      <c r="A3" s="35" t="s">
        <v>30</v>
      </c>
      <c r="B3" s="35"/>
      <c r="C3" s="35"/>
      <c r="D3" s="35"/>
      <c r="E3" s="35"/>
      <c r="F3" s="35"/>
      <c r="G3" s="35"/>
      <c r="H3" s="35"/>
    </row>
    <row r="4" spans="1:8" ht="13.15" customHeight="1">
      <c r="A4" s="35" t="s">
        <v>3</v>
      </c>
      <c r="B4" s="35"/>
      <c r="C4" s="35"/>
      <c r="D4" s="35"/>
      <c r="E4" s="35"/>
      <c r="F4" s="35"/>
      <c r="G4" s="35"/>
      <c r="H4" s="35"/>
    </row>
    <row r="5" spans="1:8" ht="13.15" customHeight="1">
      <c r="A5" s="35" t="s">
        <v>4</v>
      </c>
      <c r="B5" s="35"/>
      <c r="C5" s="35"/>
      <c r="D5" s="35"/>
      <c r="E5" s="35"/>
      <c r="F5" s="35"/>
      <c r="G5" s="35"/>
      <c r="H5" s="35"/>
    </row>
    <row r="6" spans="1:8">
      <c r="A6" s="35" t="s">
        <v>5</v>
      </c>
      <c r="B6" s="35"/>
      <c r="C6" s="35"/>
      <c r="D6" s="35"/>
      <c r="E6" s="35"/>
      <c r="F6" s="35"/>
      <c r="G6" s="35"/>
      <c r="H6" s="35"/>
    </row>
    <row r="7" spans="1:8" ht="13">
      <c r="A7" s="5"/>
      <c r="B7" s="5"/>
      <c r="C7" s="5"/>
      <c r="D7" s="5"/>
    </row>
    <row r="8" spans="1:8" ht="13">
      <c r="A8" s="6"/>
      <c r="B8" s="6"/>
      <c r="F8" s="5">
        <v>2028</v>
      </c>
    </row>
    <row r="9" spans="1:8" ht="39" customHeight="1">
      <c r="A9" s="8" t="s">
        <v>6</v>
      </c>
      <c r="B9" s="9"/>
      <c r="C9" s="10" t="s">
        <v>7</v>
      </c>
      <c r="D9" s="11"/>
      <c r="E9" s="12" t="s">
        <v>8</v>
      </c>
      <c r="F9" s="12" t="s">
        <v>9</v>
      </c>
      <c r="G9" s="8" t="s">
        <v>10</v>
      </c>
      <c r="H9" s="8" t="s">
        <v>11</v>
      </c>
    </row>
    <row r="10" spans="1:8">
      <c r="A10" s="13"/>
      <c r="B10" s="13"/>
      <c r="E10" s="6" t="s">
        <v>12</v>
      </c>
      <c r="F10" s="6" t="s">
        <v>13</v>
      </c>
      <c r="G10" s="13" t="s">
        <v>14</v>
      </c>
      <c r="H10" s="13" t="s">
        <v>15</v>
      </c>
    </row>
    <row r="11" spans="1:8">
      <c r="A11" s="6"/>
      <c r="B11" s="6"/>
    </row>
    <row r="12" spans="1:8">
      <c r="A12" s="6" t="s">
        <v>16</v>
      </c>
      <c r="B12" s="6"/>
      <c r="C12" s="14" t="s">
        <v>17</v>
      </c>
      <c r="D12" s="14"/>
      <c r="E12" s="15">
        <v>110.70906376974676</v>
      </c>
      <c r="F12" s="16">
        <f>E12/E22</f>
        <v>0.56475218308893205</v>
      </c>
      <c r="G12" s="34">
        <v>4.5846713726692925E-2</v>
      </c>
      <c r="H12" s="17">
        <f>E12*G12</f>
        <v>5.0756467536017711</v>
      </c>
    </row>
    <row r="13" spans="1:8">
      <c r="A13" s="6"/>
      <c r="B13" s="6"/>
      <c r="C13" s="14"/>
      <c r="D13" s="14"/>
      <c r="E13" s="18"/>
      <c r="F13" s="16"/>
      <c r="G13" s="34"/>
      <c r="H13" s="17"/>
    </row>
    <row r="14" spans="1:8">
      <c r="A14" s="6">
        <v>2</v>
      </c>
      <c r="B14" s="6"/>
      <c r="C14" s="14" t="s">
        <v>18</v>
      </c>
      <c r="D14" s="14"/>
      <c r="E14" s="15">
        <f>E22*F14</f>
        <v>7.8412491060570755</v>
      </c>
      <c r="F14" s="16">
        <v>0.04</v>
      </c>
      <c r="G14" s="34">
        <v>5.04E-2</v>
      </c>
      <c r="H14" s="17">
        <f>E14*G14</f>
        <v>0.39519895494527663</v>
      </c>
    </row>
    <row r="15" spans="1:8">
      <c r="A15" s="6"/>
      <c r="B15" s="6"/>
      <c r="C15" s="14"/>
      <c r="D15" s="14"/>
      <c r="E15" s="18"/>
      <c r="F15" s="16"/>
      <c r="G15" s="34"/>
      <c r="H15" s="17"/>
    </row>
    <row r="16" spans="1:8">
      <c r="A16" s="6">
        <v>3</v>
      </c>
      <c r="B16" s="6"/>
      <c r="C16" s="14" t="s">
        <v>19</v>
      </c>
      <c r="D16" s="14"/>
      <c r="E16" s="15">
        <f>-(F12-56%)*E22</f>
        <v>-0.93157628494768874</v>
      </c>
      <c r="F16" s="16">
        <f>E16/E22</f>
        <v>-4.7521830889319938E-3</v>
      </c>
      <c r="G16" s="34">
        <f>G12</f>
        <v>4.5846713726692925E-2</v>
      </c>
      <c r="H16" s="17">
        <f>E16*G16</f>
        <v>-4.2709711250572803E-2</v>
      </c>
    </row>
    <row r="17" spans="1:8">
      <c r="A17" s="6"/>
      <c r="B17" s="6"/>
      <c r="C17" s="14"/>
      <c r="D17" s="14"/>
      <c r="E17" s="18"/>
      <c r="F17" s="16"/>
      <c r="G17" s="34"/>
      <c r="H17" s="17"/>
    </row>
    <row r="18" spans="1:8">
      <c r="A18" s="6">
        <v>4</v>
      </c>
      <c r="B18" s="6"/>
      <c r="C18" s="14" t="s">
        <v>20</v>
      </c>
      <c r="D18" s="14"/>
      <c r="E18" s="15">
        <f>SUM(E12:E16)</f>
        <v>117.61873659085614</v>
      </c>
      <c r="F18" s="16">
        <f>SUM(F12:F16)</f>
        <v>0.60000000000000009</v>
      </c>
      <c r="G18" s="34">
        <f>((F12*G12)+(F14*G14)+(F16*G16))/SUM(F12:F16)</f>
        <v>4.6150266144913389E-2</v>
      </c>
      <c r="H18" s="17">
        <f>E18*G18</f>
        <v>5.428135997296474</v>
      </c>
    </row>
    <row r="19" spans="1:8">
      <c r="A19" s="6"/>
      <c r="B19" s="6"/>
      <c r="C19" s="14"/>
      <c r="D19" s="14"/>
      <c r="E19" s="18"/>
      <c r="F19" s="16"/>
      <c r="G19" s="34"/>
      <c r="H19" s="17"/>
    </row>
    <row r="20" spans="1:8">
      <c r="A20" s="6">
        <v>5</v>
      </c>
      <c r="B20" s="6"/>
      <c r="C20" s="14" t="s">
        <v>21</v>
      </c>
      <c r="D20" s="14"/>
      <c r="E20" s="15">
        <f>E22*F20</f>
        <v>78.412491060570758</v>
      </c>
      <c r="F20" s="16">
        <v>0.4</v>
      </c>
      <c r="G20" s="34">
        <v>9.2499999999999999E-2</v>
      </c>
      <c r="H20" s="17">
        <f>E20*G20</f>
        <v>7.253155423102795</v>
      </c>
    </row>
    <row r="21" spans="1:8">
      <c r="A21" s="6"/>
      <c r="B21" s="6"/>
      <c r="C21" s="14"/>
      <c r="D21" s="14"/>
      <c r="E21" s="19"/>
      <c r="F21" s="20"/>
      <c r="G21" s="20"/>
      <c r="H21" s="19"/>
    </row>
    <row r="22" spans="1:8" ht="13" thickBot="1">
      <c r="A22" s="6">
        <v>6</v>
      </c>
      <c r="B22" s="6"/>
      <c r="C22" s="14" t="s">
        <v>22</v>
      </c>
      <c r="D22" s="14"/>
      <c r="E22" s="21">
        <v>196.03122765142689</v>
      </c>
      <c r="F22" s="22">
        <f>SUM(F18:F20)</f>
        <v>1</v>
      </c>
      <c r="G22" s="23">
        <f>((F18*G18)+(F20*G20))/SUM(F18:F20)</f>
        <v>6.4690159686948037E-2</v>
      </c>
      <c r="H22" s="21">
        <f>E22*G22</f>
        <v>12.681291420399269</v>
      </c>
    </row>
    <row r="23" spans="1:8" ht="13" thickTop="1">
      <c r="E23" s="28"/>
    </row>
    <row r="24" spans="1:8">
      <c r="H24" s="25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29"/>
  <sheetViews>
    <sheetView zoomScale="115" zoomScaleNormal="115" zoomScaleSheetLayoutView="115" workbookViewId="0">
      <selection activeCell="K15" sqref="K15"/>
    </sheetView>
  </sheetViews>
  <sheetFormatPr defaultColWidth="9.1796875" defaultRowHeight="12.5"/>
  <cols>
    <col min="1" max="1" width="4.7265625" style="7" customWidth="1"/>
    <col min="2" max="2" width="1.26953125" style="7" customWidth="1"/>
    <col min="3" max="3" width="22.81640625" style="7" customWidth="1"/>
    <col min="4" max="4" width="1.26953125" style="7" customWidth="1"/>
    <col min="5" max="6" width="9.1796875" style="7"/>
    <col min="7" max="7" width="9.453125" style="7" bestFit="1" customWidth="1"/>
    <col min="8" max="8" width="9.54296875" style="7" bestFit="1" customWidth="1"/>
    <col min="9" max="9" width="2" style="7" customWidth="1"/>
    <col min="10" max="16384" width="9.1796875" style="7"/>
  </cols>
  <sheetData>
    <row r="1" spans="1:8" ht="13.15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8" ht="13.15" customHeight="1">
      <c r="A2" s="35" t="s">
        <v>1</v>
      </c>
      <c r="B2" s="35"/>
      <c r="C2" s="35"/>
      <c r="D2" s="35"/>
      <c r="E2" s="35"/>
      <c r="F2" s="35"/>
      <c r="G2" s="35"/>
      <c r="H2" s="35"/>
    </row>
    <row r="3" spans="1:8" ht="13.15" customHeight="1">
      <c r="A3" s="35" t="s">
        <v>31</v>
      </c>
      <c r="B3" s="35"/>
      <c r="C3" s="35"/>
      <c r="D3" s="35"/>
      <c r="E3" s="35"/>
      <c r="F3" s="35"/>
      <c r="G3" s="35"/>
      <c r="H3" s="35"/>
    </row>
    <row r="4" spans="1:8" ht="13.15" customHeight="1">
      <c r="A4" s="35" t="s">
        <v>3</v>
      </c>
      <c r="B4" s="35"/>
      <c r="C4" s="35"/>
      <c r="D4" s="35"/>
      <c r="E4" s="35"/>
      <c r="F4" s="35"/>
      <c r="G4" s="35"/>
      <c r="H4" s="35"/>
    </row>
    <row r="5" spans="1:8" ht="13.15" customHeight="1">
      <c r="A5" s="35" t="s">
        <v>4</v>
      </c>
      <c r="B5" s="35"/>
      <c r="C5" s="35"/>
      <c r="D5" s="35"/>
      <c r="E5" s="35"/>
      <c r="F5" s="35"/>
      <c r="G5" s="35"/>
      <c r="H5" s="35"/>
    </row>
    <row r="6" spans="1:8">
      <c r="A6" s="35" t="s">
        <v>5</v>
      </c>
      <c r="B6" s="35"/>
      <c r="C6" s="35"/>
      <c r="D6" s="35"/>
      <c r="E6" s="35"/>
      <c r="F6" s="35"/>
      <c r="G6" s="35"/>
      <c r="H6" s="35"/>
    </row>
    <row r="7" spans="1:8" ht="13">
      <c r="A7" s="5"/>
      <c r="B7" s="5"/>
      <c r="C7" s="5"/>
      <c r="D7" s="5"/>
    </row>
    <row r="8" spans="1:8" ht="13">
      <c r="A8" s="6"/>
      <c r="B8" s="6"/>
      <c r="F8" s="5">
        <v>2029</v>
      </c>
    </row>
    <row r="9" spans="1:8" ht="39" customHeight="1">
      <c r="A9" s="8" t="s">
        <v>6</v>
      </c>
      <c r="B9" s="9"/>
      <c r="C9" s="10" t="s">
        <v>7</v>
      </c>
      <c r="D9" s="11"/>
      <c r="E9" s="12" t="s">
        <v>8</v>
      </c>
      <c r="F9" s="12" t="s">
        <v>9</v>
      </c>
      <c r="G9" s="8" t="s">
        <v>10</v>
      </c>
      <c r="H9" s="8" t="s">
        <v>11</v>
      </c>
    </row>
    <row r="10" spans="1:8">
      <c r="A10" s="13"/>
      <c r="B10" s="13"/>
      <c r="E10" s="6" t="s">
        <v>12</v>
      </c>
      <c r="F10" s="6" t="s">
        <v>13</v>
      </c>
      <c r="G10" s="13" t="s">
        <v>14</v>
      </c>
      <c r="H10" s="13" t="s">
        <v>15</v>
      </c>
    </row>
    <row r="11" spans="1:8">
      <c r="A11" s="6"/>
      <c r="B11" s="6"/>
    </row>
    <row r="12" spans="1:8">
      <c r="A12" s="6" t="s">
        <v>16</v>
      </c>
      <c r="B12" s="6"/>
      <c r="C12" s="14" t="s">
        <v>17</v>
      </c>
      <c r="D12" s="14"/>
      <c r="E12" s="15">
        <v>109.28430003982677</v>
      </c>
      <c r="F12" s="16">
        <f>E12/E22</f>
        <v>0.56481467102526106</v>
      </c>
      <c r="G12" s="34">
        <v>4.5846713726692925E-2</v>
      </c>
      <c r="H12" s="17">
        <f>E12*G12</f>
        <v>5.0103260187479544</v>
      </c>
    </row>
    <row r="13" spans="1:8">
      <c r="A13" s="6"/>
      <c r="B13" s="6"/>
      <c r="C13" s="14"/>
      <c r="D13" s="14"/>
      <c r="E13" s="18"/>
      <c r="F13" s="16"/>
      <c r="G13" s="34"/>
      <c r="H13" s="17"/>
    </row>
    <row r="14" spans="1:8">
      <c r="A14" s="6">
        <v>2</v>
      </c>
      <c r="B14" s="6"/>
      <c r="C14" s="14" t="s">
        <v>18</v>
      </c>
      <c r="D14" s="14"/>
      <c r="E14" s="15">
        <f>E22*F14</f>
        <v>7.7394802682056456</v>
      </c>
      <c r="F14" s="16">
        <v>0.04</v>
      </c>
      <c r="G14" s="34">
        <v>5.04E-2</v>
      </c>
      <c r="H14" s="17">
        <f>E14*G14</f>
        <v>0.39006980551756454</v>
      </c>
    </row>
    <row r="15" spans="1:8">
      <c r="A15" s="6"/>
      <c r="B15" s="6"/>
      <c r="C15" s="14"/>
      <c r="D15" s="14"/>
      <c r="E15" s="18"/>
      <c r="F15" s="16"/>
      <c r="G15" s="34"/>
      <c r="H15" s="17"/>
    </row>
    <row r="16" spans="1:8">
      <c r="A16" s="6">
        <v>3</v>
      </c>
      <c r="B16" s="6"/>
      <c r="C16" s="14" t="s">
        <v>19</v>
      </c>
      <c r="D16" s="14"/>
      <c r="E16" s="15">
        <f>-(F12-56%)*E22</f>
        <v>-0.93157628494772549</v>
      </c>
      <c r="F16" s="16">
        <f>E16/E22</f>
        <v>-4.8146710252610081E-3</v>
      </c>
      <c r="G16" s="34">
        <f>G12</f>
        <v>4.5846713726692925E-2</v>
      </c>
      <c r="H16" s="17">
        <f>E16*G16</f>
        <v>-4.2709711250574489E-2</v>
      </c>
    </row>
    <row r="17" spans="1:8">
      <c r="A17" s="6"/>
      <c r="B17" s="6"/>
      <c r="C17" s="14"/>
      <c r="D17" s="14"/>
      <c r="E17" s="18"/>
      <c r="F17" s="16"/>
      <c r="G17" s="34"/>
      <c r="H17" s="17"/>
    </row>
    <row r="18" spans="1:8">
      <c r="A18" s="6">
        <v>4</v>
      </c>
      <c r="B18" s="6"/>
      <c r="C18" s="14" t="s">
        <v>20</v>
      </c>
      <c r="D18" s="14"/>
      <c r="E18" s="15">
        <f>SUM(E12:E16)</f>
        <v>116.09220402308469</v>
      </c>
      <c r="F18" s="16">
        <f>SUM(F12:F16)</f>
        <v>0.60000000000000009</v>
      </c>
      <c r="G18" s="34">
        <f>((F12*G12)+(F14*G14)+(F16*G16))/SUM(F12:F16)</f>
        <v>4.6150266144913396E-2</v>
      </c>
      <c r="H18" s="17">
        <f>E18*G18</f>
        <v>5.3576861130149442</v>
      </c>
    </row>
    <row r="19" spans="1:8">
      <c r="A19" s="6"/>
      <c r="B19" s="6"/>
      <c r="C19" s="14"/>
      <c r="D19" s="14"/>
      <c r="E19" s="18"/>
      <c r="F19" s="16"/>
      <c r="G19" s="34"/>
      <c r="H19" s="17"/>
    </row>
    <row r="20" spans="1:8">
      <c r="A20" s="6">
        <v>5</v>
      </c>
      <c r="B20" s="6"/>
      <c r="C20" s="14" t="s">
        <v>21</v>
      </c>
      <c r="D20" s="14"/>
      <c r="E20" s="15">
        <f>E22*F20</f>
        <v>77.394802682056465</v>
      </c>
      <c r="F20" s="16">
        <v>0.4</v>
      </c>
      <c r="G20" s="34">
        <v>9.2499999999999999E-2</v>
      </c>
      <c r="H20" s="17">
        <f>E20*G20</f>
        <v>7.1590192480902228</v>
      </c>
    </row>
    <row r="21" spans="1:8">
      <c r="A21" s="6"/>
      <c r="B21" s="6"/>
      <c r="C21" s="14"/>
      <c r="D21" s="14"/>
      <c r="E21" s="19"/>
      <c r="F21" s="20"/>
      <c r="G21" s="20"/>
      <c r="H21" s="19"/>
    </row>
    <row r="22" spans="1:8" ht="13" thickBot="1">
      <c r="A22" s="6">
        <v>6</v>
      </c>
      <c r="B22" s="6"/>
      <c r="C22" s="14" t="s">
        <v>22</v>
      </c>
      <c r="D22" s="14"/>
      <c r="E22" s="21">
        <v>193.48700670514114</v>
      </c>
      <c r="F22" s="22">
        <f>SUM(F18:F20)</f>
        <v>1</v>
      </c>
      <c r="G22" s="23">
        <f>((F18*G18)+(F20*G20))/SUM(F18:F20)</f>
        <v>6.4690159686948037E-2</v>
      </c>
      <c r="H22" s="21">
        <f>E22*G22</f>
        <v>12.516705361105165</v>
      </c>
    </row>
    <row r="23" spans="1:8" ht="13" thickTop="1">
      <c r="E23" s="28"/>
    </row>
    <row r="24" spans="1:8">
      <c r="H24" s="25"/>
    </row>
    <row r="25" spans="1:8">
      <c r="A25" s="26" t="s">
        <v>23</v>
      </c>
    </row>
    <row r="26" spans="1:8">
      <c r="A26" s="26" t="s">
        <v>24</v>
      </c>
      <c r="E26" s="27"/>
    </row>
    <row r="27" spans="1:8">
      <c r="A27" s="26" t="s">
        <v>25</v>
      </c>
      <c r="E27" s="27"/>
    </row>
    <row r="28" spans="1:8">
      <c r="A28" s="26" t="s">
        <v>26</v>
      </c>
    </row>
    <row r="29" spans="1:8">
      <c r="A29" s="26" t="s">
        <v>27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i:0#.f|membership|brittany.calhoun@hydroone.com</DisplayName>
        <AccountId>8309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Issue xmlns="7e651a3a-8d05-4ee0-9344-b668032e30e0" xsi:nil="true"/>
    <DraftReady xmlns="7e651a3a-8d05-4ee0-9344-b668032e30e0">Ready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IssueNo_x002e_ xmlns="7e651a3a-8d05-4ee0-9344-b668032e30e0" xsi:nil="true"/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EB-2024-0216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IssueDate xmlns="7e651a3a-8d05-4ee0-9344-b668032e30e0">2024-07-12T04:00:00+00:00</IssueDate>
    <TaxCatchAll xmlns="1f5e108a-442b-424d-88d6-fdac133e65d6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</Witness>
    <Docket xmlns="7e651a3a-8d05-4ee0-9344-b668032e30e0" xsi:nil="true"/>
    <Witness_x0020_Approved xmlns="7e651a3a-8d05-4ee0-9344-b668032e30e0">false</Witness_x0020_Approved>
    <Applicant0 xmlns="7e651a3a-8d05-4ee0-9344-b668032e30e0">
      <Value>Hydro One Networks Inc. - HONI</Value>
    </Applicant0>
    <TitleofExhibit xmlns="7e651a3a-8d05-4ee0-9344-b668032e30e0" xsi:nil="true"/>
    <TypeofDocument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c048222485cd488072e5fd9416411045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e1f0dce0eb77a45ddd7309bc682407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1f5e108a-442b-424d-88d6-fdac133e65d6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7e651a3a-8d05-4ee0-9344-b668032e30e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E56AC01-4094-4649-B93F-E1F413F317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G-01-03 Page 2a</vt:lpstr>
      <vt:lpstr>G-01-03 Page 2b</vt:lpstr>
      <vt:lpstr>G-01-03 Page 2c</vt:lpstr>
      <vt:lpstr>G-01-03 Page 2d</vt:lpstr>
      <vt:lpstr>G-01-03 Page 2e</vt:lpstr>
      <vt:lpstr>'G-01-03 Page 2a'!Print_Area</vt:lpstr>
      <vt:lpstr>'G-01-03 Page 2b'!Print_Area</vt:lpstr>
      <vt:lpstr>'G-01-03 Page 2c'!Print_Area</vt:lpstr>
      <vt:lpstr>'G-01-03 Page 2d'!Print_Area</vt:lpstr>
      <vt:lpstr>'G-01-03 Page 2e'!Print_Area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MOLINA Carla</cp:lastModifiedBy>
  <cp:revision/>
  <dcterms:created xsi:type="dcterms:W3CDTF">2008-07-30T17:20:25Z</dcterms:created>
  <dcterms:modified xsi:type="dcterms:W3CDTF">2024-11-18T18:39:12Z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