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 COS\Interrogatory Responses\Exhibit 9\Supporting Documentation\"/>
    </mc:Choice>
  </mc:AlternateContent>
  <xr:revisionPtr revIDLastSave="0" documentId="13_ncr:1_{681EF34F-59C9-4659-872D-75AD4FAB6E3A}" xr6:coauthVersionLast="47" xr6:coauthVersionMax="47" xr10:uidLastSave="{00000000-0000-0000-0000-000000000000}"/>
  <bookViews>
    <workbookView xWindow="-120" yWindow="-120" windowWidth="29040" windowHeight="15840" xr2:uid="{471948C6-5524-47E9-BDD4-439E8DD3B14F}"/>
  </bookViews>
  <sheets>
    <sheet name="MIST CRR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E23" i="2" s="1"/>
  <c r="F23" i="2" s="1"/>
  <c r="G23" i="2" s="1"/>
  <c r="H23" i="2" s="1"/>
  <c r="C23" i="2"/>
  <c r="D22" i="2"/>
  <c r="E22" i="2" s="1"/>
  <c r="F22" i="2" s="1"/>
  <c r="G22" i="2" s="1"/>
  <c r="H22" i="2" s="1"/>
  <c r="C22" i="2"/>
  <c r="C17" i="2"/>
  <c r="D17" i="2" s="1"/>
  <c r="E17" i="2" s="1"/>
  <c r="F17" i="2" s="1"/>
  <c r="G17" i="2" s="1"/>
  <c r="H17" i="2" s="1"/>
  <c r="B9" i="2"/>
  <c r="B10" i="2" s="1"/>
  <c r="B4" i="2"/>
  <c r="B31" i="2" s="1"/>
  <c r="C31" i="2" s="1"/>
  <c r="D31" i="2" s="1"/>
  <c r="E31" i="2" s="1"/>
  <c r="F31" i="2" s="1"/>
  <c r="G31" i="2" s="1"/>
  <c r="H31" i="2" s="1"/>
  <c r="C8" i="2" l="1"/>
  <c r="B11" i="2"/>
  <c r="B30" i="2"/>
  <c r="B5" i="2"/>
  <c r="B41" i="2"/>
  <c r="C9" i="2"/>
  <c r="C41" i="2" l="1"/>
  <c r="D9" i="2"/>
  <c r="C30" i="2"/>
  <c r="C3" i="2"/>
  <c r="B6" i="2"/>
  <c r="B13" i="2" s="1"/>
  <c r="C10" i="2"/>
  <c r="D8" i="2" s="1"/>
  <c r="C11" i="2"/>
  <c r="B21" i="2" l="1"/>
  <c r="B16" i="2"/>
  <c r="B18" i="2" s="1"/>
  <c r="B20" i="2"/>
  <c r="B24" i="2" s="1"/>
  <c r="B26" i="2" s="1"/>
  <c r="D10" i="2"/>
  <c r="E8" i="2" s="1"/>
  <c r="C5" i="2"/>
  <c r="D3" i="2" s="1"/>
  <c r="D30" i="2"/>
  <c r="D41" i="2"/>
  <c r="E9" i="2"/>
  <c r="D5" i="2" l="1"/>
  <c r="E3" i="2" s="1"/>
  <c r="C6" i="2"/>
  <c r="C13" i="2" s="1"/>
  <c r="E10" i="2"/>
  <c r="F8" i="2" s="1"/>
  <c r="E11" i="2"/>
  <c r="B40" i="2"/>
  <c r="B29" i="2"/>
  <c r="B33" i="2" s="1"/>
  <c r="B35" i="2" s="1"/>
  <c r="B36" i="2" s="1"/>
  <c r="B42" i="2" s="1"/>
  <c r="E41" i="2"/>
  <c r="F9" i="2"/>
  <c r="E30" i="2"/>
  <c r="D11" i="2"/>
  <c r="F30" i="2" l="1"/>
  <c r="G9" i="2"/>
  <c r="F41" i="2"/>
  <c r="B43" i="2"/>
  <c r="B44" i="2" s="1"/>
  <c r="E5" i="2"/>
  <c r="F3" i="2" s="1"/>
  <c r="E6" i="2"/>
  <c r="E13" i="2" s="1"/>
  <c r="F10" i="2"/>
  <c r="G8" i="2" s="1"/>
  <c r="C21" i="2"/>
  <c r="C20" i="2"/>
  <c r="C24" i="2" s="1"/>
  <c r="C26" i="2" s="1"/>
  <c r="C16" i="2"/>
  <c r="C18" i="2" s="1"/>
  <c r="D6" i="2"/>
  <c r="D13" i="2" s="1"/>
  <c r="D16" i="2" l="1"/>
  <c r="D18" i="2" s="1"/>
  <c r="D21" i="2"/>
  <c r="D20" i="2"/>
  <c r="D24" i="2" s="1"/>
  <c r="D26" i="2" s="1"/>
  <c r="F11" i="2"/>
  <c r="C40" i="2"/>
  <c r="C29" i="2"/>
  <c r="C33" i="2" s="1"/>
  <c r="C35" i="2" s="1"/>
  <c r="C36" i="2" s="1"/>
  <c r="C42" i="2" s="1"/>
  <c r="E16" i="2"/>
  <c r="E18" i="2" s="1"/>
  <c r="E20" i="2"/>
  <c r="E21" i="2"/>
  <c r="H9" i="2"/>
  <c r="G30" i="2"/>
  <c r="G41" i="2"/>
  <c r="G10" i="2"/>
  <c r="H8" i="2" s="1"/>
  <c r="F5" i="2"/>
  <c r="G3" i="2" s="1"/>
  <c r="F6" i="2"/>
  <c r="F13" i="2" s="1"/>
  <c r="E29" i="2" l="1"/>
  <c r="E33" i="2" s="1"/>
  <c r="E35" i="2" s="1"/>
  <c r="E36" i="2" s="1"/>
  <c r="E42" i="2" s="1"/>
  <c r="F16" i="2"/>
  <c r="F18" i="2" s="1"/>
  <c r="F20" i="2"/>
  <c r="F21" i="2"/>
  <c r="H10" i="2"/>
  <c r="H11" i="2" s="1"/>
  <c r="C43" i="2"/>
  <c r="C44" i="2" s="1"/>
  <c r="G5" i="2"/>
  <c r="H3" i="2" s="1"/>
  <c r="G11" i="2"/>
  <c r="D29" i="2"/>
  <c r="D33" i="2" s="1"/>
  <c r="D35" i="2" s="1"/>
  <c r="D36" i="2" s="1"/>
  <c r="D42" i="2" s="1"/>
  <c r="D40" i="2"/>
  <c r="H30" i="2"/>
  <c r="H41" i="2"/>
  <c r="E24" i="2"/>
  <c r="E26" i="2" s="1"/>
  <c r="G6" i="2" l="1"/>
  <c r="G13" i="2" s="1"/>
  <c r="F29" i="2"/>
  <c r="F33" i="2" s="1"/>
  <c r="F35" i="2" s="1"/>
  <c r="F36" i="2" s="1"/>
  <c r="F42" i="2" s="1"/>
  <c r="F24" i="2"/>
  <c r="F26" i="2" s="1"/>
  <c r="E40" i="2"/>
  <c r="E43" i="2" s="1"/>
  <c r="H5" i="2"/>
  <c r="H6" i="2" s="1"/>
  <c r="H13" i="2" s="1"/>
  <c r="D43" i="2"/>
  <c r="D44" i="2" s="1"/>
  <c r="E44" i="2" s="1"/>
  <c r="H20" i="2" l="1"/>
  <c r="H21" i="2"/>
  <c r="H16" i="2"/>
  <c r="H18" i="2" s="1"/>
  <c r="F40" i="2"/>
  <c r="F43" i="2" s="1"/>
  <c r="F44" i="2" s="1"/>
  <c r="G21" i="2"/>
  <c r="G20" i="2"/>
  <c r="G24" i="2" s="1"/>
  <c r="G26" i="2" s="1"/>
  <c r="G16" i="2"/>
  <c r="G18" i="2" s="1"/>
  <c r="G40" i="2" l="1"/>
  <c r="G29" i="2"/>
  <c r="G33" i="2" s="1"/>
  <c r="G35" i="2" s="1"/>
  <c r="G36" i="2" s="1"/>
  <c r="G42" i="2" s="1"/>
  <c r="H29" i="2"/>
  <c r="H33" i="2" s="1"/>
  <c r="H35" i="2" s="1"/>
  <c r="H36" i="2" s="1"/>
  <c r="H42" i="2" s="1"/>
  <c r="H24" i="2"/>
  <c r="H26" i="2" s="1"/>
  <c r="H40" i="2" l="1"/>
  <c r="H43" i="2" s="1"/>
  <c r="G43" i="2"/>
  <c r="G44" i="2" s="1"/>
  <c r="H44" i="2" s="1"/>
</calcChain>
</file>

<file path=xl/sharedStrings.xml><?xml version="1.0" encoding="utf-8"?>
<sst xmlns="http://schemas.openxmlformats.org/spreadsheetml/2006/main" count="40" uniqueCount="38">
  <si>
    <t>MIST Incr. Net PP&amp;E (2018-2024)</t>
  </si>
  <si>
    <t>Opening Gross PP&amp;E</t>
  </si>
  <si>
    <t>Assumptions</t>
  </si>
  <si>
    <t xml:space="preserve">Additions </t>
  </si>
  <si>
    <t>EUL of Assets</t>
  </si>
  <si>
    <t>Closing Gross PP&amp;E</t>
  </si>
  <si>
    <t>CCA Rate (Class 47)</t>
  </si>
  <si>
    <t>Average Gross PP&amp;E</t>
  </si>
  <si>
    <t>Half-Year Rule</t>
  </si>
  <si>
    <t>In effect for purpose of depreciation and return</t>
  </si>
  <si>
    <t>AIIP</t>
  </si>
  <si>
    <t>No AIIP; investment in 2018 assumed to pre-date AIIP</t>
  </si>
  <si>
    <t>Opening Accumulated Depreciation</t>
  </si>
  <si>
    <t>Additions</t>
  </si>
  <si>
    <t>Closing Accumulated Depreciation</t>
  </si>
  <si>
    <t>Average Accumulated Depreciation</t>
  </si>
  <si>
    <t>Average Net PP&amp;E</t>
  </si>
  <si>
    <t>Return on Rate Base</t>
  </si>
  <si>
    <t>Equity</t>
  </si>
  <si>
    <t>ROE</t>
  </si>
  <si>
    <t>Deemed Return on Equity</t>
  </si>
  <si>
    <t>Long Term Debt</t>
  </si>
  <si>
    <t>Short Term Debt</t>
  </si>
  <si>
    <t>Long Term Rate</t>
  </si>
  <si>
    <t>Short Term Rate</t>
  </si>
  <si>
    <t>Deemed Interest</t>
  </si>
  <si>
    <t>Taxes / PILs</t>
  </si>
  <si>
    <t>Regulatory Taxable Income</t>
  </si>
  <si>
    <t>Add Back Amortization Expense</t>
  </si>
  <si>
    <t>Deduct CCA</t>
  </si>
  <si>
    <t>Taxable Income</t>
  </si>
  <si>
    <t>Income Tax / PILs Before Gross-Up</t>
  </si>
  <si>
    <t>Income Tax / PILs Grossed Up</t>
  </si>
  <si>
    <t>Incremental Revenue Requirement</t>
  </si>
  <si>
    <t>Return on Rate Base - Total</t>
  </si>
  <si>
    <t>Amortization Expense - Total</t>
  </si>
  <si>
    <t>Grossed Up Taxes / PILs - Total</t>
  </si>
  <si>
    <t>Principal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</si>
</sst>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%"/>
    <numFmt numFmtId="165" formatCode="_-&quot;$&quot;* #,##0_-;\-&quot;$&quot;* #,##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2" applyNumberFormat="1" applyFont="1"/>
    <xf numFmtId="1" fontId="0" fillId="0" borderId="0" xfId="0" applyNumberFormat="1" applyAlignment="1">
      <alignment horizontal="left" vertic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right"/>
    </xf>
    <xf numFmtId="165" fontId="0" fillId="0" borderId="0" xfId="1" applyNumberFormat="1" applyFont="1" applyFill="1" applyBorder="1"/>
    <xf numFmtId="165" fontId="0" fillId="0" borderId="0" xfId="1" applyNumberFormat="1" applyFont="1" applyBorder="1"/>
    <xf numFmtId="1" fontId="0" fillId="0" borderId="4" xfId="0" applyNumberFormat="1" applyBorder="1" applyAlignment="1">
      <alignment horizontal="left" vertical="center"/>
    </xf>
    <xf numFmtId="0" fontId="0" fillId="0" borderId="3" xfId="0" applyBorder="1"/>
    <xf numFmtId="1" fontId="0" fillId="0" borderId="5" xfId="1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right"/>
    </xf>
    <xf numFmtId="165" fontId="0" fillId="0" borderId="7" xfId="1" applyNumberFormat="1" applyFont="1" applyFill="1" applyBorder="1"/>
    <xf numFmtId="9" fontId="0" fillId="0" borderId="5" xfId="2" applyFont="1" applyBorder="1" applyAlignment="1">
      <alignment horizontal="left" vertical="center"/>
    </xf>
    <xf numFmtId="1" fontId="0" fillId="0" borderId="5" xfId="0" applyNumberFormat="1" applyBorder="1" applyAlignment="1">
      <alignment horizontal="left" vertical="center"/>
    </xf>
    <xf numFmtId="0" fontId="0" fillId="0" borderId="8" xfId="0" applyBorder="1"/>
    <xf numFmtId="1" fontId="0" fillId="0" borderId="9" xfId="0" applyNumberFormat="1" applyBorder="1" applyAlignment="1">
      <alignment horizontal="left" vertical="center"/>
    </xf>
    <xf numFmtId="165" fontId="0" fillId="0" borderId="0" xfId="0" applyNumberFormat="1"/>
    <xf numFmtId="165" fontId="0" fillId="0" borderId="7" xfId="1" applyNumberFormat="1" applyFont="1" applyBorder="1"/>
    <xf numFmtId="0" fontId="2" fillId="0" borderId="8" xfId="0" applyFont="1" applyBorder="1" applyAlignment="1">
      <alignment horizontal="right"/>
    </xf>
    <xf numFmtId="165" fontId="2" fillId="0" borderId="10" xfId="1" applyNumberFormat="1" applyFont="1" applyFill="1" applyBorder="1"/>
    <xf numFmtId="0" fontId="0" fillId="0" borderId="2" xfId="0" applyBorder="1"/>
    <xf numFmtId="0" fontId="0" fillId="0" borderId="6" xfId="0" applyBorder="1"/>
    <xf numFmtId="10" fontId="0" fillId="0" borderId="7" xfId="2" applyNumberFormat="1" applyFont="1" applyFill="1" applyBorder="1" applyAlignment="1">
      <alignment horizontal="center" vertical="center"/>
    </xf>
    <xf numFmtId="10" fontId="0" fillId="0" borderId="0" xfId="2" applyNumberFormat="1" applyFont="1" applyFill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/>
    <xf numFmtId="165" fontId="2" fillId="0" borderId="10" xfId="0" applyNumberFormat="1" applyFont="1" applyBorder="1"/>
    <xf numFmtId="165" fontId="0" fillId="0" borderId="7" xfId="0" applyNumberFormat="1" applyBorder="1"/>
    <xf numFmtId="1" fontId="2" fillId="0" borderId="2" xfId="0" applyNumberFormat="1" applyFont="1" applyBorder="1" applyAlignment="1">
      <alignment horizontal="center" vertical="center"/>
    </xf>
    <xf numFmtId="0" fontId="2" fillId="0" borderId="11" xfId="0" applyFont="1" applyBorder="1"/>
    <xf numFmtId="165" fontId="2" fillId="0" borderId="12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7935C-73F4-4DF6-A72A-E60EB64DC67F}">
  <dimension ref="A1:K50"/>
  <sheetViews>
    <sheetView showGridLines="0" tabSelected="1" zoomScale="115" zoomScaleNormal="115" workbookViewId="0">
      <selection activeCell="H44" sqref="H44"/>
    </sheetView>
  </sheetViews>
  <sheetFormatPr defaultRowHeight="15" x14ac:dyDescent="0.25"/>
  <cols>
    <col min="1" max="1" width="38.42578125" customWidth="1"/>
    <col min="2" max="8" width="11.28515625" customWidth="1"/>
    <col min="9" max="9" width="13" customWidth="1"/>
    <col min="10" max="10" width="17.7109375" style="2" customWidth="1"/>
    <col min="11" max="11" width="47.42578125" bestFit="1" customWidth="1"/>
  </cols>
  <sheetData>
    <row r="1" spans="1:11" ht="15.75" thickBot="1" x14ac:dyDescent="0.3">
      <c r="I1" s="1"/>
    </row>
    <row r="2" spans="1:11" ht="15.75" thickBot="1" x14ac:dyDescent="0.3">
      <c r="A2" s="3" t="s">
        <v>0</v>
      </c>
      <c r="B2" s="4">
        <v>2018</v>
      </c>
      <c r="C2" s="4">
        <v>2019</v>
      </c>
      <c r="D2" s="4">
        <v>2020</v>
      </c>
      <c r="E2" s="4">
        <v>2021</v>
      </c>
      <c r="F2" s="4">
        <v>2022</v>
      </c>
      <c r="G2" s="4">
        <v>2023</v>
      </c>
      <c r="H2" s="4">
        <v>2024</v>
      </c>
      <c r="J2"/>
      <c r="K2" s="2"/>
    </row>
    <row r="3" spans="1:11" x14ac:dyDescent="0.25">
      <c r="A3" s="5" t="s">
        <v>1</v>
      </c>
      <c r="B3" s="6">
        <v>0</v>
      </c>
      <c r="C3" s="7">
        <f>B5</f>
        <v>82710</v>
      </c>
      <c r="D3" s="7">
        <f t="shared" ref="D3:H3" si="0">C5</f>
        <v>82710</v>
      </c>
      <c r="E3" s="7">
        <f t="shared" si="0"/>
        <v>82710</v>
      </c>
      <c r="F3" s="7">
        <f t="shared" si="0"/>
        <v>82710</v>
      </c>
      <c r="G3" s="7">
        <f t="shared" si="0"/>
        <v>82710</v>
      </c>
      <c r="H3" s="7">
        <f t="shared" si="0"/>
        <v>82710</v>
      </c>
      <c r="J3" s="3" t="s">
        <v>2</v>
      </c>
      <c r="K3" s="8"/>
    </row>
    <row r="4" spans="1:11" x14ac:dyDescent="0.25">
      <c r="A4" s="5" t="s">
        <v>3</v>
      </c>
      <c r="B4" s="6">
        <f>82710</f>
        <v>82710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J4" s="9" t="s">
        <v>4</v>
      </c>
      <c r="K4" s="10">
        <v>15</v>
      </c>
    </row>
    <row r="5" spans="1:11" x14ac:dyDescent="0.25">
      <c r="A5" s="11" t="s">
        <v>5</v>
      </c>
      <c r="B5" s="12">
        <f>B3+B4</f>
        <v>82710</v>
      </c>
      <c r="C5" s="12">
        <f>C3+C4</f>
        <v>82710</v>
      </c>
      <c r="D5" s="12">
        <f t="shared" ref="D5:H5" si="1">D3+D4</f>
        <v>82710</v>
      </c>
      <c r="E5" s="12">
        <f t="shared" si="1"/>
        <v>82710</v>
      </c>
      <c r="F5" s="12">
        <f t="shared" si="1"/>
        <v>82710</v>
      </c>
      <c r="G5" s="12">
        <f t="shared" si="1"/>
        <v>82710</v>
      </c>
      <c r="H5" s="12">
        <f t="shared" si="1"/>
        <v>82710</v>
      </c>
      <c r="J5" s="9" t="s">
        <v>6</v>
      </c>
      <c r="K5" s="13">
        <v>0.08</v>
      </c>
    </row>
    <row r="6" spans="1:11" x14ac:dyDescent="0.25">
      <c r="A6" s="5" t="s">
        <v>7</v>
      </c>
      <c r="B6" s="6">
        <f t="shared" ref="B6:H6" si="2">(B3+B5)/2</f>
        <v>41355</v>
      </c>
      <c r="C6" s="6">
        <f t="shared" si="2"/>
        <v>82710</v>
      </c>
      <c r="D6" s="6">
        <f t="shared" si="2"/>
        <v>82710</v>
      </c>
      <c r="E6" s="6">
        <f t="shared" si="2"/>
        <v>82710</v>
      </c>
      <c r="F6" s="6">
        <f t="shared" si="2"/>
        <v>82710</v>
      </c>
      <c r="G6" s="6">
        <f t="shared" si="2"/>
        <v>82710</v>
      </c>
      <c r="H6" s="6">
        <f t="shared" si="2"/>
        <v>82710</v>
      </c>
      <c r="J6" s="9" t="s">
        <v>8</v>
      </c>
      <c r="K6" s="14" t="s">
        <v>9</v>
      </c>
    </row>
    <row r="7" spans="1:11" ht="15.75" thickBot="1" x14ac:dyDescent="0.3">
      <c r="A7" s="5"/>
      <c r="B7" s="6"/>
      <c r="C7" s="6"/>
      <c r="D7" s="6"/>
      <c r="E7" s="6"/>
      <c r="F7" s="6"/>
      <c r="G7" s="7"/>
      <c r="H7" s="7"/>
      <c r="J7" s="15" t="s">
        <v>10</v>
      </c>
      <c r="K7" s="16" t="s">
        <v>11</v>
      </c>
    </row>
    <row r="8" spans="1:11" x14ac:dyDescent="0.25">
      <c r="A8" s="5" t="s">
        <v>12</v>
      </c>
      <c r="B8" s="6">
        <v>0</v>
      </c>
      <c r="C8" s="6">
        <f>B10</f>
        <v>2757</v>
      </c>
      <c r="D8" s="6">
        <f t="shared" ref="D8:H8" si="3">C10</f>
        <v>8271</v>
      </c>
      <c r="E8" s="6">
        <f t="shared" si="3"/>
        <v>13785</v>
      </c>
      <c r="F8" s="6">
        <f t="shared" si="3"/>
        <v>19299</v>
      </c>
      <c r="G8" s="6">
        <f t="shared" si="3"/>
        <v>24813</v>
      </c>
      <c r="H8" s="6">
        <f t="shared" si="3"/>
        <v>30327</v>
      </c>
      <c r="J8"/>
      <c r="K8" s="2"/>
    </row>
    <row r="9" spans="1:11" x14ac:dyDescent="0.25">
      <c r="A9" s="5" t="s">
        <v>13</v>
      </c>
      <c r="B9" s="6">
        <f>(B4/K4)/2</f>
        <v>2757</v>
      </c>
      <c r="C9" s="6">
        <f>B9*2</f>
        <v>5514</v>
      </c>
      <c r="D9" s="6">
        <f>C9</f>
        <v>5514</v>
      </c>
      <c r="E9" s="6">
        <f t="shared" ref="E9:H9" si="4">D9</f>
        <v>5514</v>
      </c>
      <c r="F9" s="6">
        <f t="shared" si="4"/>
        <v>5514</v>
      </c>
      <c r="G9" s="6">
        <f t="shared" si="4"/>
        <v>5514</v>
      </c>
      <c r="H9" s="6">
        <f t="shared" si="4"/>
        <v>5514</v>
      </c>
      <c r="J9"/>
      <c r="K9" s="2"/>
    </row>
    <row r="10" spans="1:11" x14ac:dyDescent="0.25">
      <c r="A10" s="11" t="s">
        <v>14</v>
      </c>
      <c r="B10" s="12">
        <f>B8+B9</f>
        <v>2757</v>
      </c>
      <c r="C10" s="12">
        <f>C8+C9</f>
        <v>8271</v>
      </c>
      <c r="D10" s="12">
        <f t="shared" ref="D10:H10" si="5">D8+D9</f>
        <v>13785</v>
      </c>
      <c r="E10" s="12">
        <f t="shared" si="5"/>
        <v>19299</v>
      </c>
      <c r="F10" s="12">
        <f t="shared" si="5"/>
        <v>24813</v>
      </c>
      <c r="G10" s="12">
        <f t="shared" si="5"/>
        <v>30327</v>
      </c>
      <c r="H10" s="12">
        <f t="shared" si="5"/>
        <v>35841</v>
      </c>
      <c r="J10"/>
      <c r="K10" s="2"/>
    </row>
    <row r="11" spans="1:11" x14ac:dyDescent="0.25">
      <c r="A11" s="5" t="s">
        <v>15</v>
      </c>
      <c r="B11" s="6">
        <f t="shared" ref="B11:H11" si="6">(B8+B10)/2</f>
        <v>1378.5</v>
      </c>
      <c r="C11" s="6">
        <f t="shared" si="6"/>
        <v>5514</v>
      </c>
      <c r="D11" s="6">
        <f t="shared" si="6"/>
        <v>11028</v>
      </c>
      <c r="E11" s="6">
        <f t="shared" si="6"/>
        <v>16542</v>
      </c>
      <c r="F11" s="6">
        <f t="shared" si="6"/>
        <v>22056</v>
      </c>
      <c r="G11" s="6">
        <f t="shared" si="6"/>
        <v>27570</v>
      </c>
      <c r="H11" s="6">
        <f t="shared" si="6"/>
        <v>33084</v>
      </c>
      <c r="J11" s="17"/>
      <c r="K11" s="2"/>
    </row>
    <row r="12" spans="1:11" x14ac:dyDescent="0.25">
      <c r="A12" s="11"/>
      <c r="B12" s="12"/>
      <c r="C12" s="12"/>
      <c r="D12" s="12"/>
      <c r="E12" s="12"/>
      <c r="F12" s="12"/>
      <c r="G12" s="18"/>
      <c r="H12" s="18"/>
      <c r="J12"/>
      <c r="K12" s="2"/>
    </row>
    <row r="13" spans="1:11" ht="15.75" thickBot="1" x14ac:dyDescent="0.3">
      <c r="A13" s="19" t="s">
        <v>16</v>
      </c>
      <c r="B13" s="20">
        <f>B6-B11</f>
        <v>39976.5</v>
      </c>
      <c r="C13" s="20">
        <f>C6-C11</f>
        <v>77196</v>
      </c>
      <c r="D13" s="20">
        <f t="shared" ref="D13:H13" si="7">D6-D11</f>
        <v>71682</v>
      </c>
      <c r="E13" s="20">
        <f t="shared" si="7"/>
        <v>66168</v>
      </c>
      <c r="F13" s="20">
        <f t="shared" si="7"/>
        <v>60654</v>
      </c>
      <c r="G13" s="20">
        <f t="shared" si="7"/>
        <v>55140</v>
      </c>
      <c r="H13" s="20">
        <f t="shared" si="7"/>
        <v>49626</v>
      </c>
      <c r="I13" s="17"/>
      <c r="J13"/>
      <c r="K13" s="2"/>
    </row>
    <row r="14" spans="1:11" ht="15.75" thickBot="1" x14ac:dyDescent="0.3">
      <c r="J14"/>
      <c r="K14" s="2"/>
    </row>
    <row r="15" spans="1:11" x14ac:dyDescent="0.25">
      <c r="A15" s="3" t="s">
        <v>17</v>
      </c>
      <c r="B15" s="21"/>
      <c r="C15" s="21"/>
      <c r="D15" s="21"/>
      <c r="E15" s="21"/>
      <c r="F15" s="21"/>
      <c r="G15" s="21"/>
      <c r="H15" s="21"/>
      <c r="J15"/>
      <c r="K15" s="2"/>
    </row>
    <row r="16" spans="1:11" x14ac:dyDescent="0.25">
      <c r="A16" s="9" t="s">
        <v>18</v>
      </c>
      <c r="B16" s="17">
        <f>B13*0.4</f>
        <v>15990.6</v>
      </c>
      <c r="C16" s="17">
        <f t="shared" ref="C16:H16" si="8">C13*0.4</f>
        <v>30878.400000000001</v>
      </c>
      <c r="D16" s="17">
        <f t="shared" si="8"/>
        <v>28672.800000000003</v>
      </c>
      <c r="E16" s="17">
        <f t="shared" si="8"/>
        <v>26467.200000000001</v>
      </c>
      <c r="F16" s="17">
        <f t="shared" si="8"/>
        <v>24261.600000000002</v>
      </c>
      <c r="G16" s="17">
        <f t="shared" si="8"/>
        <v>22056</v>
      </c>
      <c r="H16" s="17">
        <f t="shared" si="8"/>
        <v>19850.400000000001</v>
      </c>
      <c r="J16"/>
      <c r="K16" s="2"/>
    </row>
    <row r="17" spans="1:11" x14ac:dyDescent="0.25">
      <c r="A17" s="22" t="s">
        <v>19</v>
      </c>
      <c r="B17" s="23">
        <v>8.7800000000000003E-2</v>
      </c>
      <c r="C17" s="23">
        <f>B17</f>
        <v>8.7800000000000003E-2</v>
      </c>
      <c r="D17" s="23">
        <f t="shared" ref="D17:H17" si="9">C17</f>
        <v>8.7800000000000003E-2</v>
      </c>
      <c r="E17" s="23">
        <f t="shared" si="9"/>
        <v>8.7800000000000003E-2</v>
      </c>
      <c r="F17" s="23">
        <f t="shared" si="9"/>
        <v>8.7800000000000003E-2</v>
      </c>
      <c r="G17" s="23">
        <f t="shared" si="9"/>
        <v>8.7800000000000003E-2</v>
      </c>
      <c r="H17" s="23">
        <f t="shared" si="9"/>
        <v>8.7800000000000003E-2</v>
      </c>
      <c r="J17"/>
      <c r="K17" s="2"/>
    </row>
    <row r="18" spans="1:11" x14ac:dyDescent="0.25">
      <c r="A18" s="9" t="s">
        <v>20</v>
      </c>
      <c r="B18" s="17">
        <f>B16*B17</f>
        <v>1403.97468</v>
      </c>
      <c r="C18" s="17">
        <f t="shared" ref="C18:H18" si="10">C16*C17</f>
        <v>2711.1235200000001</v>
      </c>
      <c r="D18" s="17">
        <f t="shared" si="10"/>
        <v>2517.4718400000002</v>
      </c>
      <c r="E18" s="17">
        <f t="shared" si="10"/>
        <v>2323.8201600000002</v>
      </c>
      <c r="F18" s="17">
        <f t="shared" si="10"/>
        <v>2130.1684800000003</v>
      </c>
      <c r="G18" s="17">
        <f t="shared" si="10"/>
        <v>1936.5168000000001</v>
      </c>
      <c r="H18" s="17">
        <f t="shared" si="10"/>
        <v>1742.8651200000002</v>
      </c>
      <c r="J18"/>
      <c r="K18" s="2"/>
    </row>
    <row r="19" spans="1:11" x14ac:dyDescent="0.25">
      <c r="A19" s="9"/>
      <c r="J19"/>
      <c r="K19" s="2"/>
    </row>
    <row r="20" spans="1:11" x14ac:dyDescent="0.25">
      <c r="A20" s="9" t="s">
        <v>21</v>
      </c>
      <c r="B20" s="17">
        <f>B13*0.56</f>
        <v>22386.840000000004</v>
      </c>
      <c r="C20" s="17">
        <f t="shared" ref="C20:H20" si="11">C13*0.56</f>
        <v>43229.760000000002</v>
      </c>
      <c r="D20" s="17">
        <f t="shared" si="11"/>
        <v>40141.920000000006</v>
      </c>
      <c r="E20" s="17">
        <f t="shared" si="11"/>
        <v>37054.080000000002</v>
      </c>
      <c r="F20" s="17">
        <f t="shared" si="11"/>
        <v>33966.240000000005</v>
      </c>
      <c r="G20" s="17">
        <f t="shared" si="11"/>
        <v>30878.400000000001</v>
      </c>
      <c r="H20" s="17">
        <f t="shared" si="11"/>
        <v>27790.560000000001</v>
      </c>
      <c r="J20"/>
      <c r="K20" s="2"/>
    </row>
    <row r="21" spans="1:11" x14ac:dyDescent="0.25">
      <c r="A21" s="9" t="s">
        <v>22</v>
      </c>
      <c r="B21" s="17">
        <f>B13*0.04</f>
        <v>1599.06</v>
      </c>
      <c r="C21" s="17">
        <f t="shared" ref="C21:H21" si="12">C13*0.04</f>
        <v>3087.84</v>
      </c>
      <c r="D21" s="17">
        <f t="shared" si="12"/>
        <v>2867.28</v>
      </c>
      <c r="E21" s="17">
        <f t="shared" si="12"/>
        <v>2646.7200000000003</v>
      </c>
      <c r="F21" s="17">
        <f t="shared" si="12"/>
        <v>2426.16</v>
      </c>
      <c r="G21" s="17">
        <f t="shared" si="12"/>
        <v>2205.6</v>
      </c>
      <c r="H21" s="17">
        <f t="shared" si="12"/>
        <v>1985.04</v>
      </c>
      <c r="J21"/>
      <c r="K21" s="2"/>
    </row>
    <row r="22" spans="1:11" x14ac:dyDescent="0.25">
      <c r="A22" s="9" t="s">
        <v>23</v>
      </c>
      <c r="B22" s="24">
        <v>3.7199999999999997E-2</v>
      </c>
      <c r="C22" s="24">
        <f>B22</f>
        <v>3.7199999999999997E-2</v>
      </c>
      <c r="D22" s="24">
        <f t="shared" ref="D22:H23" si="13">C22</f>
        <v>3.7199999999999997E-2</v>
      </c>
      <c r="E22" s="24">
        <f t="shared" si="13"/>
        <v>3.7199999999999997E-2</v>
      </c>
      <c r="F22" s="24">
        <f t="shared" si="13"/>
        <v>3.7199999999999997E-2</v>
      </c>
      <c r="G22" s="24">
        <f t="shared" si="13"/>
        <v>3.7199999999999997E-2</v>
      </c>
      <c r="H22" s="24">
        <f t="shared" si="13"/>
        <v>3.7199999999999997E-2</v>
      </c>
      <c r="J22"/>
      <c r="K22" s="2"/>
    </row>
    <row r="23" spans="1:11" x14ac:dyDescent="0.25">
      <c r="A23" s="22" t="s">
        <v>24</v>
      </c>
      <c r="B23" s="23">
        <v>1.7600000000000001E-2</v>
      </c>
      <c r="C23" s="23">
        <f>B23</f>
        <v>1.7600000000000001E-2</v>
      </c>
      <c r="D23" s="23">
        <f t="shared" si="13"/>
        <v>1.7600000000000001E-2</v>
      </c>
      <c r="E23" s="23">
        <f t="shared" si="13"/>
        <v>1.7600000000000001E-2</v>
      </c>
      <c r="F23" s="23">
        <f t="shared" si="13"/>
        <v>1.7600000000000001E-2</v>
      </c>
      <c r="G23" s="23">
        <f t="shared" si="13"/>
        <v>1.7600000000000001E-2</v>
      </c>
      <c r="H23" s="23">
        <f t="shared" si="13"/>
        <v>1.7600000000000001E-2</v>
      </c>
      <c r="J23"/>
      <c r="K23" s="2"/>
    </row>
    <row r="24" spans="1:11" x14ac:dyDescent="0.25">
      <c r="A24" s="9" t="s">
        <v>25</v>
      </c>
      <c r="B24" s="17">
        <f>B20*B22+B21*B23</f>
        <v>860.9339040000001</v>
      </c>
      <c r="C24" s="17">
        <f t="shared" ref="C24:H24" si="14">C20*C22+C21*C23</f>
        <v>1662.493056</v>
      </c>
      <c r="D24" s="17">
        <f t="shared" si="14"/>
        <v>1543.7435520000001</v>
      </c>
      <c r="E24" s="17">
        <f t="shared" si="14"/>
        <v>1424.994048</v>
      </c>
      <c r="F24" s="17">
        <f t="shared" si="14"/>
        <v>1306.2445439999999</v>
      </c>
      <c r="G24" s="17">
        <f t="shared" si="14"/>
        <v>1187.4950399999998</v>
      </c>
      <c r="H24" s="17">
        <f t="shared" si="14"/>
        <v>1068.7455359999999</v>
      </c>
      <c r="J24"/>
      <c r="K24" s="2"/>
    </row>
    <row r="25" spans="1:11" x14ac:dyDescent="0.25">
      <c r="A25" s="22"/>
      <c r="B25" s="25"/>
      <c r="C25" s="25"/>
      <c r="D25" s="25"/>
      <c r="E25" s="25"/>
      <c r="F25" s="25"/>
      <c r="G25" s="25"/>
      <c r="H25" s="25"/>
      <c r="J25"/>
      <c r="K25" s="2"/>
    </row>
    <row r="26" spans="1:11" ht="15.75" thickBot="1" x14ac:dyDescent="0.3">
      <c r="A26" s="26" t="s">
        <v>17</v>
      </c>
      <c r="B26" s="27">
        <f>B24+B18</f>
        <v>2264.9085840000002</v>
      </c>
      <c r="C26" s="27">
        <f t="shared" ref="C26:H26" si="15">C24+C18</f>
        <v>4373.6165760000004</v>
      </c>
      <c r="D26" s="27">
        <f t="shared" si="15"/>
        <v>4061.2153920000001</v>
      </c>
      <c r="E26" s="27">
        <f t="shared" si="15"/>
        <v>3748.8142080000002</v>
      </c>
      <c r="F26" s="27">
        <f t="shared" si="15"/>
        <v>3436.4130240000004</v>
      </c>
      <c r="G26" s="27">
        <f t="shared" si="15"/>
        <v>3124.0118400000001</v>
      </c>
      <c r="H26" s="27">
        <f t="shared" si="15"/>
        <v>2811.6106559999998</v>
      </c>
      <c r="J26"/>
      <c r="K26" s="2"/>
    </row>
    <row r="27" spans="1:11" ht="15.75" thickBot="1" x14ac:dyDescent="0.3">
      <c r="J27"/>
      <c r="K27" s="2"/>
    </row>
    <row r="28" spans="1:11" x14ac:dyDescent="0.25">
      <c r="A28" s="3" t="s">
        <v>26</v>
      </c>
      <c r="B28" s="21"/>
      <c r="C28" s="21"/>
      <c r="D28" s="21"/>
      <c r="E28" s="21"/>
      <c r="F28" s="21"/>
      <c r="G28" s="21"/>
      <c r="H28" s="21"/>
      <c r="J28"/>
      <c r="K28" s="2"/>
    </row>
    <row r="29" spans="1:11" x14ac:dyDescent="0.25">
      <c r="A29" s="9" t="s">
        <v>27</v>
      </c>
      <c r="B29" s="17">
        <f>B18</f>
        <v>1403.97468</v>
      </c>
      <c r="C29" s="17">
        <f t="shared" ref="C29:H29" si="16">C18</f>
        <v>2711.1235200000001</v>
      </c>
      <c r="D29" s="17">
        <f t="shared" si="16"/>
        <v>2517.4718400000002</v>
      </c>
      <c r="E29" s="17">
        <f t="shared" si="16"/>
        <v>2323.8201600000002</v>
      </c>
      <c r="F29" s="17">
        <f t="shared" si="16"/>
        <v>2130.1684800000003</v>
      </c>
      <c r="G29" s="17">
        <f t="shared" si="16"/>
        <v>1936.5168000000001</v>
      </c>
      <c r="H29" s="17">
        <f t="shared" si="16"/>
        <v>1742.8651200000002</v>
      </c>
      <c r="J29"/>
      <c r="K29" s="2"/>
    </row>
    <row r="30" spans="1:11" x14ac:dyDescent="0.25">
      <c r="A30" s="9" t="s">
        <v>28</v>
      </c>
      <c r="B30" s="6">
        <f>B9</f>
        <v>2757</v>
      </c>
      <c r="C30" s="6">
        <f t="shared" ref="C30:H30" si="17">C9</f>
        <v>5514</v>
      </c>
      <c r="D30" s="6">
        <f t="shared" si="17"/>
        <v>5514</v>
      </c>
      <c r="E30" s="6">
        <f t="shared" si="17"/>
        <v>5514</v>
      </c>
      <c r="F30" s="6">
        <f t="shared" si="17"/>
        <v>5514</v>
      </c>
      <c r="G30" s="6">
        <f t="shared" si="17"/>
        <v>5514</v>
      </c>
      <c r="H30" s="6">
        <f t="shared" si="17"/>
        <v>5514</v>
      </c>
      <c r="J30"/>
      <c r="K30" s="2"/>
    </row>
    <row r="31" spans="1:11" x14ac:dyDescent="0.25">
      <c r="A31" s="9" t="s">
        <v>29</v>
      </c>
      <c r="B31" s="6">
        <f>(B4*$K$5)/2</f>
        <v>3308.4</v>
      </c>
      <c r="C31" s="6">
        <f>B31*2</f>
        <v>6616.8</v>
      </c>
      <c r="D31" s="6">
        <f>C31</f>
        <v>6616.8</v>
      </c>
      <c r="E31" s="6">
        <f t="shared" ref="E31:H31" si="18">D31</f>
        <v>6616.8</v>
      </c>
      <c r="F31" s="6">
        <f t="shared" si="18"/>
        <v>6616.8</v>
      </c>
      <c r="G31" s="6">
        <f t="shared" si="18"/>
        <v>6616.8</v>
      </c>
      <c r="H31" s="6">
        <f t="shared" si="18"/>
        <v>6616.8</v>
      </c>
      <c r="J31"/>
      <c r="K31" s="2"/>
    </row>
    <row r="32" spans="1:11" x14ac:dyDescent="0.25">
      <c r="A32" s="9"/>
      <c r="J32"/>
      <c r="K32" s="2"/>
    </row>
    <row r="33" spans="1:11" x14ac:dyDescent="0.25">
      <c r="A33" s="9" t="s">
        <v>30</v>
      </c>
      <c r="B33" s="17">
        <f>B29+B30-B31</f>
        <v>852.57468000000017</v>
      </c>
      <c r="C33" s="17">
        <f t="shared" ref="C33:H33" si="19">C29+C30-C31</f>
        <v>1608.3235200000008</v>
      </c>
      <c r="D33" s="17">
        <f t="shared" si="19"/>
        <v>1414.67184</v>
      </c>
      <c r="E33" s="17">
        <f t="shared" si="19"/>
        <v>1221.02016</v>
      </c>
      <c r="F33" s="17">
        <f t="shared" si="19"/>
        <v>1027.3684800000001</v>
      </c>
      <c r="G33" s="17">
        <f t="shared" si="19"/>
        <v>833.71680000000015</v>
      </c>
      <c r="H33" s="17">
        <f t="shared" si="19"/>
        <v>640.06512000000021</v>
      </c>
      <c r="I33" s="17"/>
      <c r="J33"/>
      <c r="K33" s="2"/>
    </row>
    <row r="34" spans="1:11" x14ac:dyDescent="0.25">
      <c r="A34" s="9"/>
      <c r="J34"/>
      <c r="K34" s="2"/>
    </row>
    <row r="35" spans="1:11" x14ac:dyDescent="0.25">
      <c r="A35" s="22" t="s">
        <v>31</v>
      </c>
      <c r="B35" s="28">
        <f>B33*0.265</f>
        <v>225.93229020000007</v>
      </c>
      <c r="C35" s="28">
        <f t="shared" ref="C35:H35" si="20">C33*0.265</f>
        <v>426.20573280000025</v>
      </c>
      <c r="D35" s="28">
        <f t="shared" si="20"/>
        <v>374.88803760000002</v>
      </c>
      <c r="E35" s="28">
        <f t="shared" si="20"/>
        <v>323.57034240000002</v>
      </c>
      <c r="F35" s="28">
        <f t="shared" si="20"/>
        <v>272.25264720000001</v>
      </c>
      <c r="G35" s="28">
        <f t="shared" si="20"/>
        <v>220.93495200000004</v>
      </c>
      <c r="H35" s="28">
        <f t="shared" si="20"/>
        <v>169.61725680000006</v>
      </c>
      <c r="J35"/>
      <c r="K35" s="2"/>
    </row>
    <row r="36" spans="1:11" ht="15.75" thickBot="1" x14ac:dyDescent="0.3">
      <c r="A36" s="26" t="s">
        <v>32</v>
      </c>
      <c r="B36" s="27">
        <f>B35/(1-0.265)</f>
        <v>307.39087102040827</v>
      </c>
      <c r="C36" s="27">
        <f t="shared" ref="C36:H36" si="21">C35/(1-0.265)</f>
        <v>579.87174530612276</v>
      </c>
      <c r="D36" s="27">
        <f t="shared" si="21"/>
        <v>510.05175183673475</v>
      </c>
      <c r="E36" s="27">
        <f t="shared" si="21"/>
        <v>440.23175836734697</v>
      </c>
      <c r="F36" s="27">
        <f t="shared" si="21"/>
        <v>370.41176489795919</v>
      </c>
      <c r="G36" s="27">
        <f t="shared" si="21"/>
        <v>300.59177142857146</v>
      </c>
      <c r="H36" s="27">
        <f t="shared" si="21"/>
        <v>230.77177795918377</v>
      </c>
      <c r="J36"/>
      <c r="K36" s="2"/>
    </row>
    <row r="37" spans="1:11" x14ac:dyDescent="0.25">
      <c r="J37"/>
      <c r="K37" s="2"/>
    </row>
    <row r="38" spans="1:11" ht="15.75" thickBot="1" x14ac:dyDescent="0.3">
      <c r="J38"/>
      <c r="K38" s="2"/>
    </row>
    <row r="39" spans="1:11" x14ac:dyDescent="0.25">
      <c r="A39" s="3" t="s">
        <v>33</v>
      </c>
      <c r="B39" s="29">
        <v>2018</v>
      </c>
      <c r="C39" s="29">
        <v>2019</v>
      </c>
      <c r="D39" s="29">
        <v>2020</v>
      </c>
      <c r="E39" s="29">
        <v>2021</v>
      </c>
      <c r="F39" s="29">
        <v>2022</v>
      </c>
      <c r="G39" s="29">
        <v>2023</v>
      </c>
      <c r="H39" s="29">
        <v>2024</v>
      </c>
    </row>
    <row r="40" spans="1:11" x14ac:dyDescent="0.25">
      <c r="A40" s="9" t="s">
        <v>34</v>
      </c>
      <c r="B40" s="7">
        <f>B18+B24</f>
        <v>2264.9085840000002</v>
      </c>
      <c r="C40" s="7">
        <f t="shared" ref="C40:H40" si="22">C18+C24</f>
        <v>4373.6165760000004</v>
      </c>
      <c r="D40" s="7">
        <f t="shared" si="22"/>
        <v>4061.2153920000001</v>
      </c>
      <c r="E40" s="7">
        <f t="shared" si="22"/>
        <v>3748.8142080000002</v>
      </c>
      <c r="F40" s="7">
        <f t="shared" si="22"/>
        <v>3436.4130240000004</v>
      </c>
      <c r="G40" s="7">
        <f t="shared" si="22"/>
        <v>3124.0118400000001</v>
      </c>
      <c r="H40" s="7">
        <f t="shared" si="22"/>
        <v>2811.6106559999998</v>
      </c>
    </row>
    <row r="41" spans="1:11" x14ac:dyDescent="0.25">
      <c r="A41" s="9" t="s">
        <v>35</v>
      </c>
      <c r="B41" s="7">
        <f>B9</f>
        <v>2757</v>
      </c>
      <c r="C41" s="7">
        <f t="shared" ref="C41:H41" si="23">C9</f>
        <v>5514</v>
      </c>
      <c r="D41" s="7">
        <f t="shared" si="23"/>
        <v>5514</v>
      </c>
      <c r="E41" s="7">
        <f t="shared" si="23"/>
        <v>5514</v>
      </c>
      <c r="F41" s="7">
        <f t="shared" si="23"/>
        <v>5514</v>
      </c>
      <c r="G41" s="7">
        <f t="shared" si="23"/>
        <v>5514</v>
      </c>
      <c r="H41" s="7">
        <f t="shared" si="23"/>
        <v>5514</v>
      </c>
    </row>
    <row r="42" spans="1:11" x14ac:dyDescent="0.25">
      <c r="A42" s="22" t="s">
        <v>36</v>
      </c>
      <c r="B42" s="18">
        <f>B36</f>
        <v>307.39087102040827</v>
      </c>
      <c r="C42" s="18">
        <f t="shared" ref="C42:H42" si="24">C36</f>
        <v>579.87174530612276</v>
      </c>
      <c r="D42" s="18">
        <f t="shared" si="24"/>
        <v>510.05175183673475</v>
      </c>
      <c r="E42" s="18">
        <f t="shared" si="24"/>
        <v>440.23175836734697</v>
      </c>
      <c r="F42" s="18">
        <f t="shared" si="24"/>
        <v>370.41176489795919</v>
      </c>
      <c r="G42" s="18">
        <f t="shared" si="24"/>
        <v>300.59177142857146</v>
      </c>
      <c r="H42" s="18">
        <f t="shared" si="24"/>
        <v>230.77177795918377</v>
      </c>
    </row>
    <row r="43" spans="1:11" x14ac:dyDescent="0.25">
      <c r="A43" s="30" t="s">
        <v>33</v>
      </c>
      <c r="B43" s="31">
        <f>SUM(B40:B42)</f>
        <v>5329.2994550204094</v>
      </c>
      <c r="C43" s="31">
        <f t="shared" ref="C43:H43" si="25">SUM(C40:C42)</f>
        <v>10467.488321306124</v>
      </c>
      <c r="D43" s="31">
        <f t="shared" si="25"/>
        <v>10085.267143836734</v>
      </c>
      <c r="E43" s="31">
        <f t="shared" si="25"/>
        <v>9703.0459663673464</v>
      </c>
      <c r="F43" s="31">
        <f t="shared" si="25"/>
        <v>9320.8247888979604</v>
      </c>
      <c r="G43" s="31">
        <f t="shared" si="25"/>
        <v>8938.6036114285707</v>
      </c>
      <c r="H43" s="31">
        <f t="shared" si="25"/>
        <v>8556.3824339591847</v>
      </c>
    </row>
    <row r="44" spans="1:11" x14ac:dyDescent="0.25">
      <c r="A44" s="9" t="s">
        <v>37</v>
      </c>
      <c r="B44" s="17">
        <f>B43</f>
        <v>5329.2994550204094</v>
      </c>
      <c r="C44" s="17">
        <f>B44+C43</f>
        <v>15796.787776326533</v>
      </c>
      <c r="D44" s="17">
        <f t="shared" ref="D44:H44" si="26">C44+D43</f>
        <v>25882.054920163268</v>
      </c>
      <c r="E44" s="17">
        <f t="shared" si="26"/>
        <v>35585.100886530614</v>
      </c>
      <c r="F44" s="17">
        <f t="shared" si="26"/>
        <v>44905.925675428574</v>
      </c>
      <c r="G44" s="17">
        <f t="shared" si="26"/>
        <v>53844.529286857141</v>
      </c>
      <c r="H44" s="17">
        <f t="shared" si="26"/>
        <v>62400.911720816322</v>
      </c>
      <c r="J44"/>
    </row>
    <row r="45" spans="1:11" x14ac:dyDescent="0.25">
      <c r="J45"/>
    </row>
    <row r="46" spans="1:11" x14ac:dyDescent="0.25">
      <c r="J46"/>
    </row>
    <row r="47" spans="1:11" x14ac:dyDescent="0.25">
      <c r="J47"/>
    </row>
    <row r="48" spans="1:11" x14ac:dyDescent="0.25">
      <c r="J48"/>
    </row>
    <row r="49" spans="10:10" x14ac:dyDescent="0.25">
      <c r="J49"/>
    </row>
    <row r="50" spans="10:10" x14ac:dyDescent="0.25">
      <c r="J50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MIST CRRR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Dionne</dc:creator>
  <cp:lastModifiedBy>Jennifer Dionne</cp:lastModifiedBy>
  <dcterms:created xsi:type="dcterms:W3CDTF">2024-11-06T14:54:56Z</dcterms:created>
  <dcterms:modified xsi:type="dcterms:W3CDTF">2024-11-13T12:46:43Z</dcterms:modified>
</cp:coreProperties>
</file>