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hydroone.sharepoint.com/sites/RA/Proceedings Library/2024/EB-2024-0032 - HONI Dx Rates 2025 Annual Update/Working Folder/Reply Submission/Excel Live - Folder/"/>
    </mc:Choice>
  </mc:AlternateContent>
  <xr:revisionPtr revIDLastSave="11" documentId="8_{E8B8D926-568C-4373-AF65-8192E97007A8}" xr6:coauthVersionLast="47" xr6:coauthVersionMax="47" xr10:uidLastSave="{1FA4B6C1-9E29-4523-8CAE-C977C1E29D25}"/>
  <bookViews>
    <workbookView xWindow="28680" yWindow="-120" windowWidth="29040" windowHeight="15840" xr2:uid="{35E3E24E-CA40-484A-9D3F-7D6FB06C2527}"/>
  </bookViews>
  <sheets>
    <sheet name="2. Continuity Schedule (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'[1]Revenue Forecast_Chg'!#REF!</definedName>
    <definedName name="_________N6">'[1]Revenue Forecast_Old'!#REF!</definedName>
    <definedName name="_________SUM1">#N/A</definedName>
    <definedName name="_________SUM2">#REF!</definedName>
    <definedName name="_________SUM3">[2]OPEB!$A$1:$G$45</definedName>
    <definedName name="________N4">'[1]Revenue Forecast_Chg'!#REF!</definedName>
    <definedName name="________N6">'[1]Revenue Forecast_Old'!#REF!</definedName>
    <definedName name="________SUM1">#N/A</definedName>
    <definedName name="________SUM2">#REF!</definedName>
    <definedName name="________SUM3">[2]OPEB!$A$1:$G$45</definedName>
    <definedName name="_______N4">#REF!</definedName>
    <definedName name="_______N6">#REF!</definedName>
    <definedName name="_______SUM1">#N/A</definedName>
    <definedName name="_______SUM2">#REF!</definedName>
    <definedName name="_______SUM3">[3]OPEB!$A$1:$G$45</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[4]CarryingCharges!$Q$149:$Q$156</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[4]Rates!$A$40:$L$51</definedName>
    <definedName name="DistRatesTable">[4]Rates!$B$7:$C$18</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'[5]Sch 09 - GA-PEAK'!$C$37</definedName>
    <definedName name="ga_peak_total">'[6]Sch 09 - GA-PEAK'!$C$36</definedName>
    <definedName name="GAP">#N/A</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'[7]4.  GL Summary'!$B$43:$S$84</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'[8]Jun-02 p2'!$A$51:$E$53</definedName>
    <definedName name="June_Retail_Variance">'[8]Jun-02 p2'!$A$9:$IV$50</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'[9]Revenue Forecast_Old'!#REF!</definedName>
    <definedName name="Levels">#REF!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'[10]Input - Rates'!$C$3</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'[6]Sch 09 - GA-PEAK'!$C$37</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 localSheetId="0">'2. Continuity Schedule (4)'!$A$1:$AG$58</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NTMENU">#N/A</definedName>
    <definedName name="PRIOR">" 5"</definedName>
    <definedName name="prior_mth">'[11]SAP Analysis May 16'!$B$8</definedName>
    <definedName name="processor_lookup">'[12]2.0 processor lookup '!$A:$D</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Data">#REF!</definedName>
    <definedName name="resultsyear">'[4]2011 OPA final results'!$B$4</definedName>
    <definedName name="Resultsyears">'[4]LRAMVA Register'!$O$118:$O$122</definedName>
    <definedName name="resultyear">'[4]2015 IESO final results'!$B$4</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[13]Board!$A$26:$A$29</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1" l="1"/>
  <c r="Q41" i="1" s="1"/>
  <c r="Q42" i="1" s="1"/>
  <c r="Q15" i="1"/>
  <c r="G49" i="1"/>
  <c r="AD46" i="1"/>
  <c r="U43" i="1"/>
  <c r="L43" i="1"/>
  <c r="K43" i="1"/>
  <c r="J43" i="1"/>
  <c r="I43" i="1"/>
  <c r="F43" i="1"/>
  <c r="E43" i="1"/>
  <c r="D43" i="1"/>
  <c r="V42" i="1"/>
  <c r="K42" i="1"/>
  <c r="I42" i="1"/>
  <c r="F42" i="1"/>
  <c r="V41" i="1"/>
  <c r="K41" i="1"/>
  <c r="J41" i="1"/>
  <c r="J42" i="1" s="1"/>
  <c r="I41" i="1"/>
  <c r="F41" i="1"/>
  <c r="E41" i="1"/>
  <c r="E42" i="1" s="1"/>
  <c r="D41" i="1"/>
  <c r="D42" i="1" s="1"/>
  <c r="M37" i="1"/>
  <c r="S37" i="1" s="1"/>
  <c r="W37" i="1" s="1"/>
  <c r="AA37" i="1" s="1"/>
  <c r="AC37" i="1" s="1"/>
  <c r="H37" i="1"/>
  <c r="N37" i="1" s="1"/>
  <c r="R37" i="1" s="1"/>
  <c r="S36" i="1"/>
  <c r="W36" i="1" s="1"/>
  <c r="AA36" i="1" s="1"/>
  <c r="AC36" i="1" s="1"/>
  <c r="R36" i="1"/>
  <c r="AG36" i="1" s="1"/>
  <c r="N36" i="1"/>
  <c r="M36" i="1"/>
  <c r="H36" i="1"/>
  <c r="M35" i="1"/>
  <c r="S35" i="1" s="1"/>
  <c r="W35" i="1" s="1"/>
  <c r="AA35" i="1" s="1"/>
  <c r="AC35" i="1" s="1"/>
  <c r="H35" i="1"/>
  <c r="N35" i="1" s="1"/>
  <c r="R35" i="1" s="1"/>
  <c r="M31" i="1"/>
  <c r="S31" i="1" s="1"/>
  <c r="W31" i="1" s="1"/>
  <c r="AA31" i="1" s="1"/>
  <c r="H31" i="1"/>
  <c r="N31" i="1" s="1"/>
  <c r="R31" i="1" s="1"/>
  <c r="U30" i="1"/>
  <c r="U41" i="1" s="1"/>
  <c r="U42" i="1" s="1"/>
  <c r="T30" i="1"/>
  <c r="M30" i="1"/>
  <c r="S30" i="1" s="1"/>
  <c r="W30" i="1" s="1"/>
  <c r="AA30" i="1" s="1"/>
  <c r="H30" i="1"/>
  <c r="N30" i="1" s="1"/>
  <c r="R30" i="1" s="1"/>
  <c r="W29" i="1"/>
  <c r="AA29" i="1" s="1"/>
  <c r="S29" i="1"/>
  <c r="M29" i="1"/>
  <c r="H29" i="1"/>
  <c r="N29" i="1" s="1"/>
  <c r="R29" i="1" s="1"/>
  <c r="L28" i="1"/>
  <c r="M28" i="1" s="1"/>
  <c r="S28" i="1" s="1"/>
  <c r="W28" i="1" s="1"/>
  <c r="AA28" i="1" s="1"/>
  <c r="G28" i="1"/>
  <c r="H28" i="1" s="1"/>
  <c r="N28" i="1" s="1"/>
  <c r="R28" i="1" s="1"/>
  <c r="T27" i="1"/>
  <c r="L27" i="1"/>
  <c r="M27" i="1" s="1"/>
  <c r="S27" i="1" s="1"/>
  <c r="W27" i="1" s="1"/>
  <c r="AA27" i="1" s="1"/>
  <c r="G27" i="1"/>
  <c r="H27" i="1" s="1"/>
  <c r="N27" i="1" s="1"/>
  <c r="R27" i="1" s="1"/>
  <c r="T26" i="1"/>
  <c r="L26" i="1"/>
  <c r="M26" i="1" s="1"/>
  <c r="S26" i="1" s="1"/>
  <c r="W26" i="1" s="1"/>
  <c r="AA26" i="1" s="1"/>
  <c r="G26" i="1"/>
  <c r="H26" i="1" s="1"/>
  <c r="N26" i="1" s="1"/>
  <c r="R26" i="1" s="1"/>
  <c r="T25" i="1"/>
  <c r="L25" i="1"/>
  <c r="M25" i="1" s="1"/>
  <c r="S25" i="1" s="1"/>
  <c r="W25" i="1" s="1"/>
  <c r="AA25" i="1" s="1"/>
  <c r="G25" i="1"/>
  <c r="H25" i="1" s="1"/>
  <c r="N25" i="1" s="1"/>
  <c r="R25" i="1" s="1"/>
  <c r="S24" i="1"/>
  <c r="W24" i="1" s="1"/>
  <c r="AA24" i="1" s="1"/>
  <c r="R24" i="1"/>
  <c r="N24" i="1"/>
  <c r="M24" i="1"/>
  <c r="H24" i="1"/>
  <c r="W23" i="1"/>
  <c r="AA23" i="1" s="1"/>
  <c r="T23" i="1"/>
  <c r="S23" i="1"/>
  <c r="M23" i="1"/>
  <c r="L23" i="1"/>
  <c r="G23" i="1"/>
  <c r="H23" i="1" s="1"/>
  <c r="N23" i="1" s="1"/>
  <c r="R23" i="1" s="1"/>
  <c r="X22" i="1"/>
  <c r="T22" i="1"/>
  <c r="L22" i="1"/>
  <c r="M22" i="1" s="1"/>
  <c r="S22" i="1" s="1"/>
  <c r="W22" i="1" s="1"/>
  <c r="AA22" i="1" s="1"/>
  <c r="G22" i="1"/>
  <c r="H22" i="1" s="1"/>
  <c r="N22" i="1" s="1"/>
  <c r="R22" i="1" s="1"/>
  <c r="Y21" i="1"/>
  <c r="X21" i="1"/>
  <c r="T21" i="1"/>
  <c r="L21" i="1"/>
  <c r="M21" i="1" s="1"/>
  <c r="S21" i="1" s="1"/>
  <c r="W21" i="1" s="1"/>
  <c r="AA21" i="1" s="1"/>
  <c r="G21" i="1"/>
  <c r="H21" i="1" s="1"/>
  <c r="N21" i="1" s="1"/>
  <c r="R21" i="1" s="1"/>
  <c r="M20" i="1"/>
  <c r="S20" i="1" s="1"/>
  <c r="W20" i="1" s="1"/>
  <c r="AA20" i="1" s="1"/>
  <c r="L20" i="1"/>
  <c r="H20" i="1"/>
  <c r="N20" i="1" s="1"/>
  <c r="R20" i="1" s="1"/>
  <c r="S19" i="1"/>
  <c r="W19" i="1" s="1"/>
  <c r="AA19" i="1" s="1"/>
  <c r="M19" i="1"/>
  <c r="H19" i="1"/>
  <c r="N19" i="1" s="1"/>
  <c r="R19" i="1" s="1"/>
  <c r="M18" i="1"/>
  <c r="S18" i="1" s="1"/>
  <c r="W18" i="1" s="1"/>
  <c r="AA18" i="1" s="1"/>
  <c r="H18" i="1"/>
  <c r="N18" i="1" s="1"/>
  <c r="R18" i="1" s="1"/>
  <c r="N17" i="1"/>
  <c r="R17" i="1" s="1"/>
  <c r="M17" i="1"/>
  <c r="S17" i="1" s="1"/>
  <c r="W17" i="1" s="1"/>
  <c r="AA17" i="1" s="1"/>
  <c r="H17" i="1"/>
  <c r="Y16" i="1"/>
  <c r="Y43" i="1" s="1"/>
  <c r="X16" i="1"/>
  <c r="X43" i="1" s="1"/>
  <c r="V16" i="1"/>
  <c r="V43" i="1" s="1"/>
  <c r="T16" i="1"/>
  <c r="T43" i="1" s="1"/>
  <c r="Q43" i="1"/>
  <c r="P43" i="1"/>
  <c r="O43" i="1"/>
  <c r="M16" i="1"/>
  <c r="S16" i="1" s="1"/>
  <c r="L16" i="1"/>
  <c r="G16" i="1"/>
  <c r="H16" i="1" s="1"/>
  <c r="Y15" i="1"/>
  <c r="X15" i="1"/>
  <c r="T15" i="1"/>
  <c r="L15" i="1"/>
  <c r="M15" i="1" s="1"/>
  <c r="S15" i="1" s="1"/>
  <c r="W15" i="1" s="1"/>
  <c r="AA15" i="1" s="1"/>
  <c r="G15" i="1"/>
  <c r="H15" i="1" s="1"/>
  <c r="N15" i="1" s="1"/>
  <c r="Y14" i="1"/>
  <c r="X14" i="1"/>
  <c r="T14" i="1"/>
  <c r="M14" i="1"/>
  <c r="S14" i="1" s="1"/>
  <c r="W14" i="1" s="1"/>
  <c r="AA14" i="1" s="1"/>
  <c r="L14" i="1"/>
  <c r="H14" i="1"/>
  <c r="N14" i="1" s="1"/>
  <c r="R14" i="1" s="1"/>
  <c r="G14" i="1"/>
  <c r="Y13" i="1"/>
  <c r="X13" i="1"/>
  <c r="T13" i="1"/>
  <c r="L13" i="1"/>
  <c r="M13" i="1" s="1"/>
  <c r="S13" i="1" s="1"/>
  <c r="W13" i="1" s="1"/>
  <c r="AA13" i="1" s="1"/>
  <c r="G13" i="1"/>
  <c r="H13" i="1" s="1"/>
  <c r="N13" i="1" s="1"/>
  <c r="R13" i="1" s="1"/>
  <c r="Y12" i="1"/>
  <c r="X12" i="1"/>
  <c r="T12" i="1"/>
  <c r="L12" i="1"/>
  <c r="M12" i="1" s="1"/>
  <c r="S12" i="1" s="1"/>
  <c r="W12" i="1" s="1"/>
  <c r="AA12" i="1" s="1"/>
  <c r="G12" i="1"/>
  <c r="H12" i="1" s="1"/>
  <c r="N12" i="1" s="1"/>
  <c r="R12" i="1" s="1"/>
  <c r="Y11" i="1"/>
  <c r="M11" i="1"/>
  <c r="S11" i="1" s="1"/>
  <c r="W11" i="1" s="1"/>
  <c r="AA11" i="1" s="1"/>
  <c r="L11" i="1"/>
  <c r="H11" i="1"/>
  <c r="N11" i="1" s="1"/>
  <c r="R11" i="1" s="1"/>
  <c r="G11" i="1"/>
  <c r="Y10" i="1"/>
  <c r="X10" i="1"/>
  <c r="T10" i="1"/>
  <c r="L10" i="1"/>
  <c r="M10" i="1" s="1"/>
  <c r="S10" i="1" s="1"/>
  <c r="W10" i="1" s="1"/>
  <c r="AA10" i="1" s="1"/>
  <c r="G10" i="1"/>
  <c r="H10" i="1" s="1"/>
  <c r="N10" i="1" s="1"/>
  <c r="R10" i="1" s="1"/>
  <c r="Y9" i="1"/>
  <c r="X9" i="1"/>
  <c r="T9" i="1"/>
  <c r="L9" i="1"/>
  <c r="M9" i="1" s="1"/>
  <c r="S9" i="1" s="1"/>
  <c r="W9" i="1" s="1"/>
  <c r="AA9" i="1" s="1"/>
  <c r="G9" i="1"/>
  <c r="H9" i="1" s="1"/>
  <c r="N9" i="1" s="1"/>
  <c r="R9" i="1" s="1"/>
  <c r="Y8" i="1"/>
  <c r="Y41" i="1" s="1"/>
  <c r="Y42" i="1" s="1"/>
  <c r="X8" i="1"/>
  <c r="X41" i="1" s="1"/>
  <c r="X42" i="1" s="1"/>
  <c r="T8" i="1"/>
  <c r="T41" i="1" s="1"/>
  <c r="T42" i="1" s="1"/>
  <c r="P41" i="1"/>
  <c r="P42" i="1" s="1"/>
  <c r="O41" i="1"/>
  <c r="O42" i="1" s="1"/>
  <c r="L8" i="1"/>
  <c r="L41" i="1" s="1"/>
  <c r="L42" i="1" s="1"/>
  <c r="H8" i="1"/>
  <c r="G8" i="1"/>
  <c r="G41" i="1" s="1"/>
  <c r="R15" i="1" l="1"/>
  <c r="Z22" i="1"/>
  <c r="AF22" i="1"/>
  <c r="AG22" i="1" s="1"/>
  <c r="AB22" i="1"/>
  <c r="AC22" i="1" s="1"/>
  <c r="AF25" i="1"/>
  <c r="AG25" i="1" s="1"/>
  <c r="Z25" i="1"/>
  <c r="AF9" i="1"/>
  <c r="AG9" i="1" s="1"/>
  <c r="Z9" i="1"/>
  <c r="AB9" i="1" s="1"/>
  <c r="AC9" i="1" s="1"/>
  <c r="AF18" i="1"/>
  <c r="AG18" i="1" s="1"/>
  <c r="Z18" i="1"/>
  <c r="AA46" i="1"/>
  <c r="AF29" i="1"/>
  <c r="AG29" i="1" s="1"/>
  <c r="Z29" i="1"/>
  <c r="AB29" i="1" s="1"/>
  <c r="AC29" i="1" s="1"/>
  <c r="AF15" i="1"/>
  <c r="AG15" i="1" s="1"/>
  <c r="Z15" i="1"/>
  <c r="AF17" i="1"/>
  <c r="AG17" i="1" s="1"/>
  <c r="Z17" i="1"/>
  <c r="AB17" i="1" s="1"/>
  <c r="AC17" i="1" s="1"/>
  <c r="AF19" i="1"/>
  <c r="AG19" i="1" s="1"/>
  <c r="Z19" i="1"/>
  <c r="AB19" i="1" s="1"/>
  <c r="AC19" i="1" s="1"/>
  <c r="Z13" i="1"/>
  <c r="AF13" i="1"/>
  <c r="AG13" i="1" s="1"/>
  <c r="AF14" i="1"/>
  <c r="AG14" i="1" s="1"/>
  <c r="Z14" i="1"/>
  <c r="AB14" i="1" s="1"/>
  <c r="AC14" i="1" s="1"/>
  <c r="H43" i="1"/>
  <c r="N16" i="1"/>
  <c r="AF23" i="1"/>
  <c r="AG23" i="1" s="1"/>
  <c r="Z23" i="1"/>
  <c r="AF26" i="1"/>
  <c r="AG26" i="1" s="1"/>
  <c r="Z26" i="1"/>
  <c r="AB26" i="1" s="1"/>
  <c r="AC26" i="1" s="1"/>
  <c r="Z37" i="1"/>
  <c r="AD37" i="1" s="1"/>
  <c r="AG37" i="1"/>
  <c r="AB12" i="1"/>
  <c r="AF12" i="1"/>
  <c r="AG12" i="1" s="1"/>
  <c r="Z12" i="1"/>
  <c r="Z30" i="1"/>
  <c r="AB30" i="1" s="1"/>
  <c r="AC30" i="1" s="1"/>
  <c r="AF30" i="1"/>
  <c r="AG30" i="1" s="1"/>
  <c r="AG35" i="1"/>
  <c r="Z35" i="1"/>
  <c r="AD35" i="1" s="1"/>
  <c r="AC12" i="1"/>
  <c r="W16" i="1"/>
  <c r="S43" i="1"/>
  <c r="Z20" i="1"/>
  <c r="AB20" i="1" s="1"/>
  <c r="AC20" i="1" s="1"/>
  <c r="AF20" i="1"/>
  <c r="AG20" i="1" s="1"/>
  <c r="AF10" i="1"/>
  <c r="AG10" i="1" s="1"/>
  <c r="Z10" i="1"/>
  <c r="Z27" i="1"/>
  <c r="AB27" i="1" s="1"/>
  <c r="AC27" i="1" s="1"/>
  <c r="AF27" i="1"/>
  <c r="AG27" i="1" s="1"/>
  <c r="Z28" i="1"/>
  <c r="AB28" i="1" s="1"/>
  <c r="AC28" i="1" s="1"/>
  <c r="AF28" i="1"/>
  <c r="AG28" i="1" s="1"/>
  <c r="AF21" i="1"/>
  <c r="AG21" i="1" s="1"/>
  <c r="Z21" i="1"/>
  <c r="AB21" i="1" s="1"/>
  <c r="AC21" i="1" s="1"/>
  <c r="Z11" i="1"/>
  <c r="AB11" i="1" s="1"/>
  <c r="AC11" i="1" s="1"/>
  <c r="AF11" i="1"/>
  <c r="AG11" i="1" s="1"/>
  <c r="G50" i="1"/>
  <c r="G42" i="1"/>
  <c r="H41" i="1"/>
  <c r="H42" i="1" s="1"/>
  <c r="AB31" i="1"/>
  <c r="AC31" i="1" s="1"/>
  <c r="Z31" i="1"/>
  <c r="AG31" i="1"/>
  <c r="M8" i="1"/>
  <c r="N8" i="1"/>
  <c r="Z24" i="1"/>
  <c r="Z36" i="1"/>
  <c r="AD36" i="1" s="1"/>
  <c r="M43" i="1"/>
  <c r="AF24" i="1"/>
  <c r="AG24" i="1" s="1"/>
  <c r="G43" i="1"/>
  <c r="Z46" i="1" l="1"/>
  <c r="AB23" i="1"/>
  <c r="AC23" i="1" s="1"/>
  <c r="AD23" i="1" s="1"/>
  <c r="AB25" i="1"/>
  <c r="AD11" i="1"/>
  <c r="AB10" i="1"/>
  <c r="AC10" i="1" s="1"/>
  <c r="AD10" i="1" s="1"/>
  <c r="R16" i="1"/>
  <c r="N43" i="1"/>
  <c r="AB15" i="1"/>
  <c r="AC15" i="1" s="1"/>
  <c r="AD15" i="1" s="1"/>
  <c r="AD12" i="1"/>
  <c r="AD14" i="1"/>
  <c r="AD9" i="1"/>
  <c r="AD24" i="1"/>
  <c r="AD20" i="1"/>
  <c r="N41" i="1"/>
  <c r="N42" i="1" s="1"/>
  <c r="R8" i="1"/>
  <c r="AD22" i="1"/>
  <c r="M41" i="1"/>
  <c r="M42" i="1" s="1"/>
  <c r="S8" i="1"/>
  <c r="AD17" i="1"/>
  <c r="AB13" i="1"/>
  <c r="AC13" i="1" s="1"/>
  <c r="AD13" i="1" s="1"/>
  <c r="AA16" i="1"/>
  <c r="W43" i="1"/>
  <c r="AD19" i="1"/>
  <c r="AB18" i="1"/>
  <c r="AC18" i="1" s="1"/>
  <c r="AD18" i="1" s="1"/>
  <c r="AB24" i="1"/>
  <c r="AC24" i="1" s="1"/>
  <c r="AA43" i="1" l="1"/>
  <c r="Z16" i="1"/>
  <c r="AF16" i="1"/>
  <c r="AG16" i="1" s="1"/>
  <c r="R43" i="1"/>
  <c r="W8" i="1"/>
  <c r="S41" i="1"/>
  <c r="S42" i="1" s="1"/>
  <c r="AB46" i="1"/>
  <c r="AC25" i="1"/>
  <c r="AC46" i="1" s="1"/>
  <c r="Z8" i="1"/>
  <c r="AF8" i="1"/>
  <c r="AG8" i="1" s="1"/>
  <c r="R41" i="1"/>
  <c r="R42" i="1" s="1"/>
  <c r="AB8" i="1"/>
  <c r="Z41" i="1" l="1"/>
  <c r="Z42" i="1" s="1"/>
  <c r="Z45" i="1"/>
  <c r="Z43" i="1"/>
  <c r="AB16" i="1"/>
  <c r="AA8" i="1"/>
  <c r="W41" i="1"/>
  <c r="W42" i="1" s="1"/>
  <c r="AB43" i="1" l="1"/>
  <c r="AC16" i="1"/>
  <c r="AB41" i="1"/>
  <c r="AB42" i="1" s="1"/>
  <c r="AC8" i="1"/>
  <c r="AA41" i="1"/>
  <c r="AA42" i="1" s="1"/>
  <c r="AA45" i="1"/>
  <c r="AB45" i="1"/>
  <c r="AC41" i="1" l="1"/>
  <c r="AC42" i="1" s="1"/>
  <c r="AC45" i="1"/>
  <c r="AD8" i="1"/>
  <c r="AC43" i="1"/>
  <c r="AD16" i="1"/>
  <c r="AD43" i="1" s="1"/>
  <c r="AD41" i="1" l="1"/>
  <c r="AD42" i="1" s="1"/>
  <c r="AD45" i="1"/>
</calcChain>
</file>

<file path=xl/sharedStrings.xml><?xml version="1.0" encoding="utf-8"?>
<sst xmlns="http://schemas.openxmlformats.org/spreadsheetml/2006/main" count="98" uniqueCount="73">
  <si>
    <t>Projected Interest on Dec-31-23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</si>
  <si>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</si>
  <si>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</si>
  <si>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</si>
  <si>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</si>
  <si>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</si>
  <si>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</si>
  <si>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</si>
  <si>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</si>
  <si>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</si>
  <si>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</si>
  <si>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</si>
  <si>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</si>
  <si>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</si>
  <si>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</si>
  <si>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</si>
  <si>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</si>
  <si>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</si>
  <si>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</si>
  <si>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</si>
  <si>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</si>
  <si>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</si>
  <si>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Principal Disposition during 2024 - instructed by  OEB</t>
  </si>
  <si>
    <t>Interest Disposition during 2024- instructed by  OEB</t>
  </si>
  <si>
    <t>Closing Principal Balances as of Dec 31-23 Adjusted for Dispositions during 2024</t>
  </si>
  <si>
    <t>Closing Interest Balances as of Dec 31-23 Adjusted for Dispositions during 2024</t>
  </si>
  <si>
    <t>Projected Interest  from Jan 1, 2024 to December 31, 2024 on  Dec 31-23 balance adjusted for disposition during 2024 (2)</t>
  </si>
  <si>
    <t>Total Interest</t>
  </si>
  <si>
    <t>Total Claim</t>
  </si>
  <si>
    <t>Accounts To Dispose
Yes/No</t>
  </si>
  <si>
    <t>As of Dec 31-23</t>
  </si>
  <si>
    <t>Variance                           RRR vs. 2023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</si>
  <si>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</si>
  <si>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</si>
  <si>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</si>
  <si>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</si>
  <si>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</si>
  <si>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</si>
  <si>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</si>
  <si>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</si>
  <si>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</si>
  <si>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</si>
  <si>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</si>
  <si>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</si>
  <si>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</si>
  <si>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</si>
  <si>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</si>
  <si>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</si>
  <si>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</si>
  <si>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(2019) - HONI</t>
  </si>
  <si>
    <t>Disposition and Recovery/Refund of Regulatory Balances (2020)</t>
  </si>
  <si>
    <t xml:space="preserve">Disposition and Recovery/Refund of Regulatory Balances (2021) - HONI and Acquired LDCs </t>
  </si>
  <si>
    <t>Disposition and Recovery/Refund of Regulatory Balances (2021) - OPDC PDI</t>
  </si>
  <si>
    <t>Disposition and Recovery/Refund of Regulatory Balances (2021) - DTA -HONI</t>
  </si>
  <si>
    <t>Disposition and Recovery/Refund of Regulatory Balances (2022)-Acquired LDCs Group 2</t>
  </si>
  <si>
    <t>Disposition and Recovery/Refund of Regulatory Balances (2022)-Acquired LDCs LRAMVA</t>
  </si>
  <si>
    <t>Disposition and Recovery/Refund of Regulatory Balances (2022)-CGAAP-Woodstock</t>
  </si>
  <si>
    <t>Disposition and Recovery/Refund of Regulatory Balances (2022) CGAAP-OPDC</t>
  </si>
  <si>
    <t>Disposition and Recovery/Refund of Regulatory Balances (2023) HONI and LDCs</t>
  </si>
  <si>
    <t>Disposition and Recovery/Refund of Regulatory Balances (2023) OPDC PDI</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</si>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</sst>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Red]\-&quot;$&quot;#,##0"/>
    <numFmt numFmtId="166" formatCode="&quot;$&quot;#,##0.00;[Red]\-&quot;$&quot;#,##0.00"/>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s>
  <fills count="5">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medium">
        <color indexed="64"/>
      </left>
      <right style="medium">
        <color indexed="64"/>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style="medium">
        <color indexed="64"/>
      </right>
      <top/>
      <bottom style="medium">
        <color indexed="12"/>
      </bottom>
      <diagonal/>
    </border>
    <border>
      <left style="medium">
        <color indexed="64"/>
      </left>
      <right style="medium">
        <color indexed="64"/>
      </right>
      <top/>
      <bottom style="medium">
        <color indexed="39"/>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style="medium">
        <color indexed="64"/>
      </left>
      <right/>
      <top style="thin">
        <color theme="0"/>
      </top>
      <bottom style="thin">
        <color theme="0"/>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style="medium">
        <color indexed="64"/>
      </left>
      <right style="medium">
        <color indexed="64"/>
      </right>
      <top style="medium">
        <color indexed="9"/>
      </top>
      <bottom/>
      <diagonal/>
    </border>
    <border>
      <left/>
      <right style="medium">
        <color indexed="9"/>
      </right>
      <top style="medium">
        <color indexed="9"/>
      </top>
      <bottom style="medium">
        <color indexed="9"/>
      </bottom>
      <diagonal/>
    </border>
    <border>
      <left style="medium">
        <color indexed="64"/>
      </left>
      <right/>
      <top/>
      <bottom style="medium">
        <color indexed="64"/>
      </bottom>
      <diagonal/>
    </border>
    <border>
      <left/>
      <right style="medium">
        <color indexed="64"/>
      </right>
      <top/>
      <bottom style="medium">
        <color auto="1"/>
      </bottom>
      <diagonal/>
    </border>
    <border>
      <left style="thin">
        <color indexed="64"/>
      </left>
      <right/>
      <top style="medium">
        <color indexed="9"/>
      </top>
      <bottom style="medium">
        <color auto="1"/>
      </bottom>
      <diagonal/>
    </border>
    <border>
      <left/>
      <right/>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style="medium">
        <color indexed="9"/>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cellStyleXfs>
  <cellXfs count="158">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2" fillId="0" borderId="5" xfId="2" applyFont="1" applyBorder="1" applyAlignment="1">
      <alignment vertical="center"/>
    </xf>
    <xf numFmtId="0" fontId="13" fillId="0" borderId="6" xfId="2" applyFont="1" applyBorder="1"/>
    <xf numFmtId="43" fontId="13" fillId="0" borderId="20" xfId="1" applyFont="1" applyFill="1" applyBorder="1" applyProtection="1"/>
    <xf numFmtId="43" fontId="13"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3" fillId="0" borderId="10" xfId="1" applyFont="1" applyFill="1" applyBorder="1" applyProtection="1"/>
    <xf numFmtId="43" fontId="5" fillId="0" borderId="11"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6" xfId="1" applyFont="1" applyFill="1" applyBorder="1" applyAlignment="1" applyProtection="1">
      <alignment wrapText="1"/>
    </xf>
    <xf numFmtId="43" fontId="3" fillId="0" borderId="13" xfId="1" applyFont="1" applyFill="1" applyBorder="1" applyProtection="1"/>
    <xf numFmtId="43" fontId="3" fillId="0" borderId="8" xfId="1" applyFont="1" applyBorder="1" applyProtection="1"/>
    <xf numFmtId="43" fontId="3" fillId="0" borderId="6" xfId="1" applyFont="1" applyBorder="1" applyProtection="1"/>
    <xf numFmtId="166" fontId="3" fillId="0" borderId="10" xfId="2" applyNumberFormat="1" applyBorder="1"/>
    <xf numFmtId="165" fontId="3" fillId="0" borderId="9" xfId="2" applyNumberFormat="1" applyBorder="1" applyProtection="1">
      <protection locked="0"/>
    </xf>
    <xf numFmtId="165" fontId="13" fillId="0" borderId="21" xfId="2" applyNumberFormat="1" applyFont="1" applyBorder="1"/>
    <xf numFmtId="165" fontId="8" fillId="0" borderId="0" xfId="2" applyNumberFormat="1" applyFont="1"/>
    <xf numFmtId="0" fontId="13" fillId="0" borderId="10" xfId="2" applyFont="1" applyBorder="1" applyAlignment="1">
      <alignment horizontal="left"/>
    </xf>
    <xf numFmtId="0" fontId="13" fillId="0" borderId="11" xfId="2" applyFont="1" applyBorder="1" applyAlignment="1">
      <alignment horizontal="center"/>
    </xf>
    <xf numFmtId="164" fontId="13" fillId="3" borderId="22" xfId="1" applyNumberFormat="1" applyFont="1" applyFill="1" applyBorder="1" applyProtection="1"/>
    <xf numFmtId="164" fontId="13" fillId="3" borderId="23" xfId="1" applyNumberFormat="1" applyFont="1" applyFill="1" applyBorder="1" applyProtection="1"/>
    <xf numFmtId="164" fontId="13" fillId="3" borderId="24" xfId="1" applyNumberFormat="1" applyFont="1" applyFill="1" applyBorder="1" applyProtection="1"/>
    <xf numFmtId="164" fontId="13" fillId="2" borderId="24" xfId="1" applyNumberFormat="1" applyFont="1" applyFill="1" applyBorder="1" applyProtection="1">
      <protection locked="0"/>
    </xf>
    <xf numFmtId="164" fontId="13" fillId="0" borderId="0" xfId="1" applyNumberFormat="1" applyFont="1" applyFill="1" applyBorder="1" applyProtection="1"/>
    <xf numFmtId="164" fontId="13" fillId="0" borderId="10" xfId="1" applyNumberFormat="1" applyFont="1" applyFill="1" applyBorder="1" applyProtection="1"/>
    <xf numFmtId="164" fontId="13" fillId="0" borderId="24" xfId="1" applyNumberFormat="1" applyFont="1" applyFill="1" applyBorder="1" applyProtection="1"/>
    <xf numFmtId="164" fontId="13" fillId="0" borderId="11" xfId="1" applyNumberFormat="1" applyFont="1" applyFill="1" applyBorder="1" applyProtection="1"/>
    <xf numFmtId="164" fontId="13" fillId="2" borderId="25" xfId="1" applyNumberFormat="1" applyFont="1" applyFill="1" applyBorder="1" applyProtection="1">
      <protection locked="0"/>
    </xf>
    <xf numFmtId="164" fontId="13" fillId="2" borderId="26" xfId="1" applyNumberFormat="1" applyFont="1" applyFill="1" applyBorder="1" applyProtection="1">
      <protection locked="0"/>
    </xf>
    <xf numFmtId="164" fontId="13" fillId="0" borderId="11" xfId="1" applyNumberFormat="1" applyFont="1" applyBorder="1" applyProtection="1"/>
    <xf numFmtId="164" fontId="14" fillId="4" borderId="27" xfId="1" applyNumberFormat="1" applyFont="1" applyFill="1" applyBorder="1" applyAlignment="1" applyProtection="1">
      <alignment horizontal="center" vertical="center"/>
      <protection locked="0"/>
    </xf>
    <xf numFmtId="37" fontId="13" fillId="2" borderId="26" xfId="2" applyNumberFormat="1" applyFont="1" applyFill="1" applyBorder="1" applyProtection="1">
      <protection locked="0"/>
    </xf>
    <xf numFmtId="164" fontId="1" fillId="0" borderId="11" xfId="1" applyNumberFormat="1" applyFont="1" applyBorder="1"/>
    <xf numFmtId="164" fontId="8" fillId="0" borderId="0" xfId="1" applyNumberFormat="1" applyFont="1"/>
    <xf numFmtId="164" fontId="0" fillId="0" borderId="0" xfId="1" applyNumberFormat="1" applyFont="1"/>
    <xf numFmtId="164" fontId="13" fillId="3" borderId="28" xfId="1" applyNumberFormat="1" applyFont="1" applyFill="1" applyBorder="1" applyProtection="1"/>
    <xf numFmtId="164" fontId="13" fillId="3" borderId="29" xfId="1" applyNumberFormat="1" applyFont="1" applyFill="1" applyBorder="1" applyProtection="1"/>
    <xf numFmtId="43" fontId="13" fillId="3" borderId="29" xfId="1" applyFont="1" applyFill="1" applyBorder="1" applyProtection="1"/>
    <xf numFmtId="43" fontId="13" fillId="3" borderId="24" xfId="1" applyFont="1" applyFill="1" applyBorder="1" applyProtection="1"/>
    <xf numFmtId="43" fontId="13" fillId="2" borderId="24" xfId="1" applyFont="1" applyFill="1" applyBorder="1" applyProtection="1">
      <protection locked="0"/>
    </xf>
    <xf numFmtId="43" fontId="13" fillId="0" borderId="24" xfId="1" applyFont="1" applyFill="1" applyBorder="1" applyProtection="1"/>
    <xf numFmtId="43" fontId="13" fillId="0" borderId="11" xfId="1" applyFont="1" applyFill="1" applyBorder="1" applyProtection="1"/>
    <xf numFmtId="43" fontId="13" fillId="2" borderId="25" xfId="1" applyFont="1" applyFill="1" applyBorder="1" applyProtection="1">
      <protection locked="0"/>
    </xf>
    <xf numFmtId="0" fontId="8" fillId="0" borderId="0" xfId="3" applyFont="1"/>
    <xf numFmtId="0" fontId="13" fillId="0" borderId="10" xfId="4" applyFont="1" applyBorder="1" applyAlignment="1">
      <alignment horizontal="left" wrapText="1"/>
    </xf>
    <xf numFmtId="0" fontId="13" fillId="0" borderId="11" xfId="2" applyFont="1" applyBorder="1" applyAlignment="1">
      <alignment horizontal="center" vertical="top"/>
    </xf>
    <xf numFmtId="0" fontId="14" fillId="4" borderId="27" xfId="2" applyFont="1" applyFill="1" applyBorder="1" applyAlignment="1" applyProtection="1">
      <alignment horizontal="center" vertical="center"/>
      <protection locked="0"/>
    </xf>
    <xf numFmtId="0" fontId="14" fillId="4" borderId="10" xfId="2" applyFont="1" applyFill="1" applyBorder="1" applyAlignment="1" applyProtection="1">
      <alignment horizontal="center" vertical="center"/>
      <protection locked="0"/>
    </xf>
    <xf numFmtId="165" fontId="13" fillId="2" borderId="26" xfId="2" applyNumberFormat="1" applyFont="1" applyFill="1" applyBorder="1" applyProtection="1">
      <protection locked="0"/>
    </xf>
    <xf numFmtId="43" fontId="13" fillId="0" borderId="12" xfId="1" applyFont="1" applyFill="1" applyBorder="1" applyProtection="1"/>
    <xf numFmtId="43" fontId="13" fillId="0" borderId="25" xfId="1" applyFont="1" applyFill="1" applyBorder="1" applyProtection="1">
      <protection locked="0"/>
    </xf>
    <xf numFmtId="43" fontId="13" fillId="0" borderId="24" xfId="1" applyFont="1" applyFill="1" applyBorder="1" applyProtection="1">
      <protection locked="0"/>
    </xf>
    <xf numFmtId="43" fontId="13" fillId="0" borderId="26" xfId="1" applyFont="1" applyFill="1" applyBorder="1" applyProtection="1">
      <protection locked="0"/>
    </xf>
    <xf numFmtId="43" fontId="13" fillId="0" borderId="23" xfId="1" applyFont="1" applyFill="1" applyBorder="1" applyProtection="1">
      <protection locked="0"/>
    </xf>
    <xf numFmtId="166" fontId="3" fillId="0" borderId="10" xfId="2" applyNumberFormat="1" applyBorder="1" applyAlignment="1">
      <alignment horizontal="center"/>
    </xf>
    <xf numFmtId="165" fontId="13" fillId="0" borderId="26" xfId="2" applyNumberFormat="1" applyFont="1" applyBorder="1" applyProtection="1">
      <protection locked="0"/>
    </xf>
    <xf numFmtId="165" fontId="1" fillId="0" borderId="11" xfId="0" applyNumberFormat="1" applyFont="1" applyBorder="1"/>
    <xf numFmtId="0" fontId="16" fillId="0" borderId="10" xfId="2" applyFont="1" applyBorder="1" applyAlignment="1">
      <alignment horizontal="left"/>
    </xf>
    <xf numFmtId="43" fontId="13" fillId="0" borderId="12" xfId="1" applyFont="1" applyFill="1" applyBorder="1" applyProtection="1">
      <protection locked="0"/>
    </xf>
    <xf numFmtId="43" fontId="13" fillId="0" borderId="0" xfId="1" applyFont="1" applyFill="1" applyBorder="1" applyProtection="1">
      <protection locked="0"/>
    </xf>
    <xf numFmtId="43" fontId="13" fillId="0" borderId="30" xfId="1" applyFont="1" applyFill="1" applyBorder="1" applyProtection="1">
      <protection locked="0"/>
    </xf>
    <xf numFmtId="43" fontId="13" fillId="0" borderId="31" xfId="1" applyFont="1" applyFill="1" applyBorder="1" applyProtection="1">
      <protection locked="0"/>
    </xf>
    <xf numFmtId="165" fontId="13" fillId="0" borderId="11" xfId="2" applyNumberFormat="1" applyFont="1" applyBorder="1"/>
    <xf numFmtId="0" fontId="13" fillId="0" borderId="10" xfId="2" applyFont="1" applyBorder="1"/>
    <xf numFmtId="0" fontId="13" fillId="0" borderId="11" xfId="2" applyFont="1" applyBorder="1"/>
    <xf numFmtId="43" fontId="3" fillId="0" borderId="13" xfId="1" applyFont="1" applyBorder="1" applyProtection="1"/>
    <xf numFmtId="43" fontId="3" fillId="0" borderId="0" xfId="1" applyFont="1" applyFill="1" applyBorder="1" applyProtection="1"/>
    <xf numFmtId="43" fontId="13" fillId="0" borderId="11" xfId="1" applyFont="1" applyBorder="1" applyProtection="1"/>
    <xf numFmtId="0" fontId="5" fillId="0" borderId="10" xfId="2" applyFont="1" applyBorder="1"/>
    <xf numFmtId="0" fontId="5" fillId="0" borderId="11" xfId="2" applyFont="1" applyBorder="1"/>
    <xf numFmtId="43" fontId="5" fillId="0" borderId="12" xfId="1" applyFont="1" applyFill="1" applyBorder="1" applyProtection="1"/>
    <xf numFmtId="164" fontId="5" fillId="0" borderId="12" xfId="1" applyNumberFormat="1" applyFont="1" applyFill="1" applyBorder="1" applyProtection="1"/>
    <xf numFmtId="164" fontId="5" fillId="0" borderId="10" xfId="1" applyNumberFormat="1" applyFont="1" applyFill="1" applyBorder="1" applyProtection="1"/>
    <xf numFmtId="164" fontId="5" fillId="0" borderId="13" xfId="1" applyNumberFormat="1" applyFont="1" applyFill="1" applyBorder="1" applyProtection="1"/>
    <xf numFmtId="164" fontId="5" fillId="0" borderId="0" xfId="1" applyNumberFormat="1" applyFont="1" applyFill="1" applyBorder="1" applyProtection="1"/>
    <xf numFmtId="166" fontId="3" fillId="0" borderId="13" xfId="2" applyNumberFormat="1" applyBorder="1"/>
    <xf numFmtId="165" fontId="5" fillId="0" borderId="26" xfId="2" applyNumberFormat="1" applyFont="1" applyBorder="1" applyProtection="1">
      <protection locked="0"/>
    </xf>
    <xf numFmtId="165" fontId="5" fillId="0" borderId="11" xfId="2" applyNumberFormat="1" applyFont="1" applyBorder="1"/>
    <xf numFmtId="164" fontId="17" fillId="0" borderId="0" xfId="3" applyNumberFormat="1" applyFont="1"/>
    <xf numFmtId="0" fontId="2" fillId="0" borderId="0" xfId="0" applyFont="1"/>
    <xf numFmtId="164" fontId="13" fillId="0" borderId="13" xfId="1" applyNumberFormat="1" applyFont="1" applyFill="1" applyBorder="1" applyProtection="1"/>
    <xf numFmtId="166" fontId="13" fillId="0" borderId="10" xfId="2" applyNumberFormat="1" applyFont="1" applyBorder="1"/>
    <xf numFmtId="0" fontId="5" fillId="0" borderId="10" xfId="2" applyFont="1" applyBorder="1" applyAlignment="1">
      <alignment horizontal="left"/>
    </xf>
    <xf numFmtId="0" fontId="5" fillId="0" borderId="11" xfId="2" applyFont="1" applyBorder="1" applyAlignment="1">
      <alignment horizontal="center"/>
    </xf>
    <xf numFmtId="165" fontId="13" fillId="0" borderId="13" xfId="2" applyNumberFormat="1" applyFont="1" applyBorder="1" applyProtection="1">
      <protection locked="0"/>
    </xf>
    <xf numFmtId="43" fontId="5" fillId="0" borderId="0" xfId="1" applyFont="1" applyFill="1" applyBorder="1" applyProtection="1"/>
    <xf numFmtId="43" fontId="5" fillId="0" borderId="11" xfId="1" applyFont="1" applyFill="1" applyBorder="1" applyProtection="1"/>
    <xf numFmtId="164" fontId="5" fillId="0" borderId="11" xfId="1" applyNumberFormat="1" applyFont="1" applyFill="1" applyBorder="1" applyProtection="1"/>
    <xf numFmtId="166" fontId="5" fillId="0" borderId="10" xfId="2" applyNumberFormat="1" applyFont="1" applyBorder="1"/>
    <xf numFmtId="165" fontId="5" fillId="0" borderId="13" xfId="2" applyNumberFormat="1" applyFont="1" applyBorder="1" applyProtection="1">
      <protection locked="0"/>
    </xf>
    <xf numFmtId="0" fontId="4" fillId="0" borderId="0" xfId="3" applyFont="1"/>
    <xf numFmtId="43" fontId="5" fillId="0" borderId="10" xfId="1" applyFont="1" applyFill="1" applyBorder="1" applyProtection="1"/>
    <xf numFmtId="43" fontId="13" fillId="0" borderId="13" xfId="1" applyFont="1" applyFill="1" applyBorder="1" applyProtection="1"/>
    <xf numFmtId="0" fontId="18" fillId="0" borderId="0" xfId="3" applyFont="1"/>
    <xf numFmtId="0" fontId="13" fillId="0" borderId="32" xfId="2" applyFont="1" applyBorder="1"/>
    <xf numFmtId="0" fontId="13" fillId="0" borderId="33" xfId="2" applyFont="1" applyBorder="1" applyAlignment="1">
      <alignment horizontal="center"/>
    </xf>
    <xf numFmtId="165" fontId="13" fillId="0" borderId="34" xfId="2" applyNumberFormat="1" applyFont="1" applyBorder="1"/>
    <xf numFmtId="165" fontId="13" fillId="0" borderId="35" xfId="2" applyNumberFormat="1" applyFont="1" applyBorder="1"/>
    <xf numFmtId="165" fontId="13" fillId="0" borderId="36" xfId="2" applyNumberFormat="1" applyFont="1" applyBorder="1"/>
    <xf numFmtId="165" fontId="13" fillId="0" borderId="33" xfId="2" applyNumberFormat="1" applyFont="1" applyBorder="1"/>
    <xf numFmtId="165" fontId="13" fillId="0" borderId="37" xfId="2" applyNumberFormat="1" applyFont="1" applyBorder="1"/>
    <xf numFmtId="166" fontId="3" fillId="0" borderId="32" xfId="2" applyNumberFormat="1" applyBorder="1"/>
    <xf numFmtId="166" fontId="3" fillId="0" borderId="38" xfId="2" applyNumberFormat="1" applyBorder="1" applyProtection="1">
      <protection locked="0"/>
    </xf>
    <xf numFmtId="0" fontId="1" fillId="0" borderId="0" xfId="0" applyFont="1"/>
    <xf numFmtId="0" fontId="19" fillId="0" borderId="0" xfId="5" applyFont="1"/>
    <xf numFmtId="0" fontId="15" fillId="0" borderId="0" xfId="5" applyFont="1" applyAlignment="1">
      <alignment vertical="top"/>
    </xf>
    <xf numFmtId="0" fontId="3" fillId="0" borderId="0" xfId="5" applyAlignment="1">
      <alignment horizontal="left" vertical="top" wrapText="1"/>
    </xf>
    <xf numFmtId="166" fontId="3" fillId="0" borderId="0" xfId="5" applyNumberFormat="1" applyAlignment="1">
      <alignment vertical="top"/>
    </xf>
    <xf numFmtId="0" fontId="3" fillId="0" borderId="0" xfId="5" applyAlignment="1">
      <alignment vertical="top" wrapText="1"/>
    </xf>
    <xf numFmtId="166" fontId="10" fillId="0" borderId="6" xfId="2" applyNumberFormat="1" applyFont="1" applyBorder="1" applyAlignment="1">
      <alignment horizontal="center" vertical="center" wrapText="1"/>
    </xf>
    <xf numFmtId="166" fontId="10" fillId="0" borderId="11" xfId="2" applyNumberFormat="1" applyFont="1" applyBorder="1" applyAlignment="1">
      <alignment horizontal="center" vertical="center" wrapText="1"/>
    </xf>
    <xf numFmtId="166" fontId="10" fillId="0" borderId="17" xfId="2" applyNumberFormat="1" applyFont="1" applyBorder="1" applyAlignment="1">
      <alignment horizontal="center" vertical="center" wrapText="1"/>
    </xf>
    <xf numFmtId="0" fontId="5" fillId="0" borderId="0" xfId="5" applyFont="1" applyAlignment="1">
      <alignment horizontal="left" vertical="top" wrapText="1"/>
    </xf>
    <xf numFmtId="0" fontId="3" fillId="0" borderId="0" xfId="5" applyAlignment="1">
      <alignment horizontal="left" vertical="top" wrapText="1"/>
    </xf>
    <xf numFmtId="166" fontId="10" fillId="0" borderId="8"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11" xfId="2" applyNumberFormat="1" applyFont="1" applyBorder="1" applyAlignment="1">
      <alignment horizontal="center" vertical="center" wrapText="1"/>
    </xf>
    <xf numFmtId="166" fontId="10" fillId="0" borderId="9" xfId="2" applyNumberFormat="1" applyFont="1" applyBorder="1" applyAlignment="1">
      <alignment horizontal="center" vertical="center" wrapText="1"/>
    </xf>
    <xf numFmtId="166" fontId="10" fillId="0" borderId="13" xfId="2" applyNumberFormat="1" applyFont="1" applyBorder="1" applyAlignment="1">
      <alignment horizontal="center" vertical="center" wrapText="1"/>
    </xf>
    <xf numFmtId="166" fontId="10" fillId="0" borderId="18" xfId="2" applyNumberFormat="1" applyFont="1" applyBorder="1" applyAlignment="1">
      <alignment horizontal="center" vertical="center" wrapText="1"/>
    </xf>
    <xf numFmtId="166" fontId="10" fillId="0" borderId="0" xfId="2" applyNumberFormat="1" applyFont="1" applyAlignment="1">
      <alignment horizontal="center" vertical="center" wrapText="1"/>
    </xf>
    <xf numFmtId="166" fontId="10" fillId="0" borderId="19" xfId="2" applyNumberFormat="1" applyFont="1" applyBorder="1" applyAlignment="1">
      <alignment horizontal="center" vertical="center" wrapText="1"/>
    </xf>
    <xf numFmtId="166" fontId="11" fillId="2" borderId="0" xfId="2" applyNumberFormat="1" applyFont="1" applyFill="1" applyAlignment="1">
      <alignment horizontal="center" vertical="center" wrapText="1"/>
    </xf>
    <xf numFmtId="166" fontId="11" fillId="2" borderId="15" xfId="2" applyNumberFormat="1" applyFont="1" applyFill="1" applyBorder="1" applyAlignment="1">
      <alignment horizontal="center" vertical="center" wrapText="1"/>
    </xf>
    <xf numFmtId="166" fontId="11" fillId="0" borderId="15"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0" fillId="0" borderId="15"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16"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15" xfId="2" applyNumberFormat="1" applyFont="1" applyFill="1" applyBorder="1" applyAlignment="1">
      <alignment horizontal="center" vertical="center"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10" xfId="2" applyFont="1" applyBorder="1" applyAlignment="1">
      <alignment horizontal="left" vertical="center"/>
    </xf>
    <xf numFmtId="0" fontId="10" fillId="0" borderId="6" xfId="2" applyFont="1" applyBorder="1" applyAlignment="1">
      <alignment horizontal="center" vertical="center" wrapText="1"/>
    </xf>
    <xf numFmtId="0" fontId="10" fillId="0" borderId="11"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2" borderId="14" xfId="2" applyNumberFormat="1" applyFont="1" applyFill="1" applyBorder="1" applyAlignment="1">
      <alignment horizontal="center" vertical="center" wrapText="1"/>
    </xf>
  </cellXfs>
  <cellStyles count="6">
    <cellStyle name="Comma" xfId="1" builtinId="3"/>
    <cellStyle name="Normal" xfId="0" builtinId="0"/>
    <cellStyle name="Normal 10 12" xfId="5" xr:uid="{74E090C0-8964-44FC-97E9-98CCE87E8B81}"/>
    <cellStyle name="Normal 2" xfId="4" xr:uid="{07EA8281-07EE-446D-9E83-F54C684419CA}"/>
    <cellStyle name="Normal 2 5" xfId="3" xr:uid="{EA7026C0-81EC-4D8B-B552-C3CEF0F894FD}"/>
    <cellStyle name="Normal 33" xfId="2" xr:uid="{3292FFD2-C248-4774-AE57-554B5B9EF1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customXml" Target="../customXml/item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ortex-ho1\RegFinance\Business%20Plan\Businesss%20Plan%202020-2025\2020-25%20BP%20and%20Trending%20-%20Regulatory%20Accounts%20%20DO%20NOT%20USE%20%20v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COE-AccountAnalysis\CIS%20Working%20Files\Reconciliation\299997%20CIS%20Transfers%20Clearing\2013%2011%20Nov\299997%20CIS%20Tansfers%20Clearing%20Dec%20%202013-%20backup%20e-mail%20request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vortex-ho1\regfinance\Rate%20Applications\10%20-%20Annual%20updates\2025%20Annual%20Update-DX\HONI_Dx_HONI_2025%20DVA%20Schedule%20v5.xlsx" TargetMode="External"/><Relationship Id="rId1" Type="http://schemas.openxmlformats.org/officeDocument/2006/relationships/externalLinkPath" Target="/Rate%20Applications/10%20-%20Annual%20updates/2025%20Annual%20Update-DX/HONI_Dx_HONI_2025%20DVA%20Schedule%20v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E7A26\(12-Sep-02)%20Aug-02%20COP%20Variance%20for%20Financial%20Report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Rates"/>
      <sheetName val="Provincial Green Energy"/>
      <sheetName val="Dx"/>
      <sheetName val="Dx Trending"/>
      <sheetName val="Dx - base"/>
      <sheetName val="Dx - variance"/>
      <sheetName val="DX decision "/>
      <sheetName val="Tx"/>
      <sheetName val="Tx Trending"/>
      <sheetName val="Tx - base"/>
      <sheetName val="Tx - variance"/>
      <sheetName val="TX decision "/>
      <sheetName val="Dec'18 USofA TB by Seg"/>
      <sheetName val="Seg 222 SAP TB Dec '18"/>
      <sheetName val="B2M"/>
      <sheetName val="B2M Trending"/>
      <sheetName val="B2M - base"/>
      <sheetName val="B2M - variance"/>
      <sheetName val="LDCs"/>
      <sheetName val="LDCs Trending"/>
      <sheetName val="LDCs - base"/>
      <sheetName val="LDCs - var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Continuity Schedule (4)"/>
      <sheetName val="2. Continuity Schedule (3)"/>
      <sheetName val="OEB prescribed Int rate update "/>
      <sheetName val="2. Continuity Schedule (2)"/>
      <sheetName val="2023_Updated For Continuity"/>
      <sheetName val="Orillia Wheeling"/>
      <sheetName val="3. Appendix A"/>
      <sheetName val="2. Continuity Schedule"/>
      <sheetName val="OEB decision -2024 "/>
      <sheetName val="2. Continuity Schedule Consolid"/>
      <sheetName val="RSVA Continuity w Principal Adj"/>
      <sheetName val="2023 updated"/>
      <sheetName val="Susan 2023"/>
      <sheetName val="Notes"/>
      <sheetName val="KWH"/>
      <sheetName val="Counts"/>
      <sheetName val=" Continuity Schedule previous"/>
      <sheetName val="Sheet1"/>
    </sheetNames>
    <sheetDataSet>
      <sheetData sheetId="0"/>
      <sheetData sheetId="1"/>
      <sheetData sheetId="2"/>
      <sheetData sheetId="3"/>
      <sheetData sheetId="4">
        <row r="55">
          <cell r="D55">
            <v>1845702.870769745</v>
          </cell>
        </row>
        <row r="56">
          <cell r="D56">
            <v>-575752.4105169049</v>
          </cell>
        </row>
        <row r="57">
          <cell r="D57">
            <v>1482131.5650056461</v>
          </cell>
        </row>
        <row r="58">
          <cell r="D58">
            <v>-1061359.61255483</v>
          </cell>
        </row>
      </sheetData>
      <sheetData sheetId="5"/>
      <sheetData sheetId="6"/>
      <sheetData sheetId="7"/>
      <sheetData sheetId="8"/>
      <sheetData sheetId="9">
        <row r="21">
          <cell r="T21">
            <v>455560.04999999981</v>
          </cell>
          <cell r="Y21">
            <v>-2555981.1625889991</v>
          </cell>
        </row>
        <row r="23">
          <cell r="T23">
            <v>-254362.16999999993</v>
          </cell>
        </row>
        <row r="25">
          <cell r="T25">
            <v>-724157.81999999983</v>
          </cell>
        </row>
        <row r="26">
          <cell r="T26">
            <v>-1734.3199999999997</v>
          </cell>
        </row>
        <row r="27">
          <cell r="T27">
            <v>21031.489034761995</v>
          </cell>
        </row>
        <row r="30">
          <cell r="T30">
            <v>-11109289.788108861</v>
          </cell>
          <cell r="U30">
            <v>-3691826.1181088607</v>
          </cell>
        </row>
      </sheetData>
      <sheetData sheetId="10"/>
      <sheetData sheetId="11">
        <row r="47">
          <cell r="D47">
            <v>139094.46581782217</v>
          </cell>
        </row>
      </sheetData>
      <sheetData sheetId="12">
        <row r="48">
          <cell r="D48">
            <v>-259890.24163646347</v>
          </cell>
        </row>
        <row r="53">
          <cell r="D53">
            <v>-2467073.8534389278</v>
          </cell>
        </row>
        <row r="54">
          <cell r="D54">
            <v>469825.71814529912</v>
          </cell>
        </row>
      </sheetData>
      <sheetData sheetId="13"/>
      <sheetData sheetId="14"/>
      <sheetData sheetId="15"/>
      <sheetData sheetId="16">
        <row r="8">
          <cell r="AB8">
            <v>5564487.7400000012</v>
          </cell>
          <cell r="AG8">
            <v>244981.17027767954</v>
          </cell>
          <cell r="AJ8">
            <v>3538601.7400000012</v>
          </cell>
          <cell r="AN8">
            <v>535752.9454416798</v>
          </cell>
        </row>
        <row r="9">
          <cell r="AB9">
            <v>-4667388.2303833179</v>
          </cell>
          <cell r="AG9">
            <v>-48680.277737977805</v>
          </cell>
          <cell r="AJ9">
            <v>-4520751.0362356575</v>
          </cell>
          <cell r="AN9">
            <v>-417443.12549748103</v>
          </cell>
        </row>
        <row r="10">
          <cell r="AB10">
            <v>31266019.091661386</v>
          </cell>
          <cell r="AG10">
            <v>160331.35300535982</v>
          </cell>
          <cell r="AJ10">
            <v>52288039.041169412</v>
          </cell>
          <cell r="AN10">
            <v>4614792.4946207507</v>
          </cell>
        </row>
        <row r="11">
          <cell r="AB11">
            <v>0</v>
          </cell>
          <cell r="AG11">
            <v>0</v>
          </cell>
        </row>
        <row r="12">
          <cell r="AB12">
            <v>-12660733.449453879</v>
          </cell>
          <cell r="AG12">
            <v>-272771.93927484704</v>
          </cell>
          <cell r="AJ12">
            <v>-9534050.0873445086</v>
          </cell>
          <cell r="AN12">
            <v>-1285605.8692599619</v>
          </cell>
        </row>
        <row r="13">
          <cell r="AB13">
            <v>24030411.868008636</v>
          </cell>
          <cell r="AG13">
            <v>260837.31150025991</v>
          </cell>
          <cell r="AJ13">
            <v>38671078.068417929</v>
          </cell>
          <cell r="AN13">
            <v>3426833.2904834813</v>
          </cell>
        </row>
        <row r="14">
          <cell r="AB14">
            <v>-30182049.713279501</v>
          </cell>
          <cell r="AG14">
            <v>-741026.94919828791</v>
          </cell>
          <cell r="AJ14">
            <v>-15327760.436684623</v>
          </cell>
          <cell r="AN14">
            <v>-2434407.3630688307</v>
          </cell>
        </row>
        <row r="15">
          <cell r="AB15">
            <v>-39152058.300449997</v>
          </cell>
          <cell r="AG15">
            <v>-915944.80441234668</v>
          </cell>
          <cell r="AJ15">
            <v>-36205397.061423741</v>
          </cell>
          <cell r="AN15">
            <v>-3921874.6217658585</v>
          </cell>
        </row>
        <row r="16">
          <cell r="AB16">
            <v>-33389198.598418005</v>
          </cell>
          <cell r="AG16">
            <v>-690225.62397344015</v>
          </cell>
          <cell r="AJ16">
            <v>-19918339.697235577</v>
          </cell>
          <cell r="AN16">
            <v>-2365269.420531353</v>
          </cell>
        </row>
        <row r="19">
          <cell r="AB19">
            <v>9026160.2600000091</v>
          </cell>
          <cell r="AG19">
            <v>-3299285.46</v>
          </cell>
          <cell r="AJ19">
            <v>9026160.2600000091</v>
          </cell>
        </row>
        <row r="20">
          <cell r="AB20">
            <v>0</v>
          </cell>
          <cell r="AG20">
            <v>0</v>
          </cell>
          <cell r="AJ20">
            <v>0</v>
          </cell>
        </row>
        <row r="21">
          <cell r="AB21">
            <v>-5050078.7699999902</v>
          </cell>
          <cell r="AG21">
            <v>3073744.91</v>
          </cell>
        </row>
        <row r="22">
          <cell r="AB22">
            <v>20891046.260000005</v>
          </cell>
          <cell r="AG22">
            <v>3394799.02</v>
          </cell>
        </row>
        <row r="23">
          <cell r="AB23">
            <v>-34290.850000000006</v>
          </cell>
          <cell r="AG23">
            <v>29635.4</v>
          </cell>
        </row>
        <row r="24">
          <cell r="AB24">
            <v>983757.10999999987</v>
          </cell>
          <cell r="AG24">
            <v>166319.21096523799</v>
          </cell>
        </row>
        <row r="25">
          <cell r="AB25">
            <v>-106026.54000000004</v>
          </cell>
          <cell r="AG25">
            <v>0</v>
          </cell>
        </row>
        <row r="30">
          <cell r="AB30">
            <v>-33676338.742314659</v>
          </cell>
        </row>
      </sheetData>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95522-072F-47DA-9D9C-4862FFE8DE22}">
  <sheetPr>
    <tabColor rgb="FFFFFF00"/>
    <pageSetUpPr fitToPage="1"/>
  </sheetPr>
  <dimension ref="A1:AJ58"/>
  <sheetViews>
    <sheetView showGridLines="0" tabSelected="1" zoomScale="90" zoomScaleNormal="90" zoomScaleSheetLayoutView="50" workbookViewId="0">
      <pane xSplit="3" ySplit="6" topLeftCell="M25" activePane="bottomRight" state="frozen"/>
      <selection pane="topRight" activeCell="C25" sqref="C25"/>
      <selection pane="bottomLeft" activeCell="C25" sqref="C25"/>
      <selection pane="bottomRight" activeCell="U44" sqref="U44"/>
    </sheetView>
  </sheetViews>
  <sheetFormatPr defaultColWidth="8.453125" defaultRowHeight="14.5" outlineLevelRow="1" x14ac:dyDescent="0.35"/>
  <cols>
    <col min="2" max="2" width="75.54296875" customWidth="1"/>
    <col min="3" max="3" width="11.453125" customWidth="1"/>
    <col min="4" max="4" width="11.54296875" customWidth="1"/>
    <col min="5" max="5" width="14.81640625" customWidth="1"/>
    <col min="6" max="6" width="12.453125" customWidth="1"/>
    <col min="7" max="7" width="19.81640625" customWidth="1"/>
    <col min="8" max="8" width="15.81640625" customWidth="1"/>
    <col min="9" max="9" width="11.7265625" customWidth="1"/>
    <col min="10" max="10" width="16" customWidth="1"/>
    <col min="11" max="11" width="13.54296875" customWidth="1"/>
    <col min="12" max="12" width="14.453125" customWidth="1"/>
    <col min="13" max="13" width="16.54296875" customWidth="1"/>
    <col min="14" max="14" width="18.1796875" customWidth="1"/>
    <col min="15" max="15" width="17.1796875" customWidth="1"/>
    <col min="16" max="16" width="16.453125" customWidth="1"/>
    <col min="17" max="17" width="15.1796875" customWidth="1"/>
    <col min="18" max="18" width="17.453125" customWidth="1"/>
    <col min="19" max="21" width="16.54296875" customWidth="1"/>
    <col min="22" max="22" width="15.453125" customWidth="1"/>
    <col min="23" max="23" width="17" customWidth="1"/>
    <col min="24" max="24" width="18.54296875" customWidth="1"/>
    <col min="25" max="25" width="19.7265625" customWidth="1"/>
    <col min="26" max="26" width="20.453125" customWidth="1"/>
    <col min="27" max="27" width="18.453125" customWidth="1"/>
    <col min="28" max="28" width="25.54296875" customWidth="1"/>
    <col min="29" max="29" width="18.54296875" customWidth="1"/>
    <col min="30" max="30" width="20.1796875" customWidth="1"/>
    <col min="31" max="31" width="13.453125" customWidth="1"/>
    <col min="32" max="32" width="16.54296875" customWidth="1"/>
    <col min="33" max="33" width="13.453125" customWidth="1"/>
    <col min="34" max="34" width="12.26953125" bestFit="1" customWidth="1"/>
    <col min="35" max="35" width="13" customWidth="1"/>
    <col min="36" max="36" width="10.453125" bestFit="1" customWidth="1"/>
  </cols>
  <sheetData>
    <row r="1" spans="2:34" x14ac:dyDescent="0.35">
      <c r="M1" s="1"/>
      <c r="Z1" s="2"/>
      <c r="AC1" s="2"/>
      <c r="AD1" s="2"/>
    </row>
    <row r="2" spans="2:34" ht="15" thickBot="1" x14ac:dyDescent="0.4">
      <c r="J2" s="3"/>
      <c r="O2" s="1"/>
      <c r="P2" s="1"/>
      <c r="R2" s="1"/>
    </row>
    <row r="3" spans="2:34" ht="56.25" customHeight="1" thickBot="1" x14ac:dyDescent="0.7">
      <c r="B3" s="4"/>
      <c r="C3" s="5"/>
      <c r="D3" s="143">
        <v>2022</v>
      </c>
      <c r="E3" s="144"/>
      <c r="F3" s="144"/>
      <c r="G3" s="144"/>
      <c r="H3" s="144"/>
      <c r="I3" s="144"/>
      <c r="J3" s="144"/>
      <c r="K3" s="144"/>
      <c r="L3" s="144"/>
      <c r="M3" s="145"/>
      <c r="N3" s="146">
        <v>2023</v>
      </c>
      <c r="O3" s="147"/>
      <c r="P3" s="147"/>
      <c r="Q3" s="147"/>
      <c r="R3" s="147"/>
      <c r="S3" s="147"/>
      <c r="T3" s="147"/>
      <c r="U3" s="147"/>
      <c r="V3" s="147"/>
      <c r="W3" s="148"/>
      <c r="X3" s="146">
        <v>2024</v>
      </c>
      <c r="Y3" s="147"/>
      <c r="Z3" s="147"/>
      <c r="AA3" s="148"/>
      <c r="AB3" s="149" t="s">
        <v>0</v>
      </c>
      <c r="AC3" s="149"/>
      <c r="AD3" s="150"/>
      <c r="AE3" s="6"/>
      <c r="AF3" s="6" t="s">
        <v>1</v>
      </c>
      <c r="AG3" s="7"/>
      <c r="AH3" s="8"/>
    </row>
    <row r="4" spans="2:34" ht="15" customHeight="1" x14ac:dyDescent="0.35">
      <c r="B4" s="151" t="s">
        <v>2</v>
      </c>
      <c r="C4" s="153" t="s">
        <v>3</v>
      </c>
      <c r="D4" s="155" t="s">
        <v>4</v>
      </c>
      <c r="E4" s="125" t="s">
        <v>5</v>
      </c>
      <c r="F4" s="125" t="s">
        <v>6</v>
      </c>
      <c r="G4" s="125" t="s">
        <v>7</v>
      </c>
      <c r="H4" s="125" t="s">
        <v>8</v>
      </c>
      <c r="I4" s="125" t="s">
        <v>9</v>
      </c>
      <c r="J4" s="125" t="s">
        <v>10</v>
      </c>
      <c r="K4" s="125" t="s">
        <v>6</v>
      </c>
      <c r="L4" s="125" t="s">
        <v>11</v>
      </c>
      <c r="M4" s="125" t="s">
        <v>12</v>
      </c>
      <c r="N4" s="136" t="s">
        <v>13</v>
      </c>
      <c r="O4" s="125" t="s">
        <v>14</v>
      </c>
      <c r="P4" s="125" t="s">
        <v>15</v>
      </c>
      <c r="Q4" s="125" t="s">
        <v>16</v>
      </c>
      <c r="R4" s="125" t="s">
        <v>17</v>
      </c>
      <c r="S4" s="125" t="s">
        <v>18</v>
      </c>
      <c r="T4" s="125" t="s">
        <v>19</v>
      </c>
      <c r="U4" s="125" t="s">
        <v>15</v>
      </c>
      <c r="V4" s="125" t="s">
        <v>20</v>
      </c>
      <c r="W4" s="120" t="s">
        <v>21</v>
      </c>
      <c r="X4" s="136" t="s">
        <v>22</v>
      </c>
      <c r="Y4" s="125" t="s">
        <v>23</v>
      </c>
      <c r="Z4" s="125" t="s">
        <v>24</v>
      </c>
      <c r="AA4" s="120" t="s">
        <v>25</v>
      </c>
      <c r="AB4" s="128" t="s">
        <v>26</v>
      </c>
      <c r="AC4" s="125" t="s">
        <v>27</v>
      </c>
      <c r="AD4" s="120" t="s">
        <v>28</v>
      </c>
      <c r="AE4" s="128" t="s">
        <v>29</v>
      </c>
      <c r="AF4" s="120" t="s">
        <v>30</v>
      </c>
      <c r="AG4" s="120" t="s">
        <v>31</v>
      </c>
      <c r="AH4" s="9"/>
    </row>
    <row r="5" spans="2:34" x14ac:dyDescent="0.35">
      <c r="B5" s="152"/>
      <c r="C5" s="154"/>
      <c r="D5" s="156"/>
      <c r="E5" s="141"/>
      <c r="F5" s="133"/>
      <c r="G5" s="133"/>
      <c r="H5" s="126"/>
      <c r="I5" s="141"/>
      <c r="J5" s="133"/>
      <c r="K5" s="133"/>
      <c r="L5" s="133"/>
      <c r="M5" s="131"/>
      <c r="N5" s="139"/>
      <c r="O5" s="141"/>
      <c r="P5" s="133"/>
      <c r="Q5" s="133"/>
      <c r="R5" s="126"/>
      <c r="S5" s="131"/>
      <c r="T5" s="133"/>
      <c r="U5" s="133"/>
      <c r="V5" s="133"/>
      <c r="W5" s="121"/>
      <c r="X5" s="137"/>
      <c r="Y5" s="126"/>
      <c r="Z5" s="126"/>
      <c r="AA5" s="127"/>
      <c r="AB5" s="129"/>
      <c r="AC5" s="131"/>
      <c r="AD5" s="121"/>
      <c r="AE5" s="129"/>
      <c r="AF5" s="121"/>
      <c r="AG5" s="121"/>
      <c r="AH5" s="9"/>
    </row>
    <row r="6" spans="2:34" ht="52.5" customHeight="1" thickBot="1" x14ac:dyDescent="0.4">
      <c r="B6" s="152"/>
      <c r="C6" s="154"/>
      <c r="D6" s="157"/>
      <c r="E6" s="142"/>
      <c r="F6" s="134"/>
      <c r="G6" s="134"/>
      <c r="H6" s="135"/>
      <c r="I6" s="142"/>
      <c r="J6" s="134"/>
      <c r="K6" s="134"/>
      <c r="L6" s="134"/>
      <c r="M6" s="138"/>
      <c r="N6" s="140"/>
      <c r="O6" s="142"/>
      <c r="P6" s="134"/>
      <c r="Q6" s="134"/>
      <c r="R6" s="135"/>
      <c r="S6" s="138"/>
      <c r="T6" s="134"/>
      <c r="U6" s="134"/>
      <c r="V6" s="134"/>
      <c r="W6" s="122"/>
      <c r="X6" s="137"/>
      <c r="Y6" s="126"/>
      <c r="Z6" s="126"/>
      <c r="AA6" s="127"/>
      <c r="AB6" s="130"/>
      <c r="AC6" s="131" t="s">
        <v>32</v>
      </c>
      <c r="AD6" s="121" t="s">
        <v>32</v>
      </c>
      <c r="AE6" s="132"/>
      <c r="AF6" s="122"/>
      <c r="AG6" s="122"/>
      <c r="AH6" s="9"/>
    </row>
    <row r="7" spans="2:34" ht="24.75" customHeight="1" thickBot="1" x14ac:dyDescent="0.4">
      <c r="B7" s="10" t="s">
        <v>33</v>
      </c>
      <c r="C7" s="11"/>
      <c r="D7" s="12"/>
      <c r="E7" s="13"/>
      <c r="F7" s="14"/>
      <c r="G7" s="14"/>
      <c r="H7" s="14"/>
      <c r="I7" s="14"/>
      <c r="J7" s="14"/>
      <c r="K7" s="14"/>
      <c r="L7" s="14"/>
      <c r="M7" s="15"/>
      <c r="N7" s="16"/>
      <c r="O7" s="13"/>
      <c r="P7" s="14"/>
      <c r="Q7" s="14"/>
      <c r="R7" s="14"/>
      <c r="S7" s="14"/>
      <c r="T7" s="14"/>
      <c r="U7" s="14"/>
      <c r="V7" s="14"/>
      <c r="W7" s="17"/>
      <c r="X7" s="18"/>
      <c r="Y7" s="19"/>
      <c r="Z7" s="19"/>
      <c r="AA7" s="20"/>
      <c r="AB7" s="21"/>
      <c r="AC7" s="22"/>
      <c r="AD7" s="23"/>
      <c r="AE7" s="24"/>
      <c r="AF7" s="25"/>
      <c r="AG7" s="26"/>
      <c r="AH7" s="27"/>
    </row>
    <row r="8" spans="2:34" s="45" customFormat="1" ht="15" thickBot="1" x14ac:dyDescent="0.4">
      <c r="B8" s="28" t="s">
        <v>34</v>
      </c>
      <c r="C8" s="29">
        <v>1550</v>
      </c>
      <c r="D8" s="30"/>
      <c r="E8" s="31"/>
      <c r="F8" s="32"/>
      <c r="G8" s="33">
        <f>'[14] Continuity Schedule previous'!AB8</f>
        <v>5564487.7400000012</v>
      </c>
      <c r="H8" s="34">
        <f>G8</f>
        <v>5564487.7400000012</v>
      </c>
      <c r="I8" s="32"/>
      <c r="J8" s="32"/>
      <c r="K8" s="32"/>
      <c r="L8" s="33">
        <f>'[14] Continuity Schedule previous'!AG8</f>
        <v>244981.17027767954</v>
      </c>
      <c r="M8" s="34">
        <f>L8</f>
        <v>244981.17027767954</v>
      </c>
      <c r="N8" s="35">
        <f>H8</f>
        <v>5564487.7400000012</v>
      </c>
      <c r="O8" s="33">
        <v>1305825.3100000005</v>
      </c>
      <c r="P8" s="33">
        <v>2025886</v>
      </c>
      <c r="Q8" s="33"/>
      <c r="R8" s="34">
        <f t="shared" ref="R8:R23" si="0">N8+O8-P8+Q8</f>
        <v>4844427.0500000017</v>
      </c>
      <c r="S8" s="36">
        <f t="shared" ref="S8:S31" si="1">M8</f>
        <v>244981.17027767954</v>
      </c>
      <c r="T8" s="33">
        <f>'[14]2023 updated'!D47</f>
        <v>139094.46581782217</v>
      </c>
      <c r="U8" s="33">
        <v>56242.648824999924</v>
      </c>
      <c r="V8" s="33"/>
      <c r="W8" s="37">
        <f>S8+T8-U8+V8</f>
        <v>327832.98727050179</v>
      </c>
      <c r="X8" s="38">
        <f>'[14] Continuity Schedule previous'!AJ8</f>
        <v>3538601.7400000012</v>
      </c>
      <c r="Y8" s="38">
        <f>'[14] Continuity Schedule previous'!AN8</f>
        <v>535752.9454416798</v>
      </c>
      <c r="Z8" s="34">
        <f t="shared" ref="Z8:Z31" si="2">R8-X8</f>
        <v>1305825.3100000005</v>
      </c>
      <c r="AA8" s="37">
        <f>W8-Y8</f>
        <v>-207919.958171178</v>
      </c>
      <c r="AB8" s="39">
        <f>(R8+Z8)/2*5.49%*0.5+(R8+Z8)/2*5.2%*0.25+(R8+Z8)/2*4.4%*0.25</f>
        <v>158215.24196100008</v>
      </c>
      <c r="AC8" s="33">
        <f>AA8+AB8</f>
        <v>-49704.716210177925</v>
      </c>
      <c r="AD8" s="40">
        <f>Z8+AC8</f>
        <v>1256120.5937898227</v>
      </c>
      <c r="AE8" s="41" t="s">
        <v>35</v>
      </c>
      <c r="AF8" s="42">
        <f>R8+W8</f>
        <v>5172260.0372705031</v>
      </c>
      <c r="AG8" s="43">
        <f>AF8-SUM(R8,W8)</f>
        <v>0</v>
      </c>
      <c r="AH8" s="44"/>
    </row>
    <row r="9" spans="2:34" s="45" customFormat="1" ht="15" thickBot="1" x14ac:dyDescent="0.4">
      <c r="B9" s="28" t="s">
        <v>36</v>
      </c>
      <c r="C9" s="29">
        <v>1551</v>
      </c>
      <c r="D9" s="30"/>
      <c r="E9" s="31"/>
      <c r="F9" s="32"/>
      <c r="G9" s="33">
        <f>'[14] Continuity Schedule previous'!AB9</f>
        <v>-4667388.2303833179</v>
      </c>
      <c r="H9" s="34">
        <f t="shared" ref="H9:H37" si="3">G9</f>
        <v>-4667388.2303833179</v>
      </c>
      <c r="I9" s="46"/>
      <c r="J9" s="32"/>
      <c r="K9" s="32"/>
      <c r="L9" s="33">
        <f>'[14] Continuity Schedule previous'!AG9</f>
        <v>-48680.277737977805</v>
      </c>
      <c r="M9" s="34">
        <f t="shared" ref="M9:M37" si="4">L9</f>
        <v>-48680.277737977805</v>
      </c>
      <c r="N9" s="35">
        <f t="shared" ref="N9:N37" si="5">H9</f>
        <v>-4667388.2303833179</v>
      </c>
      <c r="O9" s="33">
        <v>-2192385.2601503683</v>
      </c>
      <c r="P9" s="33">
        <v>-146637.1941476604</v>
      </c>
      <c r="Q9" s="33"/>
      <c r="R9" s="34">
        <f t="shared" si="0"/>
        <v>-6713136.2963860258</v>
      </c>
      <c r="S9" s="36">
        <f t="shared" si="1"/>
        <v>-48680.277737977805</v>
      </c>
      <c r="T9" s="33">
        <f>'[14]Susan 2023'!D48</f>
        <v>-259890.24163646347</v>
      </c>
      <c r="U9" s="33">
        <v>-7546.1910538564853</v>
      </c>
      <c r="V9" s="33"/>
      <c r="W9" s="37">
        <f t="shared" ref="W9:W31" si="6">S9+T9-U9+V9</f>
        <v>-301024.32832058478</v>
      </c>
      <c r="X9" s="38">
        <f>'[14] Continuity Schedule previous'!AJ9</f>
        <v>-4520751.0362356575</v>
      </c>
      <c r="Y9" s="38">
        <f>'[14] Continuity Schedule previous'!AN9</f>
        <v>-417443.12549748103</v>
      </c>
      <c r="Z9" s="34">
        <f t="shared" si="2"/>
        <v>-2192385.2601503683</v>
      </c>
      <c r="AA9" s="37">
        <f t="shared" ref="AA9:AA31" si="7">W9-Y9</f>
        <v>116418.79717689625</v>
      </c>
      <c r="AB9" s="39">
        <f t="shared" ref="AB9:AB30" si="8">(R9+Z9)/2*5.49%*0.5+(R9+Z9)/2*5.2%*0.25+(R9+Z9)/2*4.4%*0.25</f>
        <v>-229094.54204189879</v>
      </c>
      <c r="AC9" s="33">
        <f t="shared" ref="AC9:AC36" si="9">AA9+AB9</f>
        <v>-112675.74486500255</v>
      </c>
      <c r="AD9" s="40">
        <f t="shared" ref="AD9:AD20" si="10">Z9+AC9</f>
        <v>-2305061.0050153709</v>
      </c>
      <c r="AE9" s="41" t="s">
        <v>35</v>
      </c>
      <c r="AF9" s="42">
        <f t="shared" ref="AF9:AF30" si="11">R9+W9</f>
        <v>-7014160.624706611</v>
      </c>
      <c r="AG9" s="43">
        <f t="shared" ref="AG9:AG37" si="12">AF9-SUM(R9,W9)</f>
        <v>0</v>
      </c>
      <c r="AH9" s="44"/>
    </row>
    <row r="10" spans="2:34" s="45" customFormat="1" ht="14.15" customHeight="1" thickBot="1" x14ac:dyDescent="0.4">
      <c r="B10" s="28" t="s">
        <v>37</v>
      </c>
      <c r="C10" s="29">
        <v>1580</v>
      </c>
      <c r="D10" s="47"/>
      <c r="E10" s="32"/>
      <c r="F10" s="32"/>
      <c r="G10" s="33">
        <f>'[14] Continuity Schedule previous'!AB10</f>
        <v>31266019.091661386</v>
      </c>
      <c r="H10" s="34">
        <f t="shared" si="3"/>
        <v>31266019.091661386</v>
      </c>
      <c r="I10" s="31"/>
      <c r="J10" s="32"/>
      <c r="K10" s="32"/>
      <c r="L10" s="33">
        <f>'[14] Continuity Schedule previous'!AG10</f>
        <v>160331.35300535982</v>
      </c>
      <c r="M10" s="34">
        <f t="shared" si="4"/>
        <v>160331.35300535982</v>
      </c>
      <c r="N10" s="35">
        <f t="shared" si="5"/>
        <v>31266019.091661386</v>
      </c>
      <c r="O10" s="33">
        <v>-40513977.22687199</v>
      </c>
      <c r="P10" s="33">
        <v>-21022019.949508026</v>
      </c>
      <c r="Q10" s="33"/>
      <c r="R10" s="34">
        <f t="shared" si="0"/>
        <v>11774061.814297423</v>
      </c>
      <c r="S10" s="36">
        <f t="shared" si="1"/>
        <v>160331.35300535982</v>
      </c>
      <c r="T10" s="33">
        <f>'[14]2023_Updated For Continuity'!D55</f>
        <v>1845702.870769745</v>
      </c>
      <c r="U10" s="33">
        <v>-725595.57418908505</v>
      </c>
      <c r="V10" s="33"/>
      <c r="W10" s="37">
        <f t="shared" si="6"/>
        <v>2731629.7979641901</v>
      </c>
      <c r="X10" s="38">
        <f>'[14] Continuity Schedule previous'!AJ10</f>
        <v>52288039.041169412</v>
      </c>
      <c r="Y10" s="38">
        <f>'[14] Continuity Schedule previous'!AN10</f>
        <v>4614792.4946207507</v>
      </c>
      <c r="Z10" s="34">
        <f t="shared" si="2"/>
        <v>-40513977.22687199</v>
      </c>
      <c r="AA10" s="37">
        <f>W10-Y10</f>
        <v>-1883162.6966565605</v>
      </c>
      <c r="AB10" s="39">
        <f t="shared" si="8"/>
        <v>-739334.32398848073</v>
      </c>
      <c r="AC10" s="33">
        <f t="shared" si="9"/>
        <v>-2622497.020645041</v>
      </c>
      <c r="AD10" s="40">
        <f>Z10+AC10</f>
        <v>-43136474.247517034</v>
      </c>
      <c r="AE10" s="41" t="s">
        <v>35</v>
      </c>
      <c r="AF10" s="42">
        <f t="shared" si="11"/>
        <v>14505691.612261612</v>
      </c>
      <c r="AG10" s="43">
        <f t="shared" si="12"/>
        <v>0</v>
      </c>
      <c r="AH10" s="44"/>
    </row>
    <row r="11" spans="2:34" s="45" customFormat="1" ht="14.15" customHeight="1" thickBot="1" x14ac:dyDescent="0.4">
      <c r="B11" s="28" t="s">
        <v>38</v>
      </c>
      <c r="C11" s="29">
        <v>1580</v>
      </c>
      <c r="D11" s="47"/>
      <c r="E11" s="32"/>
      <c r="F11" s="32"/>
      <c r="G11" s="33">
        <f>'[14] Continuity Schedule previous'!AB11</f>
        <v>0</v>
      </c>
      <c r="H11" s="34">
        <f t="shared" si="3"/>
        <v>0</v>
      </c>
      <c r="I11" s="31"/>
      <c r="J11" s="32"/>
      <c r="K11" s="32"/>
      <c r="L11" s="33">
        <f>'[14] Continuity Schedule previous'!AG11</f>
        <v>0</v>
      </c>
      <c r="M11" s="34">
        <f t="shared" si="4"/>
        <v>0</v>
      </c>
      <c r="N11" s="35">
        <f t="shared" si="5"/>
        <v>0</v>
      </c>
      <c r="O11" s="33"/>
      <c r="P11" s="33">
        <v>0</v>
      </c>
      <c r="Q11" s="33"/>
      <c r="R11" s="34">
        <f t="shared" si="0"/>
        <v>0</v>
      </c>
      <c r="S11" s="36">
        <f t="shared" si="1"/>
        <v>0</v>
      </c>
      <c r="T11" s="33"/>
      <c r="U11" s="33">
        <v>0</v>
      </c>
      <c r="V11" s="33"/>
      <c r="W11" s="37">
        <f t="shared" si="6"/>
        <v>0</v>
      </c>
      <c r="X11" s="38"/>
      <c r="Y11" s="38">
        <f>'[14] Continuity Schedule previous'!AN11</f>
        <v>0</v>
      </c>
      <c r="Z11" s="34">
        <f t="shared" si="2"/>
        <v>0</v>
      </c>
      <c r="AA11" s="37">
        <f t="shared" si="7"/>
        <v>0</v>
      </c>
      <c r="AB11" s="39">
        <f t="shared" si="8"/>
        <v>0</v>
      </c>
      <c r="AC11" s="33">
        <f t="shared" si="9"/>
        <v>0</v>
      </c>
      <c r="AD11" s="40">
        <f t="shared" si="10"/>
        <v>0</v>
      </c>
      <c r="AE11" s="41" t="s">
        <v>39</v>
      </c>
      <c r="AF11" s="42">
        <f t="shared" si="11"/>
        <v>0</v>
      </c>
      <c r="AG11" s="43">
        <f t="shared" si="12"/>
        <v>0</v>
      </c>
      <c r="AH11" s="44"/>
    </row>
    <row r="12" spans="2:34" s="45" customFormat="1" ht="14.15" customHeight="1" thickBot="1" x14ac:dyDescent="0.4">
      <c r="B12" s="28" t="s">
        <v>40</v>
      </c>
      <c r="C12" s="29">
        <v>1580</v>
      </c>
      <c r="D12" s="47"/>
      <c r="E12" s="32"/>
      <c r="F12" s="32"/>
      <c r="G12" s="33">
        <f>'[14] Continuity Schedule previous'!AB12</f>
        <v>-12660733.449453879</v>
      </c>
      <c r="H12" s="34">
        <f t="shared" si="3"/>
        <v>-12660733.449453879</v>
      </c>
      <c r="I12" s="31"/>
      <c r="J12" s="32"/>
      <c r="K12" s="32"/>
      <c r="L12" s="33">
        <f>'[14] Continuity Schedule previous'!AG12</f>
        <v>-272771.93927484704</v>
      </c>
      <c r="M12" s="34">
        <f t="shared" si="4"/>
        <v>-272771.93927484704</v>
      </c>
      <c r="N12" s="35">
        <f t="shared" si="5"/>
        <v>-12660733.449453879</v>
      </c>
      <c r="O12" s="33">
        <v>937018.20081537857</v>
      </c>
      <c r="P12" s="33">
        <v>-3126683.3621093696</v>
      </c>
      <c r="Q12" s="33"/>
      <c r="R12" s="34">
        <f t="shared" si="0"/>
        <v>-8597031.8865291327</v>
      </c>
      <c r="S12" s="36">
        <f t="shared" si="1"/>
        <v>-272771.93927484704</v>
      </c>
      <c r="T12" s="33">
        <f>'[14]2023_Updated For Continuity'!D56</f>
        <v>-575752.4105169049</v>
      </c>
      <c r="U12" s="33">
        <v>141877.44700239241</v>
      </c>
      <c r="V12" s="33"/>
      <c r="W12" s="37">
        <f t="shared" si="6"/>
        <v>-990401.79679414432</v>
      </c>
      <c r="X12" s="38">
        <f>'[14] Continuity Schedule previous'!AJ12</f>
        <v>-9534050.0873445086</v>
      </c>
      <c r="Y12" s="38">
        <f>'[14] Continuity Schedule previous'!AN12</f>
        <v>-1285605.8692599619</v>
      </c>
      <c r="Z12" s="34">
        <f t="shared" si="2"/>
        <v>937018.20081537589</v>
      </c>
      <c r="AA12" s="37">
        <f t="shared" si="7"/>
        <v>295204.07246581756</v>
      </c>
      <c r="AB12" s="39">
        <f t="shared" si="8"/>
        <v>-197053.85206498642</v>
      </c>
      <c r="AC12" s="33">
        <f t="shared" si="9"/>
        <v>98150.220400831138</v>
      </c>
      <c r="AD12" s="40">
        <f t="shared" si="10"/>
        <v>1035168.4212162071</v>
      </c>
      <c r="AE12" s="41" t="s">
        <v>35</v>
      </c>
      <c r="AF12" s="42">
        <f t="shared" si="11"/>
        <v>-9587433.6833232772</v>
      </c>
      <c r="AG12" s="43">
        <f t="shared" si="12"/>
        <v>0</v>
      </c>
      <c r="AH12" s="44"/>
    </row>
    <row r="13" spans="2:34" s="45" customFormat="1" ht="14.15" customHeight="1" thickBot="1" x14ac:dyDescent="0.4">
      <c r="B13" s="28" t="s">
        <v>41</v>
      </c>
      <c r="C13" s="29">
        <v>1584</v>
      </c>
      <c r="D13" s="47"/>
      <c r="E13" s="32"/>
      <c r="F13" s="32"/>
      <c r="G13" s="33">
        <f>'[14] Continuity Schedule previous'!AB13</f>
        <v>24030411.868008636</v>
      </c>
      <c r="H13" s="34">
        <f t="shared" si="3"/>
        <v>24030411.868008636</v>
      </c>
      <c r="I13" s="31"/>
      <c r="J13" s="32"/>
      <c r="K13" s="32"/>
      <c r="L13" s="33">
        <f>'[14] Continuity Schedule previous'!AG13</f>
        <v>260837.31150025991</v>
      </c>
      <c r="M13" s="34">
        <f t="shared" si="4"/>
        <v>260837.31150025991</v>
      </c>
      <c r="N13" s="35">
        <f t="shared" si="5"/>
        <v>24030411.868008636</v>
      </c>
      <c r="O13" s="33">
        <v>-21054871.404844068</v>
      </c>
      <c r="P13" s="33">
        <v>-14640666.200409293</v>
      </c>
      <c r="Q13" s="33"/>
      <c r="R13" s="34">
        <f t="shared" si="0"/>
        <v>17616206.663573861</v>
      </c>
      <c r="S13" s="36">
        <f t="shared" si="1"/>
        <v>260837.31150025991</v>
      </c>
      <c r="T13" s="33">
        <f>'[14]2023_Updated For Continuity'!D57</f>
        <v>1482131.5650056461</v>
      </c>
      <c r="U13" s="33">
        <v>-383318.98725023953</v>
      </c>
      <c r="V13" s="33"/>
      <c r="W13" s="37">
        <f t="shared" si="6"/>
        <v>2126287.8637561454</v>
      </c>
      <c r="X13" s="38">
        <f>'[14] Continuity Schedule previous'!AJ13</f>
        <v>38671078.068417929</v>
      </c>
      <c r="Y13" s="38">
        <f>'[14] Continuity Schedule previous'!AN13</f>
        <v>3426833.2904834813</v>
      </c>
      <c r="Z13" s="34">
        <f t="shared" si="2"/>
        <v>-21054871.404844068</v>
      </c>
      <c r="AA13" s="37">
        <f>W13-Y13</f>
        <v>-1300545.4267273359</v>
      </c>
      <c r="AB13" s="39">
        <f t="shared" si="8"/>
        <v>-88459.650469176078</v>
      </c>
      <c r="AC13" s="33">
        <f>AA13+AB13</f>
        <v>-1389005.0771965119</v>
      </c>
      <c r="AD13" s="40">
        <f t="shared" si="10"/>
        <v>-22443876.48204058</v>
      </c>
      <c r="AE13" s="41" t="s">
        <v>35</v>
      </c>
      <c r="AF13" s="42">
        <f t="shared" si="11"/>
        <v>19742494.527330007</v>
      </c>
      <c r="AG13" s="43">
        <f t="shared" si="12"/>
        <v>0</v>
      </c>
      <c r="AH13" s="44"/>
    </row>
    <row r="14" spans="2:34" s="45" customFormat="1" ht="15" thickBot="1" x14ac:dyDescent="0.4">
      <c r="B14" s="28" t="s">
        <v>42</v>
      </c>
      <c r="C14" s="29">
        <v>1586</v>
      </c>
      <c r="D14" s="47"/>
      <c r="E14" s="32"/>
      <c r="F14" s="32"/>
      <c r="G14" s="33">
        <f>'[14] Continuity Schedule previous'!AB14</f>
        <v>-30182049.713279501</v>
      </c>
      <c r="H14" s="34">
        <f t="shared" si="3"/>
        <v>-30182049.713279501</v>
      </c>
      <c r="I14" s="32"/>
      <c r="J14" s="32"/>
      <c r="K14" s="32"/>
      <c r="L14" s="33">
        <f>'[14] Continuity Schedule previous'!AG14</f>
        <v>-741026.94919828791</v>
      </c>
      <c r="M14" s="34">
        <f t="shared" si="4"/>
        <v>-741026.94919828791</v>
      </c>
      <c r="N14" s="35">
        <f t="shared" si="5"/>
        <v>-30182049.713279501</v>
      </c>
      <c r="O14" s="33">
        <v>-13616047.02348445</v>
      </c>
      <c r="P14" s="33">
        <v>-14854289.276594877</v>
      </c>
      <c r="Q14" s="33"/>
      <c r="R14" s="34">
        <f t="shared" si="0"/>
        <v>-28943807.460169077</v>
      </c>
      <c r="S14" s="36">
        <f t="shared" si="1"/>
        <v>-741026.94919828791</v>
      </c>
      <c r="T14" s="33">
        <f>'[14]2023_Updated For Continuity'!D58</f>
        <v>-1061359.61255483</v>
      </c>
      <c r="U14" s="33">
        <v>23389.101267034799</v>
      </c>
      <c r="V14" s="33"/>
      <c r="W14" s="37">
        <f t="shared" si="6"/>
        <v>-1825775.6630201528</v>
      </c>
      <c r="X14" s="38">
        <f>'[14] Continuity Schedule previous'!AJ14</f>
        <v>-15327760.436684623</v>
      </c>
      <c r="Y14" s="38">
        <f>'[14] Continuity Schedule previous'!AN14</f>
        <v>-2434407.3630688307</v>
      </c>
      <c r="Z14" s="34">
        <f t="shared" si="2"/>
        <v>-13616047.023484454</v>
      </c>
      <c r="AA14" s="37">
        <f t="shared" si="7"/>
        <v>608631.70004867786</v>
      </c>
      <c r="AB14" s="39">
        <f t="shared" si="8"/>
        <v>-1094852.2565919871</v>
      </c>
      <c r="AC14" s="33">
        <f t="shared" si="9"/>
        <v>-486220.55654330924</v>
      </c>
      <c r="AD14" s="40">
        <f t="shared" si="10"/>
        <v>-14102267.580027763</v>
      </c>
      <c r="AE14" s="41" t="s">
        <v>35</v>
      </c>
      <c r="AF14" s="42">
        <f t="shared" si="11"/>
        <v>-30769583.12318923</v>
      </c>
      <c r="AG14" s="43">
        <f t="shared" si="12"/>
        <v>0</v>
      </c>
      <c r="AH14" s="44"/>
    </row>
    <row r="15" spans="2:34" s="45" customFormat="1" ht="17.5" thickBot="1" x14ac:dyDescent="0.4">
      <c r="B15" s="28" t="s">
        <v>43</v>
      </c>
      <c r="C15" s="29">
        <v>1588</v>
      </c>
      <c r="D15" s="47"/>
      <c r="E15" s="32"/>
      <c r="F15" s="32"/>
      <c r="G15" s="33">
        <f>'[14] Continuity Schedule previous'!AB15</f>
        <v>-39152058.300449997</v>
      </c>
      <c r="H15" s="34">
        <f t="shared" si="3"/>
        <v>-39152058.300449997</v>
      </c>
      <c r="I15" s="32"/>
      <c r="J15" s="32"/>
      <c r="K15" s="32"/>
      <c r="L15" s="33">
        <f>'[14] Continuity Schedule previous'!AG15</f>
        <v>-915944.80441234668</v>
      </c>
      <c r="M15" s="34">
        <f t="shared" si="4"/>
        <v>-915944.80441234668</v>
      </c>
      <c r="N15" s="35">
        <f t="shared" si="5"/>
        <v>-39152058.300449997</v>
      </c>
      <c r="O15" s="33">
        <v>2703524.9367050081</v>
      </c>
      <c r="P15" s="33">
        <v>-2946661.239026254</v>
      </c>
      <c r="Q15" s="33">
        <f>4391142.27-44911212.65</f>
        <v>-40520070.379999995</v>
      </c>
      <c r="R15" s="34">
        <f t="shared" si="0"/>
        <v>-74021942.504718721</v>
      </c>
      <c r="S15" s="36">
        <f t="shared" si="1"/>
        <v>-915944.80441234668</v>
      </c>
      <c r="T15" s="33">
        <f>'[14]Susan 2023'!D53--824130.81</f>
        <v>-1642943.0434389277</v>
      </c>
      <c r="U15" s="33">
        <v>-56470.481666004518</v>
      </c>
      <c r="V15" s="33">
        <v>-824130.81</v>
      </c>
      <c r="W15" s="37">
        <f>S15+T15-U15+V15</f>
        <v>-3326548.1761852703</v>
      </c>
      <c r="X15" s="38">
        <f>'[14] Continuity Schedule previous'!AJ15</f>
        <v>-36205397.061423741</v>
      </c>
      <c r="Y15" s="38">
        <f>'[14] Continuity Schedule previous'!AN15</f>
        <v>-3921874.6217658585</v>
      </c>
      <c r="Z15" s="34">
        <f t="shared" si="2"/>
        <v>-37816545.44329498</v>
      </c>
      <c r="AA15" s="37">
        <f t="shared" si="7"/>
        <v>595326.44558058819</v>
      </c>
      <c r="AB15" s="39">
        <f t="shared" si="8"/>
        <v>-2877045.1024626526</v>
      </c>
      <c r="AC15" s="33">
        <f t="shared" si="9"/>
        <v>-2281718.6568820644</v>
      </c>
      <c r="AD15" s="40">
        <f t="shared" si="10"/>
        <v>-40098264.100177042</v>
      </c>
      <c r="AE15" s="41" t="s">
        <v>35</v>
      </c>
      <c r="AF15" s="42">
        <f>R15+W15-Q15</f>
        <v>-36828420.300903991</v>
      </c>
      <c r="AG15" s="43">
        <f t="shared" si="12"/>
        <v>40520070.379999995</v>
      </c>
      <c r="AH15" s="44"/>
    </row>
    <row r="16" spans="2:34" s="45" customFormat="1" ht="17.5" thickBot="1" x14ac:dyDescent="0.4">
      <c r="B16" s="28" t="s">
        <v>44</v>
      </c>
      <c r="C16" s="29">
        <v>1589</v>
      </c>
      <c r="D16" s="47"/>
      <c r="E16" s="32"/>
      <c r="F16" s="32"/>
      <c r="G16" s="33">
        <f>'[14] Continuity Schedule previous'!AB16</f>
        <v>-33389198.598418005</v>
      </c>
      <c r="H16" s="34">
        <f t="shared" si="3"/>
        <v>-33389198.598418005</v>
      </c>
      <c r="I16" s="32"/>
      <c r="J16" s="32"/>
      <c r="K16" s="32"/>
      <c r="L16" s="33">
        <f>'[14] Continuity Schedule previous'!AG16</f>
        <v>-690225.62397344015</v>
      </c>
      <c r="M16" s="34">
        <f t="shared" si="4"/>
        <v>-690225.62397344015</v>
      </c>
      <c r="N16" s="35">
        <f t="shared" si="5"/>
        <v>-33389198.598418005</v>
      </c>
      <c r="O16" s="33">
        <v>-22681077.471752204</v>
      </c>
      <c r="P16" s="33">
        <v>-13470858.901182428</v>
      </c>
      <c r="Q16" s="33">
        <f>3589136.66+44911212.65</f>
        <v>48500349.310000002</v>
      </c>
      <c r="R16" s="34">
        <f t="shared" si="0"/>
        <v>5900932.1410122216</v>
      </c>
      <c r="S16" s="36">
        <f t="shared" si="1"/>
        <v>-690225.62397344015</v>
      </c>
      <c r="T16" s="33">
        <f>'[14]Susan 2023'!D54-824130.81</f>
        <v>-354305.09185470094</v>
      </c>
      <c r="U16" s="33">
        <v>-335006.55434689496</v>
      </c>
      <c r="V16" s="33">
        <f>-V15</f>
        <v>824130.81</v>
      </c>
      <c r="W16" s="37">
        <f t="shared" si="6"/>
        <v>114606.64851875394</v>
      </c>
      <c r="X16" s="38">
        <f>'[14] Continuity Schedule previous'!AJ16</f>
        <v>-19918339.697235577</v>
      </c>
      <c r="Y16" s="38">
        <f>'[14] Continuity Schedule previous'!AN16</f>
        <v>-2365269.420531353</v>
      </c>
      <c r="Z16" s="34">
        <f t="shared" si="2"/>
        <v>25819271.838247798</v>
      </c>
      <c r="AA16" s="37">
        <f t="shared" si="7"/>
        <v>2479876.0690501072</v>
      </c>
      <c r="AB16" s="39">
        <f t="shared" si="8"/>
        <v>816002.247366464</v>
      </c>
      <c r="AC16" s="33">
        <f t="shared" si="9"/>
        <v>3295878.3164165709</v>
      </c>
      <c r="AD16" s="40">
        <f t="shared" si="10"/>
        <v>29115150.154664367</v>
      </c>
      <c r="AE16" s="41" t="s">
        <v>35</v>
      </c>
      <c r="AF16" s="42">
        <f>R16+W16-Q16</f>
        <v>-42484810.520469025</v>
      </c>
      <c r="AG16" s="43">
        <f t="shared" si="12"/>
        <v>-48500349.310000002</v>
      </c>
      <c r="AH16" s="44"/>
    </row>
    <row r="17" spans="2:36" ht="17.5" customHeight="1" outlineLevel="1" thickBot="1" x14ac:dyDescent="0.4">
      <c r="B17" s="28" t="s">
        <v>45</v>
      </c>
      <c r="C17" s="29">
        <v>1595</v>
      </c>
      <c r="D17" s="48"/>
      <c r="E17" s="49"/>
      <c r="F17" s="49"/>
      <c r="G17" s="33"/>
      <c r="H17" s="34">
        <f t="shared" si="3"/>
        <v>0</v>
      </c>
      <c r="I17" s="49"/>
      <c r="J17" s="49"/>
      <c r="K17" s="49"/>
      <c r="L17" s="33"/>
      <c r="M17" s="34">
        <f t="shared" si="4"/>
        <v>0</v>
      </c>
      <c r="N17" s="16">
        <f>H17</f>
        <v>0</v>
      </c>
      <c r="O17" s="50"/>
      <c r="P17" s="50"/>
      <c r="Q17" s="50"/>
      <c r="R17" s="13">
        <f t="shared" si="0"/>
        <v>0</v>
      </c>
      <c r="S17" s="51">
        <f t="shared" si="1"/>
        <v>0</v>
      </c>
      <c r="T17" s="50"/>
      <c r="U17" s="33"/>
      <c r="V17" s="50"/>
      <c r="W17" s="52">
        <f t="shared" si="6"/>
        <v>0</v>
      </c>
      <c r="X17" s="53"/>
      <c r="Y17" s="50"/>
      <c r="Z17" s="34">
        <f t="shared" si="2"/>
        <v>0</v>
      </c>
      <c r="AA17" s="37">
        <f>W17-Y17</f>
        <v>0</v>
      </c>
      <c r="AB17" s="39">
        <f t="shared" si="8"/>
        <v>0</v>
      </c>
      <c r="AC17" s="33">
        <f t="shared" si="9"/>
        <v>0</v>
      </c>
      <c r="AD17" s="40">
        <f t="shared" si="10"/>
        <v>0</v>
      </c>
      <c r="AE17" s="41" t="s">
        <v>39</v>
      </c>
      <c r="AF17" s="42">
        <f t="shared" si="11"/>
        <v>0</v>
      </c>
      <c r="AG17" s="43">
        <f t="shared" si="12"/>
        <v>0</v>
      </c>
      <c r="AH17" s="54"/>
      <c r="AI17" s="2"/>
    </row>
    <row r="18" spans="2:36" ht="15" customHeight="1" outlineLevel="1" thickBot="1" x14ac:dyDescent="0.4">
      <c r="B18" s="28" t="s">
        <v>46</v>
      </c>
      <c r="C18" s="29">
        <v>1595</v>
      </c>
      <c r="D18" s="48"/>
      <c r="E18" s="49"/>
      <c r="F18" s="49"/>
      <c r="G18" s="33"/>
      <c r="H18" s="34">
        <f t="shared" si="3"/>
        <v>0</v>
      </c>
      <c r="I18" s="49"/>
      <c r="J18" s="49"/>
      <c r="K18" s="49"/>
      <c r="L18" s="33"/>
      <c r="M18" s="34">
        <f t="shared" si="4"/>
        <v>0</v>
      </c>
      <c r="N18" s="16">
        <f t="shared" si="5"/>
        <v>0</v>
      </c>
      <c r="O18" s="50"/>
      <c r="P18" s="50"/>
      <c r="Q18" s="50"/>
      <c r="R18" s="13">
        <f t="shared" si="0"/>
        <v>0</v>
      </c>
      <c r="S18" s="51">
        <f t="shared" si="1"/>
        <v>0</v>
      </c>
      <c r="T18" s="50"/>
      <c r="U18" s="33"/>
      <c r="V18" s="50"/>
      <c r="W18" s="52">
        <f t="shared" si="6"/>
        <v>0</v>
      </c>
      <c r="X18" s="53"/>
      <c r="Y18" s="50"/>
      <c r="Z18" s="34">
        <f t="shared" si="2"/>
        <v>0</v>
      </c>
      <c r="AA18" s="37">
        <f t="shared" si="7"/>
        <v>0</v>
      </c>
      <c r="AB18" s="39">
        <f t="shared" si="8"/>
        <v>0</v>
      </c>
      <c r="AC18" s="33">
        <f t="shared" si="9"/>
        <v>0</v>
      </c>
      <c r="AD18" s="40">
        <f t="shared" si="10"/>
        <v>0</v>
      </c>
      <c r="AE18" s="41" t="s">
        <v>39</v>
      </c>
      <c r="AF18" s="42">
        <f t="shared" si="11"/>
        <v>0</v>
      </c>
      <c r="AG18" s="43">
        <f t="shared" si="12"/>
        <v>0</v>
      </c>
      <c r="AH18" s="54"/>
      <c r="AI18" s="2"/>
    </row>
    <row r="19" spans="2:36" ht="15" customHeight="1" outlineLevel="1" thickBot="1" x14ac:dyDescent="0.4">
      <c r="B19" s="28" t="s">
        <v>47</v>
      </c>
      <c r="C19" s="29">
        <v>1595</v>
      </c>
      <c r="D19" s="48"/>
      <c r="E19" s="49"/>
      <c r="F19" s="49"/>
      <c r="G19" s="33"/>
      <c r="H19" s="34">
        <f t="shared" si="3"/>
        <v>0</v>
      </c>
      <c r="I19" s="49"/>
      <c r="J19" s="49"/>
      <c r="K19" s="49"/>
      <c r="L19" s="33"/>
      <c r="M19" s="34">
        <f t="shared" si="4"/>
        <v>0</v>
      </c>
      <c r="N19" s="16">
        <f t="shared" si="5"/>
        <v>0</v>
      </c>
      <c r="O19" s="50"/>
      <c r="P19" s="50"/>
      <c r="Q19" s="50"/>
      <c r="R19" s="13">
        <f t="shared" si="0"/>
        <v>0</v>
      </c>
      <c r="S19" s="51">
        <f t="shared" si="1"/>
        <v>0</v>
      </c>
      <c r="T19" s="50"/>
      <c r="U19" s="33"/>
      <c r="V19" s="50"/>
      <c r="W19" s="52">
        <f t="shared" si="6"/>
        <v>0</v>
      </c>
      <c r="X19" s="53"/>
      <c r="Y19" s="50"/>
      <c r="Z19" s="34">
        <f t="shared" si="2"/>
        <v>0</v>
      </c>
      <c r="AA19" s="37">
        <f t="shared" si="7"/>
        <v>0</v>
      </c>
      <c r="AB19" s="39">
        <f t="shared" si="8"/>
        <v>0</v>
      </c>
      <c r="AC19" s="33">
        <f t="shared" si="9"/>
        <v>0</v>
      </c>
      <c r="AD19" s="40">
        <f t="shared" si="10"/>
        <v>0</v>
      </c>
      <c r="AE19" s="41" t="s">
        <v>39</v>
      </c>
      <c r="AF19" s="42">
        <f t="shared" si="11"/>
        <v>0</v>
      </c>
      <c r="AG19" s="43">
        <f t="shared" si="12"/>
        <v>0</v>
      </c>
      <c r="AH19" s="54"/>
    </row>
    <row r="20" spans="2:36" ht="15" customHeight="1" outlineLevel="1" thickBot="1" x14ac:dyDescent="0.4">
      <c r="B20" s="55" t="s">
        <v>48</v>
      </c>
      <c r="C20" s="56">
        <v>1595</v>
      </c>
      <c r="D20" s="48"/>
      <c r="E20" s="49"/>
      <c r="F20" s="49"/>
      <c r="G20" s="33"/>
      <c r="H20" s="34">
        <f t="shared" si="3"/>
        <v>0</v>
      </c>
      <c r="I20" s="49"/>
      <c r="J20" s="49"/>
      <c r="K20" s="49"/>
      <c r="L20" s="33">
        <f>'[14] Continuity Schedule previous'!AG20</f>
        <v>0</v>
      </c>
      <c r="M20" s="34">
        <f t="shared" si="4"/>
        <v>0</v>
      </c>
      <c r="N20" s="16">
        <f t="shared" si="5"/>
        <v>0</v>
      </c>
      <c r="O20" s="50"/>
      <c r="P20" s="50"/>
      <c r="Q20" s="50"/>
      <c r="R20" s="13">
        <f t="shared" si="0"/>
        <v>0</v>
      </c>
      <c r="S20" s="51">
        <f t="shared" si="1"/>
        <v>0</v>
      </c>
      <c r="T20" s="50"/>
      <c r="U20" s="33"/>
      <c r="V20" s="50"/>
      <c r="W20" s="52">
        <f t="shared" si="6"/>
        <v>0</v>
      </c>
      <c r="X20" s="53"/>
      <c r="Y20" s="50"/>
      <c r="Z20" s="34">
        <f t="shared" si="2"/>
        <v>0</v>
      </c>
      <c r="AA20" s="37">
        <f t="shared" si="7"/>
        <v>0</v>
      </c>
      <c r="AB20" s="39">
        <f t="shared" si="8"/>
        <v>0</v>
      </c>
      <c r="AC20" s="33">
        <f t="shared" si="9"/>
        <v>0</v>
      </c>
      <c r="AD20" s="40">
        <f t="shared" si="10"/>
        <v>0</v>
      </c>
      <c r="AE20" s="41" t="s">
        <v>39</v>
      </c>
      <c r="AF20" s="42">
        <f t="shared" si="11"/>
        <v>0</v>
      </c>
      <c r="AG20" s="43">
        <f t="shared" si="12"/>
        <v>0</v>
      </c>
      <c r="AH20" s="54"/>
      <c r="AI20" s="2"/>
    </row>
    <row r="21" spans="2:36" ht="15" thickBot="1" x14ac:dyDescent="0.4">
      <c r="B21" s="55" t="s">
        <v>49</v>
      </c>
      <c r="C21" s="56">
        <v>1595</v>
      </c>
      <c r="D21" s="48"/>
      <c r="E21" s="49"/>
      <c r="F21" s="49"/>
      <c r="G21" s="33">
        <f>'[14] Continuity Schedule previous'!AB19</f>
        <v>9026160.2600000091</v>
      </c>
      <c r="H21" s="34">
        <f t="shared" si="3"/>
        <v>9026160.2600000091</v>
      </c>
      <c r="I21" s="49"/>
      <c r="J21" s="49"/>
      <c r="K21" s="49"/>
      <c r="L21" s="33">
        <f>'[14] Continuity Schedule previous'!AG19</f>
        <v>-3299285.46</v>
      </c>
      <c r="M21" s="34">
        <f t="shared" si="4"/>
        <v>-3299285.46</v>
      </c>
      <c r="N21" s="16">
        <f t="shared" si="5"/>
        <v>9026160.2600000091</v>
      </c>
      <c r="O21" s="33">
        <v>2123.6499999947846</v>
      </c>
      <c r="P21" s="50"/>
      <c r="Q21" s="50"/>
      <c r="R21" s="34">
        <f t="shared" si="0"/>
        <v>9028283.9100000039</v>
      </c>
      <c r="S21" s="36">
        <f t="shared" si="1"/>
        <v>-3299285.46</v>
      </c>
      <c r="T21" s="33">
        <f>'[14]2. Continuity Schedule Consolid'!T21</f>
        <v>455560.04999999981</v>
      </c>
      <c r="U21" s="33"/>
      <c r="V21" s="33"/>
      <c r="W21" s="37">
        <f t="shared" si="6"/>
        <v>-2843725.41</v>
      </c>
      <c r="X21" s="38">
        <f>'[14] Continuity Schedule previous'!AJ19</f>
        <v>9026160.2600000091</v>
      </c>
      <c r="Y21" s="33">
        <f>'[14]2. Continuity Schedule Consolid'!Y21</f>
        <v>-2555981.1625889991</v>
      </c>
      <c r="Z21" s="34">
        <f t="shared" si="2"/>
        <v>2123.6499999947846</v>
      </c>
      <c r="AA21" s="37">
        <f t="shared" si="7"/>
        <v>-287744.24741100101</v>
      </c>
      <c r="AB21" s="39">
        <f t="shared" si="8"/>
        <v>232307.23448099999</v>
      </c>
      <c r="AC21" s="33">
        <f>AA21+AB21</f>
        <v>-55437.012930001016</v>
      </c>
      <c r="AD21" s="40"/>
      <c r="AE21" s="41" t="s">
        <v>39</v>
      </c>
      <c r="AF21" s="42">
        <f t="shared" si="11"/>
        <v>6184558.5000000037</v>
      </c>
      <c r="AG21" s="43">
        <f t="shared" si="12"/>
        <v>0</v>
      </c>
      <c r="AH21" s="54"/>
      <c r="AI21" s="2"/>
      <c r="AJ21" s="2"/>
    </row>
    <row r="22" spans="2:36" ht="15" thickBot="1" x14ac:dyDescent="0.4">
      <c r="B22" s="55" t="s">
        <v>50</v>
      </c>
      <c r="C22" s="56">
        <v>1595</v>
      </c>
      <c r="D22" s="48"/>
      <c r="E22" s="49"/>
      <c r="F22" s="49"/>
      <c r="G22" s="33">
        <f>'[14] Continuity Schedule previous'!AB20</f>
        <v>0</v>
      </c>
      <c r="H22" s="34">
        <f t="shared" si="3"/>
        <v>0</v>
      </c>
      <c r="I22" s="49"/>
      <c r="J22" s="49"/>
      <c r="K22" s="49"/>
      <c r="L22" s="33">
        <f>'[14] Continuity Schedule previous'!AG20</f>
        <v>0</v>
      </c>
      <c r="M22" s="34">
        <f t="shared" si="4"/>
        <v>0</v>
      </c>
      <c r="N22" s="16">
        <f t="shared" si="5"/>
        <v>0</v>
      </c>
      <c r="O22" s="33">
        <v>0</v>
      </c>
      <c r="P22" s="50"/>
      <c r="Q22" s="50"/>
      <c r="R22" s="34">
        <f t="shared" si="0"/>
        <v>0</v>
      </c>
      <c r="S22" s="36">
        <f t="shared" si="1"/>
        <v>0</v>
      </c>
      <c r="T22" s="33">
        <f>'[14]2. Continuity Schedule Consolid'!T22</f>
        <v>0</v>
      </c>
      <c r="U22" s="33"/>
      <c r="V22" s="33"/>
      <c r="W22" s="37">
        <f t="shared" si="6"/>
        <v>0</v>
      </c>
      <c r="X22" s="38">
        <f>'[14] Continuity Schedule previous'!AJ20</f>
        <v>0</v>
      </c>
      <c r="Y22" s="33"/>
      <c r="Z22" s="34">
        <f t="shared" si="2"/>
        <v>0</v>
      </c>
      <c r="AA22" s="37">
        <f t="shared" si="7"/>
        <v>0</v>
      </c>
      <c r="AB22" s="39">
        <f>(R22+Z22)/2*5.49%*0.5+(R22+Z22)/2*5.2%*0.25+(R22+Z22)/2*4.4%*0.25</f>
        <v>0</v>
      </c>
      <c r="AC22" s="33">
        <f t="shared" si="9"/>
        <v>0</v>
      </c>
      <c r="AD22" s="40">
        <f t="shared" ref="AD22:AD37" si="13">Z22+AC22</f>
        <v>0</v>
      </c>
      <c r="AE22" s="57" t="s">
        <v>39</v>
      </c>
      <c r="AF22" s="42">
        <f t="shared" si="11"/>
        <v>0</v>
      </c>
      <c r="AG22" s="43">
        <f t="shared" si="12"/>
        <v>0</v>
      </c>
      <c r="AH22" s="54"/>
    </row>
    <row r="23" spans="2:36" ht="31.15" customHeight="1" thickBot="1" x14ac:dyDescent="0.4">
      <c r="B23" s="55" t="s">
        <v>51</v>
      </c>
      <c r="C23" s="56">
        <v>1595</v>
      </c>
      <c r="D23" s="48"/>
      <c r="E23" s="49"/>
      <c r="F23" s="49"/>
      <c r="G23" s="33">
        <f>'[14] Continuity Schedule previous'!AB21</f>
        <v>-5050078.7699999902</v>
      </c>
      <c r="H23" s="34">
        <f t="shared" si="3"/>
        <v>-5050078.7699999902</v>
      </c>
      <c r="I23" s="49"/>
      <c r="J23" s="49"/>
      <c r="K23" s="49"/>
      <c r="L23" s="33">
        <f>'[14] Continuity Schedule previous'!AG21</f>
        <v>3073744.91</v>
      </c>
      <c r="M23" s="34">
        <f t="shared" si="4"/>
        <v>3073744.91</v>
      </c>
      <c r="N23" s="35">
        <f t="shared" si="5"/>
        <v>-5050078.7699999902</v>
      </c>
      <c r="O23" s="33">
        <v>17308.909999989904</v>
      </c>
      <c r="P23" s="33"/>
      <c r="Q23" s="33"/>
      <c r="R23" s="34">
        <f t="shared" si="0"/>
        <v>-5032769.8600000003</v>
      </c>
      <c r="S23" s="36">
        <f t="shared" si="1"/>
        <v>3073744.91</v>
      </c>
      <c r="T23" s="33">
        <f>'[14]2. Continuity Schedule Consolid'!T23</f>
        <v>-254362.16999999993</v>
      </c>
      <c r="U23" s="33"/>
      <c r="V23" s="33"/>
      <c r="W23" s="37">
        <f t="shared" si="6"/>
        <v>2819382.74</v>
      </c>
      <c r="X23" s="38"/>
      <c r="Y23" s="33"/>
      <c r="Z23" s="34">
        <f t="shared" si="2"/>
        <v>-5032769.8600000003</v>
      </c>
      <c r="AA23" s="37">
        <f t="shared" si="7"/>
        <v>2819382.74</v>
      </c>
      <c r="AB23" s="39">
        <f t="shared" si="8"/>
        <v>-258936.00929700004</v>
      </c>
      <c r="AC23" s="33">
        <f t="shared" si="9"/>
        <v>2560446.730703</v>
      </c>
      <c r="AD23" s="40">
        <f>Z23+AC23</f>
        <v>-2472323.1292970004</v>
      </c>
      <c r="AE23" s="57" t="s">
        <v>35</v>
      </c>
      <c r="AF23" s="42">
        <f t="shared" si="11"/>
        <v>-2213387.12</v>
      </c>
      <c r="AG23" s="43">
        <f t="shared" si="12"/>
        <v>0</v>
      </c>
      <c r="AH23" s="54"/>
      <c r="AJ23" s="2"/>
    </row>
    <row r="24" spans="2:36" ht="22.15" customHeight="1" thickBot="1" x14ac:dyDescent="0.4">
      <c r="B24" s="55" t="s">
        <v>52</v>
      </c>
      <c r="C24" s="56">
        <v>1595</v>
      </c>
      <c r="D24" s="48"/>
      <c r="E24" s="49"/>
      <c r="F24" s="49"/>
      <c r="G24" s="33"/>
      <c r="H24" s="34">
        <f t="shared" si="3"/>
        <v>0</v>
      </c>
      <c r="I24" s="49"/>
      <c r="J24" s="49"/>
      <c r="K24" s="49"/>
      <c r="L24" s="33"/>
      <c r="M24" s="34">
        <f t="shared" si="4"/>
        <v>0</v>
      </c>
      <c r="N24" s="35">
        <f t="shared" si="5"/>
        <v>0</v>
      </c>
      <c r="O24" s="33"/>
      <c r="P24" s="33"/>
      <c r="Q24" s="33"/>
      <c r="R24" s="34">
        <f>N24-P24</f>
        <v>0</v>
      </c>
      <c r="S24" s="36">
        <f t="shared" si="1"/>
        <v>0</v>
      </c>
      <c r="T24" s="33"/>
      <c r="U24" s="33"/>
      <c r="V24" s="33"/>
      <c r="W24" s="37">
        <f t="shared" si="6"/>
        <v>0</v>
      </c>
      <c r="X24" s="38"/>
      <c r="Y24" s="33"/>
      <c r="Z24" s="34">
        <f t="shared" si="2"/>
        <v>0</v>
      </c>
      <c r="AA24" s="37">
        <f t="shared" si="7"/>
        <v>0</v>
      </c>
      <c r="AB24" s="39">
        <f t="shared" si="8"/>
        <v>0</v>
      </c>
      <c r="AC24" s="33">
        <f t="shared" si="9"/>
        <v>0</v>
      </c>
      <c r="AD24" s="40">
        <f t="shared" si="13"/>
        <v>0</v>
      </c>
      <c r="AE24" s="57" t="s">
        <v>35</v>
      </c>
      <c r="AF24" s="42">
        <f t="shared" si="11"/>
        <v>0</v>
      </c>
      <c r="AG24" s="43">
        <f t="shared" si="12"/>
        <v>0</v>
      </c>
      <c r="AH24" s="54"/>
      <c r="AJ24" s="2"/>
    </row>
    <row r="25" spans="2:36" ht="22.15" customHeight="1" thickBot="1" x14ac:dyDescent="0.4">
      <c r="B25" s="55" t="s">
        <v>53</v>
      </c>
      <c r="C25" s="56">
        <v>1595</v>
      </c>
      <c r="D25" s="48"/>
      <c r="E25" s="49"/>
      <c r="F25" s="49"/>
      <c r="G25" s="33">
        <f>'[14] Continuity Schedule previous'!AB22</f>
        <v>20891046.260000005</v>
      </c>
      <c r="H25" s="34">
        <f t="shared" si="3"/>
        <v>20891046.260000005</v>
      </c>
      <c r="I25" s="49"/>
      <c r="J25" s="49"/>
      <c r="K25" s="49"/>
      <c r="L25" s="33">
        <f>'[14] Continuity Schedule previous'!AG22</f>
        <v>3394799.02</v>
      </c>
      <c r="M25" s="34">
        <f t="shared" si="4"/>
        <v>3394799.02</v>
      </c>
      <c r="N25" s="35">
        <f t="shared" si="5"/>
        <v>20891046.260000005</v>
      </c>
      <c r="O25" s="33">
        <v>-23805063.429999996</v>
      </c>
      <c r="P25" s="33"/>
      <c r="Q25" s="33"/>
      <c r="R25" s="34">
        <f>N25+O25-P25+Q25</f>
        <v>-2914017.1699999906</v>
      </c>
      <c r="S25" s="36">
        <f t="shared" si="1"/>
        <v>3394799.02</v>
      </c>
      <c r="T25" s="33">
        <f>'[14]2. Continuity Schedule Consolid'!T25</f>
        <v>-724157.81999999983</v>
      </c>
      <c r="U25" s="33"/>
      <c r="V25" s="33"/>
      <c r="W25" s="37">
        <f t="shared" si="6"/>
        <v>2670641.2000000002</v>
      </c>
      <c r="X25" s="38"/>
      <c r="Y25" s="33"/>
      <c r="Z25" s="34">
        <f t="shared" si="2"/>
        <v>-2914017.1699999906</v>
      </c>
      <c r="AA25" s="37">
        <f t="shared" si="7"/>
        <v>2670641.2000000002</v>
      </c>
      <c r="AB25" s="39">
        <f t="shared" si="8"/>
        <v>-149926.18339649955</v>
      </c>
      <c r="AC25" s="33">
        <f t="shared" si="9"/>
        <v>2520715.0166035006</v>
      </c>
      <c r="AD25" s="40"/>
      <c r="AE25" s="57" t="s">
        <v>39</v>
      </c>
      <c r="AF25" s="42">
        <f t="shared" si="11"/>
        <v>-243375.96999999043</v>
      </c>
      <c r="AG25" s="43">
        <f t="shared" si="12"/>
        <v>0</v>
      </c>
      <c r="AH25" s="54"/>
    </row>
    <row r="26" spans="2:36" ht="34.9" customHeight="1" thickBot="1" x14ac:dyDescent="0.4">
      <c r="B26" s="55" t="s">
        <v>54</v>
      </c>
      <c r="C26" s="56">
        <v>1595</v>
      </c>
      <c r="D26" s="48"/>
      <c r="E26" s="49"/>
      <c r="F26" s="49"/>
      <c r="G26" s="33">
        <f>'[14] Continuity Schedule previous'!AB23</f>
        <v>-34290.850000000006</v>
      </c>
      <c r="H26" s="34">
        <f t="shared" si="3"/>
        <v>-34290.850000000006</v>
      </c>
      <c r="I26" s="49"/>
      <c r="J26" s="49"/>
      <c r="K26" s="49"/>
      <c r="L26" s="33">
        <f>'[14] Continuity Schedule previous'!AG23</f>
        <v>29635.4</v>
      </c>
      <c r="M26" s="34">
        <f t="shared" si="4"/>
        <v>29635.4</v>
      </c>
      <c r="N26" s="35">
        <f t="shared" si="5"/>
        <v>-34290.850000000006</v>
      </c>
      <c r="O26" s="33">
        <v>-33.610000000015134</v>
      </c>
      <c r="P26" s="33"/>
      <c r="Q26" s="33"/>
      <c r="R26" s="34">
        <f>N26+O26-P26+Q26</f>
        <v>-34324.460000000021</v>
      </c>
      <c r="S26" s="36">
        <f t="shared" si="1"/>
        <v>29635.4</v>
      </c>
      <c r="T26" s="33">
        <f>'[14]2. Continuity Schedule Consolid'!T26</f>
        <v>-1734.3199999999997</v>
      </c>
      <c r="U26" s="33"/>
      <c r="V26" s="33"/>
      <c r="W26" s="37">
        <f t="shared" si="6"/>
        <v>27901.08</v>
      </c>
      <c r="X26" s="38"/>
      <c r="Y26" s="33"/>
      <c r="Z26" s="34">
        <f t="shared" si="2"/>
        <v>-34324.460000000021</v>
      </c>
      <c r="AA26" s="37">
        <f t="shared" si="7"/>
        <v>27901.08</v>
      </c>
      <c r="AB26" s="39">
        <f t="shared" si="8"/>
        <v>-1765.9934670000011</v>
      </c>
      <c r="AC26" s="33">
        <f t="shared" si="9"/>
        <v>26135.086533000002</v>
      </c>
      <c r="AD26" s="40"/>
      <c r="AE26" s="57" t="s">
        <v>39</v>
      </c>
      <c r="AF26" s="42">
        <f t="shared" si="11"/>
        <v>-6423.3800000000192</v>
      </c>
      <c r="AG26" s="43">
        <f t="shared" si="12"/>
        <v>0</v>
      </c>
      <c r="AH26" s="54"/>
    </row>
    <row r="27" spans="2:36" ht="30" customHeight="1" thickBot="1" x14ac:dyDescent="0.4">
      <c r="B27" s="55" t="s">
        <v>55</v>
      </c>
      <c r="C27" s="56">
        <v>1595</v>
      </c>
      <c r="D27" s="48"/>
      <c r="E27" s="49"/>
      <c r="F27" s="49"/>
      <c r="G27" s="33">
        <f>'[14] Continuity Schedule previous'!AB24</f>
        <v>983757.10999999987</v>
      </c>
      <c r="H27" s="34">
        <f t="shared" si="3"/>
        <v>983757.10999999987</v>
      </c>
      <c r="I27" s="49"/>
      <c r="J27" s="49"/>
      <c r="K27" s="49"/>
      <c r="L27" s="33">
        <f>'[14] Continuity Schedule previous'!AG24</f>
        <v>166319.21096523799</v>
      </c>
      <c r="M27" s="34">
        <f t="shared" si="4"/>
        <v>166319.21096523799</v>
      </c>
      <c r="N27" s="35">
        <f t="shared" si="5"/>
        <v>983757.10999999987</v>
      </c>
      <c r="O27" s="33">
        <v>-1209262.3999999997</v>
      </c>
      <c r="P27" s="33">
        <v>0</v>
      </c>
      <c r="Q27" s="33"/>
      <c r="R27" s="34">
        <f>N27+O27-P27+Q27</f>
        <v>-225505.2899999998</v>
      </c>
      <c r="S27" s="36">
        <f t="shared" si="1"/>
        <v>166319.21096523799</v>
      </c>
      <c r="T27" s="33">
        <f>'[14]2. Continuity Schedule Consolid'!T27</f>
        <v>21031.489034761995</v>
      </c>
      <c r="U27" s="33"/>
      <c r="V27" s="33"/>
      <c r="W27" s="37">
        <f t="shared" si="6"/>
        <v>187350.69999999998</v>
      </c>
      <c r="X27" s="38"/>
      <c r="Y27" s="33"/>
      <c r="Z27" s="34">
        <f t="shared" si="2"/>
        <v>-225505.2899999998</v>
      </c>
      <c r="AA27" s="37">
        <f t="shared" si="7"/>
        <v>187350.69999999998</v>
      </c>
      <c r="AB27" s="39">
        <f t="shared" si="8"/>
        <v>-11602.24717049999</v>
      </c>
      <c r="AC27" s="33">
        <f t="shared" si="9"/>
        <v>175748.45282949999</v>
      </c>
      <c r="AD27" s="40"/>
      <c r="AE27" s="57" t="s">
        <v>39</v>
      </c>
      <c r="AF27" s="42">
        <f t="shared" si="11"/>
        <v>-38154.589999999822</v>
      </c>
      <c r="AG27" s="43">
        <f t="shared" si="12"/>
        <v>0</v>
      </c>
      <c r="AH27" s="54"/>
    </row>
    <row r="28" spans="2:36" ht="32.65" customHeight="1" thickBot="1" x14ac:dyDescent="0.4">
      <c r="B28" s="55" t="s">
        <v>56</v>
      </c>
      <c r="C28" s="56">
        <v>1595</v>
      </c>
      <c r="D28" s="48"/>
      <c r="E28" s="49"/>
      <c r="F28" s="49"/>
      <c r="G28" s="33">
        <f>'[14] Continuity Schedule previous'!AB25</f>
        <v>-106026.54000000004</v>
      </c>
      <c r="H28" s="34">
        <f t="shared" si="3"/>
        <v>-106026.54000000004</v>
      </c>
      <c r="I28" s="49"/>
      <c r="J28" s="49"/>
      <c r="K28" s="49"/>
      <c r="L28" s="33">
        <f>'[14] Continuity Schedule previous'!AG25</f>
        <v>0</v>
      </c>
      <c r="M28" s="34">
        <f t="shared" si="4"/>
        <v>0</v>
      </c>
      <c r="N28" s="35">
        <f t="shared" si="5"/>
        <v>-106026.54000000004</v>
      </c>
      <c r="O28" s="33">
        <v>159878.12000000005</v>
      </c>
      <c r="P28" s="33">
        <v>0</v>
      </c>
      <c r="Q28" s="33"/>
      <c r="R28" s="34">
        <f>N28+O28-P28+Q28</f>
        <v>53851.580000000016</v>
      </c>
      <c r="S28" s="36">
        <f t="shared" si="1"/>
        <v>0</v>
      </c>
      <c r="T28" s="33"/>
      <c r="U28" s="33"/>
      <c r="V28" s="33"/>
      <c r="W28" s="37">
        <f t="shared" si="6"/>
        <v>0</v>
      </c>
      <c r="X28" s="38"/>
      <c r="Y28" s="33"/>
      <c r="Z28" s="34">
        <f t="shared" si="2"/>
        <v>53851.580000000016</v>
      </c>
      <c r="AA28" s="37">
        <f t="shared" si="7"/>
        <v>0</v>
      </c>
      <c r="AB28" s="39">
        <f t="shared" si="8"/>
        <v>2770.6637910000009</v>
      </c>
      <c r="AC28" s="33">
        <f t="shared" si="9"/>
        <v>2770.6637910000009</v>
      </c>
      <c r="AD28" s="40"/>
      <c r="AE28" s="58" t="s">
        <v>39</v>
      </c>
      <c r="AF28" s="42">
        <f t="shared" si="11"/>
        <v>53851.580000000016</v>
      </c>
      <c r="AG28" s="43">
        <f t="shared" si="12"/>
        <v>0</v>
      </c>
      <c r="AH28" s="54"/>
    </row>
    <row r="29" spans="2:36" ht="17.25" customHeight="1" thickBot="1" x14ac:dyDescent="0.4">
      <c r="B29" s="55" t="s">
        <v>57</v>
      </c>
      <c r="C29" s="56">
        <v>1595</v>
      </c>
      <c r="D29" s="48"/>
      <c r="E29" s="49"/>
      <c r="F29" s="49"/>
      <c r="G29" s="33"/>
      <c r="H29" s="34">
        <f t="shared" si="3"/>
        <v>0</v>
      </c>
      <c r="I29" s="49"/>
      <c r="J29" s="49"/>
      <c r="K29" s="49"/>
      <c r="L29" s="33"/>
      <c r="M29" s="34">
        <f t="shared" si="4"/>
        <v>0</v>
      </c>
      <c r="N29" s="35">
        <f t="shared" si="5"/>
        <v>0</v>
      </c>
      <c r="O29" s="33"/>
      <c r="P29" s="33"/>
      <c r="Q29" s="50"/>
      <c r="R29" s="34">
        <f t="shared" ref="R29:R31" si="14">N29+O29-P29+Q29</f>
        <v>0</v>
      </c>
      <c r="S29" s="36">
        <f t="shared" si="1"/>
        <v>0</v>
      </c>
      <c r="T29" s="33"/>
      <c r="U29" s="33"/>
      <c r="V29" s="33"/>
      <c r="W29" s="37">
        <f t="shared" si="6"/>
        <v>0</v>
      </c>
      <c r="X29" s="38"/>
      <c r="Y29" s="33"/>
      <c r="Z29" s="34">
        <f t="shared" si="2"/>
        <v>0</v>
      </c>
      <c r="AA29" s="37">
        <f t="shared" si="7"/>
        <v>0</v>
      </c>
      <c r="AB29" s="39">
        <f t="shared" si="8"/>
        <v>0</v>
      </c>
      <c r="AC29" s="33">
        <f t="shared" si="9"/>
        <v>0</v>
      </c>
      <c r="AD29" s="40"/>
      <c r="AE29" s="58" t="s">
        <v>39</v>
      </c>
      <c r="AF29" s="42">
        <f t="shared" si="11"/>
        <v>0</v>
      </c>
      <c r="AG29" s="43">
        <f t="shared" si="12"/>
        <v>0</v>
      </c>
      <c r="AH29" s="54"/>
    </row>
    <row r="30" spans="2:36" ht="17.25" customHeight="1" thickBot="1" x14ac:dyDescent="0.4">
      <c r="B30" s="55" t="s">
        <v>58</v>
      </c>
      <c r="C30" s="56">
        <v>1595</v>
      </c>
      <c r="D30" s="48"/>
      <c r="E30" s="49"/>
      <c r="F30" s="49"/>
      <c r="G30" s="50"/>
      <c r="H30" s="34">
        <f t="shared" si="3"/>
        <v>0</v>
      </c>
      <c r="I30" s="49"/>
      <c r="J30" s="49"/>
      <c r="K30" s="49"/>
      <c r="L30" s="33"/>
      <c r="M30" s="34">
        <f t="shared" si="4"/>
        <v>0</v>
      </c>
      <c r="N30" s="16">
        <f t="shared" si="5"/>
        <v>0</v>
      </c>
      <c r="O30" s="33">
        <v>-132575219.55028069</v>
      </c>
      <c r="P30" s="33">
        <v>-83476171.620280683</v>
      </c>
      <c r="Q30" s="33"/>
      <c r="R30" s="34">
        <f t="shared" si="14"/>
        <v>-49099047.930000007</v>
      </c>
      <c r="S30" s="36">
        <f t="shared" si="1"/>
        <v>0</v>
      </c>
      <c r="T30" s="33">
        <f>'[14]2. Continuity Schedule Consolid'!T30</f>
        <v>-11109289.788108861</v>
      </c>
      <c r="U30" s="33">
        <f>'[14]2. Continuity Schedule Consolid'!U30</f>
        <v>-3691826.1181088607</v>
      </c>
      <c r="V30" s="33"/>
      <c r="W30" s="37">
        <f t="shared" si="6"/>
        <v>-7417463.6699999999</v>
      </c>
      <c r="X30" s="38"/>
      <c r="Y30" s="33"/>
      <c r="Z30" s="34">
        <f t="shared" si="2"/>
        <v>-49099047.930000007</v>
      </c>
      <c r="AA30" s="37">
        <f t="shared" si="7"/>
        <v>-7417463.6699999999</v>
      </c>
      <c r="AB30" s="39">
        <f t="shared" si="8"/>
        <v>-2526146.0159985004</v>
      </c>
      <c r="AC30" s="33">
        <f t="shared" si="9"/>
        <v>-9943609.6859984994</v>
      </c>
      <c r="AD30" s="40"/>
      <c r="AE30" s="58" t="s">
        <v>39</v>
      </c>
      <c r="AF30" s="42">
        <f t="shared" si="11"/>
        <v>-56516511.600000009</v>
      </c>
      <c r="AG30" s="43">
        <f t="shared" si="12"/>
        <v>0</v>
      </c>
      <c r="AH30" s="54"/>
    </row>
    <row r="31" spans="2:36" ht="17.25" customHeight="1" thickBot="1" x14ac:dyDescent="0.4">
      <c r="B31" s="55" t="s">
        <v>59</v>
      </c>
      <c r="C31" s="56">
        <v>1595</v>
      </c>
      <c r="D31" s="48"/>
      <c r="E31" s="49"/>
      <c r="F31" s="49"/>
      <c r="G31" s="50"/>
      <c r="H31" s="34">
        <f t="shared" si="3"/>
        <v>0</v>
      </c>
      <c r="I31" s="49"/>
      <c r="J31" s="49"/>
      <c r="K31" s="49"/>
      <c r="L31" s="50"/>
      <c r="M31" s="34">
        <f t="shared" si="4"/>
        <v>0</v>
      </c>
      <c r="N31" s="16">
        <f t="shared" si="5"/>
        <v>0</v>
      </c>
      <c r="O31" s="33"/>
      <c r="P31" s="33"/>
      <c r="Q31" s="33"/>
      <c r="R31" s="34">
        <f t="shared" si="14"/>
        <v>0</v>
      </c>
      <c r="S31" s="36">
        <f t="shared" si="1"/>
        <v>0</v>
      </c>
      <c r="T31" s="33"/>
      <c r="U31" s="33"/>
      <c r="V31" s="33"/>
      <c r="W31" s="37">
        <f t="shared" si="6"/>
        <v>0</v>
      </c>
      <c r="X31" s="38"/>
      <c r="Y31" s="33"/>
      <c r="Z31" s="34">
        <f t="shared" si="2"/>
        <v>0</v>
      </c>
      <c r="AA31" s="37">
        <f t="shared" si="7"/>
        <v>0</v>
      </c>
      <c r="AB31" s="39">
        <f t="shared" ref="AB31" si="15">(R31+Z31)/2*5.49%</f>
        <v>0</v>
      </c>
      <c r="AC31" s="33">
        <f t="shared" si="9"/>
        <v>0</v>
      </c>
      <c r="AD31" s="40"/>
      <c r="AE31" s="58" t="s">
        <v>39</v>
      </c>
      <c r="AF31" s="59"/>
      <c r="AG31" s="43">
        <f t="shared" si="12"/>
        <v>0</v>
      </c>
      <c r="AH31" s="54"/>
    </row>
    <row r="32" spans="2:36" ht="17.25" customHeight="1" thickBot="1" x14ac:dyDescent="0.4">
      <c r="B32" s="55"/>
      <c r="C32" s="56"/>
      <c r="D32" s="48"/>
      <c r="E32" s="49"/>
      <c r="F32" s="49"/>
      <c r="G32" s="50"/>
      <c r="H32" s="34"/>
      <c r="I32" s="49"/>
      <c r="J32" s="49"/>
      <c r="K32" s="49"/>
      <c r="L32" s="50"/>
      <c r="M32" s="34"/>
      <c r="N32" s="16"/>
      <c r="O32" s="50"/>
      <c r="P32" s="33"/>
      <c r="Q32" s="50"/>
      <c r="R32" s="34"/>
      <c r="S32" s="36"/>
      <c r="T32" s="33"/>
      <c r="U32" s="33"/>
      <c r="V32" s="33"/>
      <c r="W32" s="37"/>
      <c r="X32" s="38"/>
      <c r="Y32" s="33"/>
      <c r="Z32" s="34"/>
      <c r="AA32" s="37"/>
      <c r="AB32" s="39"/>
      <c r="AC32" s="33"/>
      <c r="AD32" s="40"/>
      <c r="AE32" s="58"/>
      <c r="AF32" s="59"/>
      <c r="AG32" s="43"/>
      <c r="AH32" s="54"/>
    </row>
    <row r="33" spans="2:34" ht="17.25" customHeight="1" thickBot="1" x14ac:dyDescent="0.4">
      <c r="B33" s="55"/>
      <c r="C33" s="56"/>
      <c r="D33" s="48"/>
      <c r="E33" s="49"/>
      <c r="F33" s="49"/>
      <c r="G33" s="50"/>
      <c r="H33" s="34"/>
      <c r="I33" s="49"/>
      <c r="J33" s="49"/>
      <c r="K33" s="49"/>
      <c r="L33" s="50"/>
      <c r="M33" s="34"/>
      <c r="N33" s="16"/>
      <c r="O33" s="50"/>
      <c r="P33" s="33"/>
      <c r="Q33" s="50"/>
      <c r="R33" s="34"/>
      <c r="S33" s="36"/>
      <c r="T33" s="33"/>
      <c r="U33" s="33"/>
      <c r="V33" s="33"/>
      <c r="W33" s="37"/>
      <c r="X33" s="38"/>
      <c r="Y33" s="33"/>
      <c r="Z33" s="34"/>
      <c r="AA33" s="37"/>
      <c r="AB33" s="39"/>
      <c r="AC33" s="33"/>
      <c r="AD33" s="40"/>
      <c r="AE33" s="58"/>
      <c r="AF33" s="59"/>
      <c r="AG33" s="43"/>
      <c r="AH33" s="54"/>
    </row>
    <row r="34" spans="2:34" ht="17.25" customHeight="1" thickBot="1" x14ac:dyDescent="0.4">
      <c r="B34" s="55"/>
      <c r="C34" s="56"/>
      <c r="D34" s="48"/>
      <c r="E34" s="49"/>
      <c r="F34" s="49"/>
      <c r="G34" s="50"/>
      <c r="H34" s="34"/>
      <c r="I34" s="49"/>
      <c r="J34" s="49"/>
      <c r="K34" s="49"/>
      <c r="L34" s="50"/>
      <c r="M34" s="34"/>
      <c r="N34" s="16"/>
      <c r="O34" s="50"/>
      <c r="P34" s="50"/>
      <c r="Q34" s="50"/>
      <c r="R34" s="34"/>
      <c r="S34" s="36"/>
      <c r="T34" s="33"/>
      <c r="U34" s="33"/>
      <c r="V34" s="33"/>
      <c r="W34" s="37"/>
      <c r="X34" s="38"/>
      <c r="Y34" s="33"/>
      <c r="Z34" s="34"/>
      <c r="AA34" s="37"/>
      <c r="AB34" s="39"/>
      <c r="AC34" s="33"/>
      <c r="AD34" s="40"/>
      <c r="AE34" s="58"/>
      <c r="AF34" s="59"/>
      <c r="AG34" s="43"/>
      <c r="AH34" s="54"/>
    </row>
    <row r="35" spans="2:34" ht="17.25" customHeight="1" thickBot="1" x14ac:dyDescent="0.4">
      <c r="B35" s="55"/>
      <c r="C35" s="56"/>
      <c r="D35" s="48"/>
      <c r="E35" s="49"/>
      <c r="F35" s="49"/>
      <c r="G35" s="50"/>
      <c r="H35" s="34">
        <f t="shared" si="3"/>
        <v>0</v>
      </c>
      <c r="I35" s="49"/>
      <c r="J35" s="49"/>
      <c r="K35" s="49"/>
      <c r="L35" s="50"/>
      <c r="M35" s="34">
        <f t="shared" si="4"/>
        <v>0</v>
      </c>
      <c r="N35" s="16">
        <f t="shared" si="5"/>
        <v>0</v>
      </c>
      <c r="O35" s="50"/>
      <c r="P35" s="50"/>
      <c r="Q35" s="50"/>
      <c r="R35" s="34">
        <f>N35+O35-P35+Q35</f>
        <v>0</v>
      </c>
      <c r="S35" s="36">
        <f>M35</f>
        <v>0</v>
      </c>
      <c r="T35" s="33"/>
      <c r="U35" s="33"/>
      <c r="V35" s="33"/>
      <c r="W35" s="37">
        <f t="shared" ref="W35:W36" si="16">S35+T35-U35+V35</f>
        <v>0</v>
      </c>
      <c r="X35" s="38"/>
      <c r="Y35" s="33"/>
      <c r="Z35" s="34">
        <f t="shared" ref="Z35:Z37" si="17">R35-X35</f>
        <v>0</v>
      </c>
      <c r="AA35" s="37">
        <f t="shared" ref="AA35:AA37" si="18">W35-Y35</f>
        <v>0</v>
      </c>
      <c r="AB35" s="39"/>
      <c r="AC35" s="33">
        <f t="shared" si="9"/>
        <v>0</v>
      </c>
      <c r="AD35" s="40">
        <f t="shared" si="13"/>
        <v>0</v>
      </c>
      <c r="AE35" s="58"/>
      <c r="AF35" s="59"/>
      <c r="AG35" s="43">
        <f t="shared" si="12"/>
        <v>0</v>
      </c>
      <c r="AH35" s="54"/>
    </row>
    <row r="36" spans="2:34" ht="17.25" customHeight="1" thickBot="1" x14ac:dyDescent="0.4">
      <c r="B36" s="55"/>
      <c r="C36" s="56"/>
      <c r="D36" s="48"/>
      <c r="E36" s="49"/>
      <c r="F36" s="49"/>
      <c r="G36" s="50"/>
      <c r="H36" s="34">
        <f t="shared" si="3"/>
        <v>0</v>
      </c>
      <c r="I36" s="49"/>
      <c r="J36" s="49"/>
      <c r="K36" s="49"/>
      <c r="L36" s="50"/>
      <c r="M36" s="34">
        <f t="shared" si="4"/>
        <v>0</v>
      </c>
      <c r="N36" s="16">
        <f t="shared" si="5"/>
        <v>0</v>
      </c>
      <c r="O36" s="50"/>
      <c r="P36" s="50"/>
      <c r="Q36" s="50"/>
      <c r="R36" s="34">
        <f>N36+O36-P36+Q36</f>
        <v>0</v>
      </c>
      <c r="S36" s="36">
        <f>M36</f>
        <v>0</v>
      </c>
      <c r="T36" s="33"/>
      <c r="U36" s="33"/>
      <c r="V36" s="33"/>
      <c r="W36" s="37">
        <f t="shared" si="16"/>
        <v>0</v>
      </c>
      <c r="X36" s="38"/>
      <c r="Y36" s="33"/>
      <c r="Z36" s="34">
        <f t="shared" si="17"/>
        <v>0</v>
      </c>
      <c r="AA36" s="37">
        <f t="shared" si="18"/>
        <v>0</v>
      </c>
      <c r="AB36" s="39"/>
      <c r="AC36" s="33">
        <f t="shared" si="9"/>
        <v>0</v>
      </c>
      <c r="AD36" s="40">
        <f t="shared" si="13"/>
        <v>0</v>
      </c>
      <c r="AE36" s="58"/>
      <c r="AF36" s="59"/>
      <c r="AG36" s="43">
        <f t="shared" si="12"/>
        <v>0</v>
      </c>
      <c r="AH36" s="54"/>
    </row>
    <row r="37" spans="2:34" ht="17.25" customHeight="1" thickBot="1" x14ac:dyDescent="0.4">
      <c r="B37" s="55"/>
      <c r="C37" s="56"/>
      <c r="D37" s="48"/>
      <c r="E37" s="49"/>
      <c r="F37" s="49"/>
      <c r="G37" s="50"/>
      <c r="H37" s="34">
        <f t="shared" si="3"/>
        <v>0</v>
      </c>
      <c r="I37" s="49"/>
      <c r="J37" s="49"/>
      <c r="K37" s="49"/>
      <c r="L37" s="50"/>
      <c r="M37" s="34">
        <f t="shared" si="4"/>
        <v>0</v>
      </c>
      <c r="N37" s="16">
        <f t="shared" si="5"/>
        <v>0</v>
      </c>
      <c r="O37" s="50"/>
      <c r="P37" s="50"/>
      <c r="Q37" s="50"/>
      <c r="R37" s="34">
        <f>N37+O37-P37+Q37</f>
        <v>0</v>
      </c>
      <c r="S37" s="36">
        <f>M37</f>
        <v>0</v>
      </c>
      <c r="T37" s="33"/>
      <c r="U37" s="33"/>
      <c r="V37" s="33"/>
      <c r="W37" s="37">
        <f>S37+T37-U37+V37</f>
        <v>0</v>
      </c>
      <c r="X37" s="38"/>
      <c r="Y37" s="33"/>
      <c r="Z37" s="34">
        <f t="shared" si="17"/>
        <v>0</v>
      </c>
      <c r="AA37" s="37">
        <f t="shared" si="18"/>
        <v>0</v>
      </c>
      <c r="AB37" s="39"/>
      <c r="AC37" s="33">
        <f>AA37+AB37</f>
        <v>0</v>
      </c>
      <c r="AD37" s="40">
        <f t="shared" si="13"/>
        <v>0</v>
      </c>
      <c r="AE37" s="58"/>
      <c r="AF37" s="59"/>
      <c r="AG37" s="43">
        <f t="shared" si="12"/>
        <v>0</v>
      </c>
      <c r="AH37" s="54"/>
    </row>
    <row r="38" spans="2:34" ht="15" thickBot="1" x14ac:dyDescent="0.4">
      <c r="B38" s="55"/>
      <c r="C38" s="56"/>
      <c r="D38" s="60"/>
      <c r="E38" s="13"/>
      <c r="F38" s="13"/>
      <c r="G38" s="13"/>
      <c r="H38" s="13"/>
      <c r="I38" s="13"/>
      <c r="J38" s="13"/>
      <c r="K38" s="13"/>
      <c r="L38" s="13"/>
      <c r="M38" s="13"/>
      <c r="N38" s="16"/>
      <c r="O38" s="13"/>
      <c r="P38" s="13"/>
      <c r="Q38" s="13"/>
      <c r="R38" s="13"/>
      <c r="S38" s="13"/>
      <c r="T38" s="13"/>
      <c r="U38" s="13"/>
      <c r="V38" s="13"/>
      <c r="W38" s="52"/>
      <c r="X38" s="61"/>
      <c r="Y38" s="62"/>
      <c r="Z38" s="34"/>
      <c r="AA38" s="37"/>
      <c r="AB38" s="63"/>
      <c r="AC38" s="64"/>
      <c r="AD38" s="52"/>
      <c r="AE38" s="65"/>
      <c r="AF38" s="66"/>
      <c r="AG38" s="67"/>
      <c r="AH38" s="54"/>
    </row>
    <row r="39" spans="2:34" ht="15" thickBot="1" x14ac:dyDescent="0.4">
      <c r="B39" s="68" t="s">
        <v>60</v>
      </c>
      <c r="C39" s="29"/>
      <c r="D39" s="69"/>
      <c r="E39" s="70"/>
      <c r="F39" s="70"/>
      <c r="G39" s="70"/>
      <c r="H39" s="13"/>
      <c r="I39" s="70"/>
      <c r="J39" s="70"/>
      <c r="K39" s="70"/>
      <c r="L39" s="70"/>
      <c r="M39" s="13"/>
      <c r="N39" s="16"/>
      <c r="O39" s="13"/>
      <c r="P39" s="13"/>
      <c r="Q39" s="13"/>
      <c r="R39" s="13"/>
      <c r="S39" s="13"/>
      <c r="T39" s="13"/>
      <c r="U39" s="13"/>
      <c r="V39" s="13"/>
      <c r="W39" s="52"/>
      <c r="X39" s="70"/>
      <c r="Y39" s="70"/>
      <c r="Z39" s="34"/>
      <c r="AA39" s="37"/>
      <c r="AB39" s="71"/>
      <c r="AC39" s="72"/>
      <c r="AD39" s="52"/>
      <c r="AE39" s="24"/>
      <c r="AF39" s="66"/>
      <c r="AG39" s="73"/>
      <c r="AH39" s="54"/>
    </row>
    <row r="40" spans="2:34" ht="15" thickBot="1" x14ac:dyDescent="0.4">
      <c r="B40" s="74"/>
      <c r="C40" s="75"/>
      <c r="D40" s="60"/>
      <c r="E40" s="13"/>
      <c r="F40" s="13"/>
      <c r="G40" s="13"/>
      <c r="H40" s="13"/>
      <c r="I40" s="13"/>
      <c r="J40" s="13"/>
      <c r="K40" s="13"/>
      <c r="L40" s="13"/>
      <c r="M40" s="13"/>
      <c r="N40" s="16"/>
      <c r="O40" s="13"/>
      <c r="P40" s="13"/>
      <c r="Q40" s="13"/>
      <c r="R40" s="13"/>
      <c r="S40" s="13"/>
      <c r="T40" s="13"/>
      <c r="U40" s="13"/>
      <c r="V40" s="13"/>
      <c r="W40" s="52"/>
      <c r="X40" s="13"/>
      <c r="Y40" s="13"/>
      <c r="Z40" s="13"/>
      <c r="AA40" s="52"/>
      <c r="AB40" s="76"/>
      <c r="AC40" s="77"/>
      <c r="AD40" s="78"/>
      <c r="AE40" s="24"/>
      <c r="AF40" s="66"/>
      <c r="AG40" s="73"/>
      <c r="AH40" s="54"/>
    </row>
    <row r="41" spans="2:34" s="90" customFormat="1" ht="15" thickBot="1" x14ac:dyDescent="0.4">
      <c r="B41" s="79" t="s">
        <v>61</v>
      </c>
      <c r="C41" s="80"/>
      <c r="D41" s="81">
        <f t="shared" ref="D41:Z41" si="19">SUM(D8:D37)</f>
        <v>0</v>
      </c>
      <c r="E41" s="81">
        <f t="shared" si="19"/>
        <v>0</v>
      </c>
      <c r="F41" s="81">
        <f t="shared" si="19"/>
        <v>0</v>
      </c>
      <c r="G41" s="82">
        <f>SUM(G8:G37)</f>
        <v>-33479942.122314654</v>
      </c>
      <c r="H41" s="82">
        <f t="shared" si="19"/>
        <v>-33479942.122314654</v>
      </c>
      <c r="I41" s="82">
        <f t="shared" si="19"/>
        <v>0</v>
      </c>
      <c r="J41" s="82">
        <f t="shared" si="19"/>
        <v>0</v>
      </c>
      <c r="K41" s="82">
        <f t="shared" si="19"/>
        <v>0</v>
      </c>
      <c r="L41" s="82">
        <f>SUM(L8:L37)</f>
        <v>1362713.3211516379</v>
      </c>
      <c r="M41" s="82">
        <f>SUM(M8:M37)</f>
        <v>1362713.3211516379</v>
      </c>
      <c r="N41" s="83">
        <f t="shared" si="19"/>
        <v>-33479942.122314654</v>
      </c>
      <c r="O41" s="83">
        <f t="shared" si="19"/>
        <v>-252522258.24986339</v>
      </c>
      <c r="P41" s="83">
        <f t="shared" si="19"/>
        <v>-151658101.7432586</v>
      </c>
      <c r="Q41" s="83">
        <f t="shared" si="19"/>
        <v>7980278.9300000072</v>
      </c>
      <c r="R41" s="83">
        <f t="shared" si="19"/>
        <v>-126363819.69891945</v>
      </c>
      <c r="S41" s="83">
        <f t="shared" si="19"/>
        <v>1362713.3211516379</v>
      </c>
      <c r="T41" s="83">
        <f t="shared" si="19"/>
        <v>-12040274.057482712</v>
      </c>
      <c r="U41" s="83">
        <f>SUM(U8:U37)</f>
        <v>-4978254.7095205141</v>
      </c>
      <c r="V41" s="83">
        <f t="shared" si="19"/>
        <v>0</v>
      </c>
      <c r="W41" s="84">
        <f>SUM(W8:W37)</f>
        <v>-5699306.0268105604</v>
      </c>
      <c r="X41" s="85">
        <f>SUM(X8:X37)</f>
        <v>18017580.790663231</v>
      </c>
      <c r="Y41" s="83">
        <f t="shared" si="19"/>
        <v>-4403202.832166573</v>
      </c>
      <c r="Z41" s="83">
        <f t="shared" si="19"/>
        <v>-144381400.48958266</v>
      </c>
      <c r="AA41" s="84">
        <f>SUM(AA8:AA37)</f>
        <v>-1296103.1946439873</v>
      </c>
      <c r="AB41" s="84">
        <f>SUM(AB8:AB37)</f>
        <v>-6964920.7893492179</v>
      </c>
      <c r="AC41" s="85">
        <f>SUM(AC8:AC37)</f>
        <v>-8261023.9839932043</v>
      </c>
      <c r="AD41" s="84">
        <f>SUM(AD8:AD37)</f>
        <v>-93151827.374404386</v>
      </c>
      <c r="AE41" s="86"/>
      <c r="AF41" s="87"/>
      <c r="AG41" s="88"/>
      <c r="AH41" s="89"/>
    </row>
    <row r="42" spans="2:34" ht="15" thickBot="1" x14ac:dyDescent="0.4">
      <c r="B42" s="79" t="s">
        <v>62</v>
      </c>
      <c r="C42" s="80"/>
      <c r="D42" s="60">
        <f t="shared" ref="D42:AD42" si="20">D41-D16</f>
        <v>0</v>
      </c>
      <c r="E42" s="13">
        <f t="shared" si="20"/>
        <v>0</v>
      </c>
      <c r="F42" s="13">
        <f t="shared" si="20"/>
        <v>0</v>
      </c>
      <c r="G42" s="34">
        <f t="shared" si="20"/>
        <v>-90743.52389664948</v>
      </c>
      <c r="H42" s="34">
        <f t="shared" si="20"/>
        <v>-90743.52389664948</v>
      </c>
      <c r="I42" s="34">
        <f t="shared" si="20"/>
        <v>0</v>
      </c>
      <c r="J42" s="34">
        <f t="shared" si="20"/>
        <v>0</v>
      </c>
      <c r="K42" s="34">
        <f t="shared" si="20"/>
        <v>0</v>
      </c>
      <c r="L42" s="34">
        <f t="shared" si="20"/>
        <v>2052938.9451250781</v>
      </c>
      <c r="M42" s="34">
        <f t="shared" si="20"/>
        <v>2052938.9451250781</v>
      </c>
      <c r="N42" s="35">
        <f t="shared" si="20"/>
        <v>-90743.52389664948</v>
      </c>
      <c r="O42" s="34">
        <f t="shared" si="20"/>
        <v>-229841180.77811119</v>
      </c>
      <c r="P42" s="34">
        <f t="shared" si="20"/>
        <v>-138187242.84207618</v>
      </c>
      <c r="Q42" s="34">
        <f>Q41-Q16</f>
        <v>-40520070.379999995</v>
      </c>
      <c r="R42" s="34">
        <f t="shared" si="20"/>
        <v>-132264751.83993167</v>
      </c>
      <c r="S42" s="34">
        <f t="shared" si="20"/>
        <v>2052938.9451250781</v>
      </c>
      <c r="T42" s="34">
        <f t="shared" si="20"/>
        <v>-11685968.965628011</v>
      </c>
      <c r="U42" s="34">
        <f>U41-U16</f>
        <v>-4643248.1551736193</v>
      </c>
      <c r="V42" s="34">
        <f t="shared" si="20"/>
        <v>-824130.81</v>
      </c>
      <c r="W42" s="37">
        <f t="shared" si="20"/>
        <v>-5813912.6753293145</v>
      </c>
      <c r="X42" s="34">
        <f t="shared" si="20"/>
        <v>37935920.487898812</v>
      </c>
      <c r="Y42" s="34">
        <f t="shared" si="20"/>
        <v>-2037933.4116352201</v>
      </c>
      <c r="Z42" s="34">
        <f t="shared" si="20"/>
        <v>-170200672.32783046</v>
      </c>
      <c r="AA42" s="37">
        <f t="shared" si="20"/>
        <v>-3775979.2636940945</v>
      </c>
      <c r="AB42" s="91">
        <f t="shared" si="20"/>
        <v>-7780923.0367156817</v>
      </c>
      <c r="AC42" s="34">
        <f t="shared" si="20"/>
        <v>-11556902.300409775</v>
      </c>
      <c r="AD42" s="37">
        <f t="shared" si="20"/>
        <v>-122266977.52906875</v>
      </c>
      <c r="AE42" s="92"/>
      <c r="AF42" s="66"/>
      <c r="AG42" s="73"/>
      <c r="AH42" s="54"/>
    </row>
    <row r="43" spans="2:34" ht="15" thickBot="1" x14ac:dyDescent="0.4">
      <c r="B43" s="93" t="s">
        <v>63</v>
      </c>
      <c r="C43" s="94">
        <v>1589</v>
      </c>
      <c r="D43" s="60">
        <f t="shared" ref="D43:AD43" si="21">D16</f>
        <v>0</v>
      </c>
      <c r="E43" s="13">
        <f t="shared" si="21"/>
        <v>0</v>
      </c>
      <c r="F43" s="13">
        <f t="shared" si="21"/>
        <v>0</v>
      </c>
      <c r="G43" s="34">
        <f t="shared" si="21"/>
        <v>-33389198.598418005</v>
      </c>
      <c r="H43" s="34">
        <f t="shared" si="21"/>
        <v>-33389198.598418005</v>
      </c>
      <c r="I43" s="34">
        <f t="shared" si="21"/>
        <v>0</v>
      </c>
      <c r="J43" s="34">
        <f t="shared" si="21"/>
        <v>0</v>
      </c>
      <c r="K43" s="34">
        <f t="shared" si="21"/>
        <v>0</v>
      </c>
      <c r="L43" s="34">
        <f t="shared" si="21"/>
        <v>-690225.62397344015</v>
      </c>
      <c r="M43" s="34">
        <f t="shared" si="21"/>
        <v>-690225.62397344015</v>
      </c>
      <c r="N43" s="35">
        <f t="shared" si="21"/>
        <v>-33389198.598418005</v>
      </c>
      <c r="O43" s="34">
        <f t="shared" si="21"/>
        <v>-22681077.471752204</v>
      </c>
      <c r="P43" s="34">
        <f t="shared" si="21"/>
        <v>-13470858.901182428</v>
      </c>
      <c r="Q43" s="34">
        <f>Q16</f>
        <v>48500349.310000002</v>
      </c>
      <c r="R43" s="34">
        <f t="shared" si="21"/>
        <v>5900932.1410122216</v>
      </c>
      <c r="S43" s="34">
        <f t="shared" si="21"/>
        <v>-690225.62397344015</v>
      </c>
      <c r="T43" s="34">
        <f t="shared" si="21"/>
        <v>-354305.09185470094</v>
      </c>
      <c r="U43" s="34">
        <f>U16</f>
        <v>-335006.55434689496</v>
      </c>
      <c r="V43" s="34">
        <f t="shared" si="21"/>
        <v>824130.81</v>
      </c>
      <c r="W43" s="37">
        <f t="shared" si="21"/>
        <v>114606.64851875394</v>
      </c>
      <c r="X43" s="34">
        <f t="shared" si="21"/>
        <v>-19918339.697235577</v>
      </c>
      <c r="Y43" s="34">
        <f t="shared" si="21"/>
        <v>-2365269.420531353</v>
      </c>
      <c r="Z43" s="34">
        <f t="shared" si="21"/>
        <v>25819271.838247798</v>
      </c>
      <c r="AA43" s="37">
        <f t="shared" si="21"/>
        <v>2479876.0690501072</v>
      </c>
      <c r="AB43" s="91">
        <f t="shared" si="21"/>
        <v>816002.247366464</v>
      </c>
      <c r="AC43" s="34">
        <f t="shared" si="21"/>
        <v>3295878.3164165709</v>
      </c>
      <c r="AD43" s="37">
        <f t="shared" si="21"/>
        <v>29115150.154664367</v>
      </c>
      <c r="AE43" s="92"/>
      <c r="AF43" s="66"/>
      <c r="AG43" s="73"/>
      <c r="AH43" s="54"/>
    </row>
    <row r="44" spans="2:34" x14ac:dyDescent="0.35">
      <c r="B44" s="93"/>
      <c r="C44" s="94"/>
      <c r="D44" s="60"/>
      <c r="E44" s="13"/>
      <c r="F44" s="13"/>
      <c r="G44" s="34"/>
      <c r="H44" s="34"/>
      <c r="I44" s="34"/>
      <c r="J44" s="34"/>
      <c r="K44" s="34"/>
      <c r="L44" s="34"/>
      <c r="M44" s="34"/>
      <c r="N44" s="35"/>
      <c r="O44" s="34"/>
      <c r="P44" s="34"/>
      <c r="Q44" s="34"/>
      <c r="R44" s="34"/>
      <c r="S44" s="34"/>
      <c r="T44" s="34"/>
      <c r="U44" s="34"/>
      <c r="V44" s="34"/>
      <c r="W44" s="37"/>
      <c r="X44" s="34"/>
      <c r="Y44" s="34"/>
      <c r="Z44" s="34"/>
      <c r="AA44" s="37"/>
      <c r="AB44" s="91"/>
      <c r="AC44" s="34"/>
      <c r="AD44" s="37"/>
      <c r="AE44" s="92"/>
      <c r="AF44" s="95"/>
      <c r="AG44" s="73"/>
      <c r="AH44" s="54"/>
    </row>
    <row r="45" spans="2:34" s="90" customFormat="1" ht="18" customHeight="1" x14ac:dyDescent="0.35">
      <c r="B45" s="79" t="s">
        <v>64</v>
      </c>
      <c r="C45" s="94"/>
      <c r="D45" s="81"/>
      <c r="E45" s="96"/>
      <c r="F45" s="96"/>
      <c r="G45" s="96"/>
      <c r="H45" s="96"/>
      <c r="I45" s="96"/>
      <c r="J45" s="96"/>
      <c r="K45" s="96"/>
      <c r="L45" s="96"/>
      <c r="M45" s="96"/>
      <c r="N45" s="96"/>
      <c r="O45" s="96"/>
      <c r="P45" s="96"/>
      <c r="Q45" s="96"/>
      <c r="R45" s="96"/>
      <c r="S45" s="96"/>
      <c r="T45" s="96"/>
      <c r="U45" s="96"/>
      <c r="V45" s="96"/>
      <c r="W45" s="97"/>
      <c r="X45" s="96"/>
      <c r="Y45" s="96"/>
      <c r="Z45" s="85">
        <f>SUM(Z8:Z20,Z23:Z24)</f>
        <v>-92164480.869582668</v>
      </c>
      <c r="AA45" s="85">
        <f>SUM(AA8:AA20,AA23:AA24)</f>
        <v>3523211.7427670131</v>
      </c>
      <c r="AB45" s="84">
        <f>SUM(AB8:AB20,AB23:AB24)</f>
        <v>-4510558.2475887183</v>
      </c>
      <c r="AC45" s="85">
        <f>SUM(AC8:AC20,AC23:AC24)</f>
        <v>-987346.5048217047</v>
      </c>
      <c r="AD45" s="98">
        <f>SUM(AD8:AD21,AD23:AD24)</f>
        <v>-93151827.374404386</v>
      </c>
      <c r="AE45" s="99"/>
      <c r="AF45" s="100"/>
      <c r="AG45" s="88"/>
      <c r="AH45" s="101"/>
    </row>
    <row r="46" spans="2:34" s="90" customFormat="1" ht="18" customHeight="1" x14ac:dyDescent="0.35">
      <c r="B46" s="79" t="s">
        <v>65</v>
      </c>
      <c r="C46" s="94"/>
      <c r="D46" s="81"/>
      <c r="E46" s="96"/>
      <c r="F46" s="96"/>
      <c r="G46" s="96"/>
      <c r="H46" s="96"/>
      <c r="I46" s="96"/>
      <c r="J46" s="96"/>
      <c r="K46" s="96"/>
      <c r="L46" s="96"/>
      <c r="M46" s="96"/>
      <c r="N46" s="102"/>
      <c r="O46" s="96"/>
      <c r="P46" s="96"/>
      <c r="Q46" s="96"/>
      <c r="R46" s="96"/>
      <c r="S46" s="96"/>
      <c r="T46" s="96"/>
      <c r="U46" s="96"/>
      <c r="V46" s="96"/>
      <c r="W46" s="97"/>
      <c r="X46" s="96"/>
      <c r="Y46" s="96"/>
      <c r="Z46" s="85">
        <f>SUM(Z25:Z31,Z21)</f>
        <v>-52216919.620000005</v>
      </c>
      <c r="AA46" s="85">
        <f>SUM(AA25:AA31,AA21)</f>
        <v>-4819314.937411001</v>
      </c>
      <c r="AB46" s="84">
        <f>SUM(AB25:AB31,AB21)</f>
        <v>-2454362.5417605001</v>
      </c>
      <c r="AC46" s="85">
        <f>SUM(AC25:AC31,AC21)</f>
        <v>-7273677.4791714996</v>
      </c>
      <c r="AD46" s="98">
        <f t="shared" ref="AD46" si="22">SUM(AD25:AD31)</f>
        <v>0</v>
      </c>
      <c r="AE46" s="99"/>
      <c r="AF46" s="100"/>
      <c r="AG46" s="88"/>
      <c r="AH46" s="101"/>
    </row>
    <row r="47" spans="2:34" ht="13.5" customHeight="1" thickBot="1" x14ac:dyDescent="0.4">
      <c r="B47" s="93"/>
      <c r="C47" s="94"/>
      <c r="D47" s="60"/>
      <c r="E47" s="13"/>
      <c r="F47" s="13"/>
      <c r="G47" s="13"/>
      <c r="H47" s="13"/>
      <c r="I47" s="13"/>
      <c r="J47" s="13"/>
      <c r="K47" s="13"/>
      <c r="L47" s="13"/>
      <c r="M47" s="13"/>
      <c r="N47" s="16"/>
      <c r="O47" s="13"/>
      <c r="P47" s="13"/>
      <c r="Q47" s="13"/>
      <c r="R47" s="13"/>
      <c r="S47" s="13"/>
      <c r="T47" s="13"/>
      <c r="U47" s="13"/>
      <c r="V47" s="13"/>
      <c r="W47" s="52"/>
      <c r="X47" s="13"/>
      <c r="Y47" s="13"/>
      <c r="Z47" s="13"/>
      <c r="AA47" s="52"/>
      <c r="AB47" s="103"/>
      <c r="AC47" s="13"/>
      <c r="AD47" s="52"/>
      <c r="AE47" s="92"/>
      <c r="AF47" s="95"/>
      <c r="AG47" s="73"/>
      <c r="AH47" s="104"/>
    </row>
    <row r="48" spans="2:34" ht="15" thickBot="1" x14ac:dyDescent="0.4">
      <c r="B48" s="105"/>
      <c r="C48" s="106"/>
      <c r="D48" s="107"/>
      <c r="E48" s="108"/>
      <c r="F48" s="108"/>
      <c r="G48" s="108"/>
      <c r="H48" s="108"/>
      <c r="I48" s="108"/>
      <c r="J48" s="108"/>
      <c r="K48" s="108"/>
      <c r="L48" s="108"/>
      <c r="M48" s="108"/>
      <c r="N48" s="109"/>
      <c r="O48" s="108"/>
      <c r="P48" s="108"/>
      <c r="Q48" s="108"/>
      <c r="R48" s="108"/>
      <c r="S48" s="108"/>
      <c r="T48" s="108"/>
      <c r="U48" s="108"/>
      <c r="V48" s="108"/>
      <c r="W48" s="110"/>
      <c r="X48" s="108"/>
      <c r="Y48" s="108"/>
      <c r="Z48" s="108"/>
      <c r="AA48" s="110"/>
      <c r="AB48" s="111"/>
      <c r="AC48" s="108"/>
      <c r="AD48" s="110"/>
      <c r="AE48" s="112"/>
      <c r="AF48" s="113"/>
      <c r="AG48" s="110"/>
      <c r="AH48" s="27"/>
    </row>
    <row r="49" spans="1:33" x14ac:dyDescent="0.35">
      <c r="G49" s="3">
        <f>'[14] Continuity Schedule previous'!AB30</f>
        <v>-33676338.742314659</v>
      </c>
      <c r="M49" s="3"/>
      <c r="AA49" s="3"/>
      <c r="AG49" s="114"/>
    </row>
    <row r="50" spans="1:33" x14ac:dyDescent="0.35">
      <c r="E50" s="2"/>
      <c r="F50" s="2"/>
      <c r="G50" s="2">
        <f>G41-G49</f>
        <v>196396.62000000477</v>
      </c>
      <c r="H50" s="2"/>
      <c r="I50" s="2"/>
      <c r="J50" s="2"/>
      <c r="K50" s="2"/>
      <c r="L50" s="2"/>
      <c r="M50" s="2"/>
      <c r="N50" s="2"/>
      <c r="O50" s="2"/>
      <c r="P50" s="2"/>
      <c r="Q50" s="2"/>
      <c r="R50" s="2"/>
      <c r="S50" s="2"/>
      <c r="T50" s="2"/>
      <c r="U50" s="2"/>
      <c r="V50" s="2"/>
      <c r="W50" s="2"/>
      <c r="X50" s="2"/>
      <c r="Y50" s="2"/>
      <c r="Z50" s="2"/>
      <c r="AA50" s="2"/>
      <c r="AB50" s="2"/>
      <c r="AC50" s="2"/>
      <c r="AD50" s="2"/>
      <c r="AG50" s="114"/>
    </row>
    <row r="51" spans="1:33" ht="45" customHeight="1" x14ac:dyDescent="0.35">
      <c r="A51" s="115"/>
      <c r="B51" s="123" t="s">
        <v>66</v>
      </c>
      <c r="C51" s="123"/>
      <c r="D51" s="123"/>
      <c r="E51" s="123"/>
      <c r="R51" s="3"/>
      <c r="W51" s="1"/>
      <c r="AD51" s="1"/>
    </row>
    <row r="52" spans="1:33" ht="16.5" x14ac:dyDescent="0.35">
      <c r="A52" s="116"/>
      <c r="D52" s="117"/>
      <c r="E52" s="117"/>
    </row>
    <row r="53" spans="1:33" ht="47.25" customHeight="1" x14ac:dyDescent="0.35">
      <c r="A53" s="116">
        <v>1</v>
      </c>
      <c r="B53" s="124" t="s">
        <v>67</v>
      </c>
      <c r="C53" s="124"/>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row>
    <row r="54" spans="1:33" ht="78" customHeight="1" x14ac:dyDescent="0.35">
      <c r="A54" s="116">
        <v>2</v>
      </c>
      <c r="B54" s="124" t="s">
        <v>68</v>
      </c>
      <c r="C54" s="124"/>
      <c r="D54" s="119"/>
      <c r="E54" s="118"/>
    </row>
    <row r="55" spans="1:33" ht="78" customHeight="1" x14ac:dyDescent="0.35">
      <c r="A55" s="116">
        <v>3</v>
      </c>
      <c r="B55" s="124" t="s">
        <v>69</v>
      </c>
      <c r="C55" s="124"/>
      <c r="D55" s="117"/>
      <c r="E55" s="117"/>
    </row>
    <row r="56" spans="1:33" ht="96.75" customHeight="1" x14ac:dyDescent="0.35">
      <c r="A56" s="116">
        <v>4</v>
      </c>
      <c r="B56" s="124" t="s">
        <v>70</v>
      </c>
      <c r="C56" s="124"/>
      <c r="D56" s="117"/>
      <c r="E56" s="117"/>
    </row>
    <row r="57" spans="1:33" ht="78" customHeight="1" x14ac:dyDescent="0.35">
      <c r="A57" s="116">
        <v>5</v>
      </c>
      <c r="B57" s="124" t="s">
        <v>71</v>
      </c>
      <c r="C57" s="124"/>
      <c r="D57" s="117"/>
      <c r="E57" s="117"/>
    </row>
    <row r="58" spans="1:33" ht="51" customHeight="1" x14ac:dyDescent="0.35">
      <c r="A58" s="116">
        <v>6</v>
      </c>
      <c r="B58" s="124" t="s">
        <v>72</v>
      </c>
      <c r="C58" s="124"/>
      <c r="D58" s="117"/>
      <c r="E58" s="117"/>
    </row>
  </sheetData>
  <mergeCells count="43">
    <mergeCell ref="D3:M3"/>
    <mergeCell ref="N3:W3"/>
    <mergeCell ref="X3:AA3"/>
    <mergeCell ref="AB3:AD3"/>
    <mergeCell ref="B4:B6"/>
    <mergeCell ref="C4:C6"/>
    <mergeCell ref="D4:D6"/>
    <mergeCell ref="E4:E6"/>
    <mergeCell ref="F4:F6"/>
    <mergeCell ref="G4:G6"/>
    <mergeCell ref="S4:S6"/>
    <mergeCell ref="H4:H6"/>
    <mergeCell ref="I4:I6"/>
    <mergeCell ref="J4:J6"/>
    <mergeCell ref="K4:K6"/>
    <mergeCell ref="L4:L6"/>
    <mergeCell ref="B56:C56"/>
    <mergeCell ref="B57:C57"/>
    <mergeCell ref="B58:C58"/>
    <mergeCell ref="AF4:AF6"/>
    <mergeCell ref="R4:R6"/>
    <mergeCell ref="U4:U6"/>
    <mergeCell ref="V4:V6"/>
    <mergeCell ref="W4:W6"/>
    <mergeCell ref="X4:X6"/>
    <mergeCell ref="M4:M6"/>
    <mergeCell ref="N4:N6"/>
    <mergeCell ref="O4:O6"/>
    <mergeCell ref="P4:P6"/>
    <mergeCell ref="Q4:Q6"/>
    <mergeCell ref="AG4:AG6"/>
    <mergeCell ref="B51:E51"/>
    <mergeCell ref="B53:C53"/>
    <mergeCell ref="B54:C54"/>
    <mergeCell ref="B55:C55"/>
    <mergeCell ref="Z4:Z6"/>
    <mergeCell ref="AA4:AA6"/>
    <mergeCell ref="AB4:AB6"/>
    <mergeCell ref="AC4:AC6"/>
    <mergeCell ref="AD4:AD6"/>
    <mergeCell ref="AE4:AE6"/>
    <mergeCell ref="T4:T6"/>
    <mergeCell ref="Y4:Y6"/>
  </mergeCells>
  <printOptions horizontalCentered="1" verticalCentered="1"/>
  <pageMargins left="0.7" right="0.7" top="0.75" bottom="0.75" header="0.3" footer="0.3"/>
  <pageSetup paperSize="5" scale="27" orientation="landscape" r:id="rId1"/>
  <colBreaks count="1" manualBreakCount="1">
    <brk id="23" max="5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f9727e9249a5a09effa81df524aaf6c4">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f76d337794f1229c7e8573a63a3012c2"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Reply Submission</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EB-2024-0032</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2024-11-27T05:00:00+00:00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CC0DC0-E864-4BEB-BEDD-E5A20EAA6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A2BB35-D15F-4B4D-9EB0-87B4F05FC027}">
  <ds:schemaRefs>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7e651a3a-8d05-4ee0-9344-b668032e30e0"/>
    <ds:schemaRef ds:uri="http://www.w3.org/XML/1998/namespace"/>
    <ds:schemaRef ds:uri="http://purl.org/dc/dcmitype/"/>
    <ds:schemaRef ds:uri="http://schemas.openxmlformats.org/package/2006/metadata/core-properties"/>
    <ds:schemaRef ds:uri="1f5e108a-442b-424d-88d6-fdac133e65d6"/>
  </ds:schemaRefs>
</ds:datastoreItem>
</file>

<file path=customXml/itemProps3.xml><?xml version="1.0" encoding="utf-8"?>
<ds:datastoreItem xmlns:ds="http://schemas.openxmlformats.org/officeDocument/2006/customXml" ds:itemID="{DDE634A5-024C-4D25-B90E-12E936401B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 Continuity Schedule (4)</vt:lpstr>
      <vt:lpstr>'2. Continuity Schedule (4)'!Print_Area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1</dc:title>
  <dc:subject/>
  <dc:creator>KARAM Kareen</dc:creator>
  <cp:keywords/>
  <dc:description/>
  <cp:lastModifiedBy>DEVEREUX Shauna</cp:lastModifiedBy>
  <cp:revision/>
  <cp:lastPrinted>2024-11-27T16:19:17Z</cp:lastPrinted>
  <dcterms:created xsi:type="dcterms:W3CDTF">2024-11-22T16:51:46Z</dcterms:created>
  <dcterms:modified xsi:type="dcterms:W3CDTF">2024-11-27T17:45:58Z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