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Settlement/Attachments for Filing - FINAL/"/>
    </mc:Choice>
  </mc:AlternateContent>
  <xr:revisionPtr revIDLastSave="613" documentId="8_{77A923F3-B64B-4541-B513-B2DB1EC46B4C}" xr6:coauthVersionLast="47" xr6:coauthVersionMax="47" xr10:uidLastSave="{4CFF74D5-ABF2-4EFD-ADE2-57F0F8E96C5B}"/>
  <bookViews>
    <workbookView xWindow="-120" yWindow="-120" windowWidth="29040" windowHeight="15840" tabRatio="808" activeTab="6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1'!$A$1:$O$20</definedName>
    <definedName name="_xlnm.Print_Area" localSheetId="1">'G-01-03 Page 2a'!$A$1:$H$29</definedName>
    <definedName name="_xlnm.Print_Area" localSheetId="2">'G-01-03 Page 2b'!$A$1:$H$29</definedName>
    <definedName name="_xlnm.Print_Area" localSheetId="3">'G-01-03 Page 2c'!$A$1:$J$33</definedName>
    <definedName name="_xlnm.Print_Area" localSheetId="4">'G-01-03 Page 2d'!$A$1:$H$29</definedName>
    <definedName name="_xlnm.Print_Area" localSheetId="5">'G-01-03 Page 2e'!$A$1:$H$29</definedName>
    <definedName name="_xlnm.Print_Area" localSheetId="6">'G-01-03 Page 3'!$A$1:$H$23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7" l="1"/>
  <c r="E20" i="16"/>
  <c r="H20" i="16" s="1"/>
  <c r="G16" i="16"/>
  <c r="G18" i="16" s="1"/>
  <c r="G22" i="16" s="1"/>
  <c r="E14" i="16"/>
  <c r="H14" i="16" s="1"/>
  <c r="G16" i="20"/>
  <c r="G16" i="15"/>
  <c r="G16" i="17"/>
  <c r="G16" i="18"/>
  <c r="G16" i="19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2" i="18"/>
  <c r="F12" i="18"/>
  <c r="E16" i="18" s="1"/>
  <c r="E20" i="17"/>
  <c r="H20" i="17" s="1"/>
  <c r="E14" i="17"/>
  <c r="F12" i="17"/>
  <c r="E16" i="17" s="1"/>
  <c r="E18" i="16" l="1"/>
  <c r="H18" i="16" s="1"/>
  <c r="H22" i="16" s="1"/>
  <c r="H14" i="20"/>
  <c r="E16" i="20"/>
  <c r="H16" i="19"/>
  <c r="F16" i="19"/>
  <c r="E18" i="19"/>
  <c r="H16" i="18"/>
  <c r="F16" i="18"/>
  <c r="E18" i="18"/>
  <c r="H14" i="18"/>
  <c r="E18" i="17"/>
  <c r="H16" i="17"/>
  <c r="F16" i="17"/>
  <c r="H14" i="17"/>
  <c r="H16" i="20" l="1"/>
  <c r="F16" i="20"/>
  <c r="E18" i="20"/>
  <c r="G18" i="19"/>
  <c r="H18" i="19" s="1"/>
  <c r="F18" i="19"/>
  <c r="F18" i="18"/>
  <c r="G18" i="18"/>
  <c r="H18" i="18" s="1"/>
  <c r="G18" i="17"/>
  <c r="H18" i="17" s="1"/>
  <c r="F18" i="17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G22" i="20" l="1"/>
  <c r="H22" i="20" s="1"/>
  <c r="F22" i="20"/>
  <c r="E20" i="15" l="1"/>
  <c r="H20" i="15" s="1"/>
  <c r="E14" i="15"/>
  <c r="H14" i="15" s="1"/>
  <c r="H12" i="15"/>
  <c r="F12" i="15"/>
  <c r="E16" i="15" l="1"/>
  <c r="F16" i="15" l="1"/>
  <c r="E18" i="15"/>
  <c r="H16" i="15"/>
  <c r="G18" i="15" l="1"/>
  <c r="H18" i="15" s="1"/>
  <c r="F18" i="15"/>
  <c r="F22" i="15" s="1"/>
  <c r="G22" i="15" l="1"/>
  <c r="H22" i="15" s="1"/>
</calcChain>
</file>

<file path=xl/sharedStrings.xml><?xml version="1.0" encoding="utf-8"?>
<sst xmlns="http://schemas.openxmlformats.org/spreadsheetml/2006/main" count="200" uniqueCount="43">
  <si>
    <t>NRLP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</si>
  <si>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</si>
  <si>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</si>
  <si>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</si>
  <si>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</si>
  <si>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</si>
  <si>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</si>
  <si>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</si>
  <si>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</si>
  <si>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</si>
  <si>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</si>
  <si>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</si>
  <si>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</si>
  <si>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</si>
  <si>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</si>
  <si>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</si>
  <si>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</si>
  <si>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</si>
  <si>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</si>
  <si>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</si>
  <si>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</si>
  <si>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</si>
  <si>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</si>
  <si>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</si>
  <si>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</si>
  <si>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</si>
  <si>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</si>
  <si>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</si>
  <si>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</si>
  <si>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</si>
  <si>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</si>
  <si>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</si>
  <si>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</si>
  <si>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</si>
  <si>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</si>
  <si>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2024 Cost of Capital Parameters</t>
  </si>
  <si>
    <t>Common Equity % based on OEB's 2024 Cost of Capital Parameters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</si>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</sst>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_(* #,##0.000000000_);_(* \(#,##0.000000000\);_(* &quot;-&quot;??_);_(@_)"/>
    <numFmt numFmtId="226" formatCode="0.00\ \ _);\(0.00\)\ \ 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02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0" fontId="11" fillId="0" borderId="0" xfId="60551" applyFont="1"/>
    <xf numFmtId="221" fontId="5" fillId="0" borderId="0" xfId="53071" applyNumberFormat="1" applyFont="1"/>
    <xf numFmtId="202" fontId="146" fillId="0" borderId="0" xfId="0" applyNumberFormat="1" applyFont="1"/>
    <xf numFmtId="222" fontId="5" fillId="0" borderId="0" xfId="60550" applyNumberFormat="1" applyFont="1" applyFill="1"/>
    <xf numFmtId="2" fontId="146" fillId="0" borderId="0" xfId="0" applyNumberFormat="1" applyFont="1"/>
    <xf numFmtId="10" fontId="146" fillId="0" borderId="0" xfId="0" applyNumberFormat="1" applyFont="1"/>
    <xf numFmtId="202" fontId="146" fillId="0" borderId="2" xfId="0" applyNumberFormat="1" applyFont="1" applyBorder="1"/>
    <xf numFmtId="169" fontId="9" fillId="0" borderId="0" xfId="53071" applyNumberFormat="1" applyFont="1"/>
    <xf numFmtId="0" fontId="9" fillId="0" borderId="0" xfId="53071" applyFont="1" applyAlignment="1">
      <alignment vertical="center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166" fontId="31" fillId="0" borderId="0" xfId="0" applyNumberFormat="1" applyFont="1"/>
    <xf numFmtId="3" fontId="31" fillId="0" borderId="0" xfId="0" applyNumberFormat="1" applyFont="1"/>
    <xf numFmtId="180" fontId="31" fillId="0" borderId="0" xfId="0" applyNumberFormat="1" applyFont="1"/>
    <xf numFmtId="180" fontId="5" fillId="0" borderId="0" xfId="53071" applyNumberFormat="1" applyFont="1"/>
    <xf numFmtId="43" fontId="5" fillId="0" borderId="0" xfId="53071" applyNumberFormat="1" applyFont="1"/>
    <xf numFmtId="167" fontId="9" fillId="0" borderId="2" xfId="53071" applyNumberFormat="1" applyFont="1" applyBorder="1" applyAlignment="1">
      <alignment horizontal="right"/>
    </xf>
    <xf numFmtId="225" fontId="5" fillId="0" borderId="0" xfId="53071" applyNumberFormat="1" applyFont="1"/>
    <xf numFmtId="226" fontId="9" fillId="0" borderId="0" xfId="60551" applyNumberFormat="1" applyFont="1" applyAlignment="1">
      <alignment horizontal="right"/>
    </xf>
    <xf numFmtId="226" fontId="146" fillId="0" borderId="0" xfId="60551" applyNumberFormat="1" applyFont="1"/>
    <xf numFmtId="226" fontId="9" fillId="0" borderId="2" xfId="53071" applyNumberFormat="1" applyFont="1" applyBorder="1" applyAlignment="1">
      <alignment horizontal="right"/>
    </xf>
    <xf numFmtId="223" fontId="146" fillId="0" borderId="0" xfId="60551" applyNumberFormat="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145" fillId="0" borderId="0" xfId="0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Q35"/>
  <sheetViews>
    <sheetView zoomScaleNormal="100" zoomScaleSheetLayoutView="130" zoomScalePageLayoutView="115" workbookViewId="0">
      <selection activeCell="O20" sqref="A1:O20"/>
    </sheetView>
  </sheetViews>
  <sheetFormatPr defaultColWidth="9.140625" defaultRowHeight="12.75"/>
  <cols>
    <col min="1" max="1" width="6.85546875" style="1" customWidth="1"/>
    <col min="2" max="2" width="1.28515625" style="1" customWidth="1"/>
    <col min="3" max="3" width="10.5703125" style="1" customWidth="1"/>
    <col min="4" max="4" width="4.85546875" style="1" customWidth="1"/>
    <col min="5" max="5" width="10.140625" style="1" bestFit="1" customWidth="1"/>
    <col min="6" max="6" width="1.85546875" style="1" customWidth="1"/>
    <col min="7" max="7" width="11.42578125" style="1" customWidth="1"/>
    <col min="8" max="8" width="1.85546875" style="1" customWidth="1"/>
    <col min="9" max="9" width="11.42578125" style="1" customWidth="1"/>
    <col min="10" max="10" width="1.85546875" style="1" customWidth="1"/>
    <col min="11" max="11" width="11.42578125" style="1" customWidth="1"/>
    <col min="12" max="12" width="1.85546875" style="1" customWidth="1"/>
    <col min="13" max="13" width="12.140625" style="1" customWidth="1"/>
    <col min="14" max="14" width="2.28515625" style="1" customWidth="1"/>
    <col min="15" max="15" width="10.85546875" style="1" bestFit="1" customWidth="1"/>
    <col min="16" max="16" width="2.28515625" style="1" customWidth="1"/>
    <col min="17" max="16384" width="9.140625" style="1"/>
  </cols>
  <sheetData>
    <row r="1" spans="1:16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16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</row>
    <row r="3" spans="1:16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spans="1:16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spans="1:16">
      <c r="A5" s="64" t="s">
        <v>4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5.5">
      <c r="A10" s="6" t="s">
        <v>8</v>
      </c>
      <c r="B10" s="7"/>
      <c r="C10" s="8" t="s">
        <v>9</v>
      </c>
      <c r="D10" s="9"/>
      <c r="E10" s="10" t="s">
        <v>10</v>
      </c>
      <c r="F10" s="33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34">
        <v>66.881</v>
      </c>
      <c r="F13" s="14"/>
      <c r="G13" s="34">
        <v>66.881</v>
      </c>
      <c r="H13" s="14"/>
      <c r="I13" s="34">
        <v>65.543999999999997</v>
      </c>
      <c r="J13" s="30"/>
      <c r="K13" s="34">
        <v>64.653000000000006</v>
      </c>
      <c r="L13" s="31"/>
      <c r="M13" s="34">
        <v>63.761647134860773</v>
      </c>
      <c r="N13" s="18"/>
      <c r="O13" s="34">
        <v>62.870314389721599</v>
      </c>
      <c r="P13" s="15"/>
    </row>
    <row r="14" spans="1:16">
      <c r="A14" s="3"/>
      <c r="B14" s="3"/>
      <c r="C14" s="12"/>
      <c r="D14" s="13"/>
      <c r="E14" s="30"/>
      <c r="F14" s="14"/>
      <c r="G14" s="30"/>
      <c r="H14" s="14"/>
      <c r="I14" s="30"/>
      <c r="J14" s="30"/>
      <c r="K14" s="30"/>
      <c r="L14" s="31"/>
      <c r="M14" s="30"/>
      <c r="N14" s="18"/>
      <c r="O14" s="30"/>
    </row>
    <row r="15" spans="1:16">
      <c r="A15" s="3">
        <v>2</v>
      </c>
      <c r="B15" s="3"/>
      <c r="C15" s="12" t="s">
        <v>19</v>
      </c>
      <c r="D15" s="13"/>
      <c r="E15" s="34">
        <v>4.7770000000000001</v>
      </c>
      <c r="F15" s="14"/>
      <c r="G15" s="34">
        <v>4.7770000000000001</v>
      </c>
      <c r="H15" s="14"/>
      <c r="I15" s="34">
        <v>4.6820000000000004</v>
      </c>
      <c r="J15" s="34"/>
      <c r="K15" s="34">
        <v>4.6180000000000003</v>
      </c>
      <c r="L15" s="42"/>
      <c r="M15" s="34">
        <v>4.5544032800000007</v>
      </c>
      <c r="N15" s="18"/>
      <c r="O15" s="34">
        <v>4.4907366553472006</v>
      </c>
    </row>
    <row r="16" spans="1:16">
      <c r="A16" s="3"/>
      <c r="B16" s="3"/>
      <c r="C16" s="12"/>
      <c r="D16" s="13"/>
      <c r="E16" s="30"/>
      <c r="F16" s="14"/>
      <c r="G16" s="30"/>
      <c r="H16" s="14"/>
      <c r="I16" s="30"/>
      <c r="J16" s="13"/>
      <c r="K16" s="30"/>
      <c r="L16" s="31"/>
      <c r="M16" s="30"/>
      <c r="N16" s="18"/>
      <c r="O16" s="30"/>
    </row>
    <row r="17" spans="1:17">
      <c r="A17" s="3">
        <v>3</v>
      </c>
      <c r="B17" s="3"/>
      <c r="C17" s="12" t="s">
        <v>20</v>
      </c>
      <c r="D17" s="13"/>
      <c r="E17" s="30">
        <v>0</v>
      </c>
      <c r="F17" s="14"/>
      <c r="G17" s="30">
        <v>0</v>
      </c>
      <c r="H17" s="14"/>
      <c r="I17" s="30">
        <v>0</v>
      </c>
      <c r="J17" s="13"/>
      <c r="K17" s="30">
        <v>0</v>
      </c>
      <c r="L17" s="31"/>
      <c r="M17" s="30">
        <v>0</v>
      </c>
      <c r="N17" s="18"/>
      <c r="O17" s="30">
        <v>0</v>
      </c>
      <c r="P17" s="15"/>
    </row>
    <row r="18" spans="1:17">
      <c r="A18" s="3"/>
      <c r="B18" s="3"/>
      <c r="C18" s="12"/>
      <c r="D18" s="13"/>
      <c r="E18" s="30"/>
      <c r="F18" s="14"/>
      <c r="G18" s="30"/>
      <c r="H18" s="14"/>
      <c r="I18" s="30"/>
      <c r="J18" s="13"/>
      <c r="K18" s="30"/>
      <c r="L18" s="31"/>
      <c r="M18" s="30"/>
      <c r="N18" s="18"/>
      <c r="O18" s="30"/>
    </row>
    <row r="19" spans="1:17">
      <c r="A19" s="3">
        <v>4</v>
      </c>
      <c r="B19" s="3"/>
      <c r="C19" s="12" t="s">
        <v>21</v>
      </c>
      <c r="D19" s="13"/>
      <c r="E19" s="34">
        <v>49.072000000000003</v>
      </c>
      <c r="F19" s="14"/>
      <c r="G19" s="34">
        <v>48.756</v>
      </c>
      <c r="H19" s="14"/>
      <c r="I19" s="34">
        <v>49.32</v>
      </c>
      <c r="J19" s="13"/>
      <c r="K19" s="34">
        <v>46.895000000000003</v>
      </c>
      <c r="L19" s="31"/>
      <c r="M19" s="34">
        <v>46.17</v>
      </c>
      <c r="N19" s="18"/>
      <c r="O19" s="34">
        <v>44.587345174208004</v>
      </c>
    </row>
    <row r="20" spans="1:17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</row>
    <row r="21" spans="1:1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7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17">
      <c r="C24" s="43"/>
    </row>
    <row r="29" spans="1:17"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</row>
    <row r="30" spans="1:17">
      <c r="C30" s="45"/>
      <c r="D30" s="45"/>
      <c r="E30" s="46"/>
      <c r="F30" s="46"/>
      <c r="G30" s="47"/>
      <c r="H30" s="48"/>
      <c r="I30" s="47"/>
      <c r="J30" s="47"/>
      <c r="K30" s="47"/>
      <c r="L30" s="47"/>
      <c r="M30" s="47"/>
      <c r="N30" s="49"/>
      <c r="O30" s="47"/>
      <c r="P30" s="49"/>
      <c r="Q30" s="47"/>
    </row>
    <row r="31" spans="1:17">
      <c r="C31" s="50"/>
      <c r="D31" s="45"/>
      <c r="E31" s="51"/>
      <c r="F31" s="51"/>
      <c r="G31" s="51"/>
      <c r="H31" s="51"/>
      <c r="I31" s="51"/>
      <c r="J31" s="51"/>
      <c r="K31" s="51"/>
      <c r="L31" s="51"/>
      <c r="M31" s="51"/>
      <c r="O31" s="51"/>
      <c r="Q31" s="51"/>
    </row>
    <row r="32" spans="1:17">
      <c r="C32" s="50"/>
      <c r="D32" s="45"/>
      <c r="E32" s="52"/>
      <c r="F32" s="52"/>
      <c r="G32" s="52"/>
      <c r="H32" s="52"/>
      <c r="I32" s="52"/>
      <c r="J32" s="52"/>
      <c r="K32" s="52"/>
      <c r="L32" s="52"/>
      <c r="M32" s="52"/>
      <c r="O32" s="52"/>
      <c r="Q32" s="52"/>
    </row>
    <row r="33" spans="3:17">
      <c r="C33" s="45"/>
      <c r="D33" s="45"/>
      <c r="E33" s="51"/>
      <c r="F33" s="45"/>
      <c r="G33" s="51"/>
      <c r="H33" s="45"/>
      <c r="I33" s="51"/>
      <c r="J33" s="51"/>
      <c r="K33" s="51"/>
      <c r="L33" s="51"/>
      <c r="M33" s="51"/>
      <c r="O33" s="51"/>
      <c r="Q33" s="51"/>
    </row>
    <row r="34" spans="3:17">
      <c r="C34" s="45"/>
      <c r="D34" s="45"/>
      <c r="E34" s="51"/>
      <c r="F34" s="45"/>
      <c r="G34" s="51"/>
      <c r="H34" s="45"/>
      <c r="I34" s="51"/>
      <c r="J34" s="51"/>
      <c r="K34" s="51"/>
      <c r="L34" s="51"/>
      <c r="M34" s="51"/>
      <c r="O34" s="51"/>
      <c r="Q34" s="51"/>
    </row>
    <row r="35" spans="3:17">
      <c r="C35" s="45"/>
      <c r="D35" s="45"/>
      <c r="E35" s="53"/>
      <c r="F35" s="53"/>
      <c r="G35" s="54"/>
      <c r="H35" s="54"/>
      <c r="I35" s="54"/>
      <c r="J35" s="54"/>
      <c r="K35" s="54"/>
      <c r="L35" s="54"/>
      <c r="M35" s="54"/>
      <c r="N35" s="55"/>
      <c r="O35" s="54"/>
      <c r="P35" s="56"/>
      <c r="Q35" s="54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M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5703125" style="1" customWidth="1"/>
    <col min="8" max="8" width="9.140625" style="1"/>
    <col min="9" max="9" width="2" style="1" customWidth="1"/>
    <col min="10" max="13" width="8.5703125" style="1" customWidth="1"/>
    <col min="14" max="16384" width="9.140625" style="1"/>
  </cols>
  <sheetData>
    <row r="1" spans="1:13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13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13" ht="13.15" customHeight="1">
      <c r="A3" s="64" t="s">
        <v>23</v>
      </c>
      <c r="B3" s="64"/>
      <c r="C3" s="64"/>
      <c r="D3" s="64"/>
      <c r="E3" s="64"/>
      <c r="F3" s="64"/>
      <c r="G3" s="64"/>
      <c r="H3" s="64"/>
    </row>
    <row r="4" spans="1:13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13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13">
      <c r="A6" s="64" t="s">
        <v>4</v>
      </c>
      <c r="B6" s="64"/>
      <c r="C6" s="64"/>
      <c r="D6" s="64"/>
      <c r="E6" s="64"/>
      <c r="F6" s="64"/>
      <c r="G6" s="64"/>
      <c r="H6" s="64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2025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23">
        <v>62.306269435960111</v>
      </c>
      <c r="F12" s="20">
        <f>E12/E22</f>
        <v>0.56678563431691409</v>
      </c>
      <c r="G12" s="22">
        <v>3.064817833263804E-2</v>
      </c>
      <c r="H12" s="59">
        <f>E12*G12</f>
        <v>1.9095736569147004</v>
      </c>
      <c r="J12" s="58"/>
      <c r="K12" s="58"/>
      <c r="L12" s="58"/>
      <c r="M12" s="58"/>
    </row>
    <row r="13" spans="1:13">
      <c r="A13" s="3"/>
      <c r="B13" s="3"/>
      <c r="C13" s="12"/>
      <c r="D13" s="12"/>
      <c r="E13" s="19"/>
      <c r="F13" s="20"/>
      <c r="G13" s="22"/>
      <c r="H13" s="59"/>
      <c r="J13" s="58"/>
      <c r="K13" s="58"/>
      <c r="L13" s="58"/>
      <c r="M13" s="58"/>
    </row>
    <row r="14" spans="1:13">
      <c r="A14" s="3">
        <v>2</v>
      </c>
      <c r="B14" s="3"/>
      <c r="C14" s="12" t="s">
        <v>19</v>
      </c>
      <c r="D14" s="12"/>
      <c r="E14" s="23">
        <f>E22*F14</f>
        <v>4.3971664533136003</v>
      </c>
      <c r="F14" s="20">
        <v>0.04</v>
      </c>
      <c r="G14" s="22">
        <v>6.2300000000000001E-2</v>
      </c>
      <c r="H14" s="59">
        <f>E14*G14</f>
        <v>0.27394347004143732</v>
      </c>
      <c r="J14" s="58"/>
      <c r="K14" s="58"/>
      <c r="L14" s="58"/>
      <c r="M14" s="58"/>
    </row>
    <row r="15" spans="1:13">
      <c r="A15" s="3"/>
      <c r="B15" s="3"/>
      <c r="C15" s="12"/>
      <c r="D15" s="12"/>
      <c r="E15" s="19"/>
      <c r="F15" s="20"/>
      <c r="G15" s="22"/>
      <c r="H15" s="59"/>
      <c r="J15" s="58"/>
      <c r="K15" s="58"/>
      <c r="L15" s="58"/>
      <c r="M15" s="58"/>
    </row>
    <row r="16" spans="1:13">
      <c r="A16" s="3">
        <v>3</v>
      </c>
      <c r="B16" s="3"/>
      <c r="C16" s="12" t="s">
        <v>30</v>
      </c>
      <c r="D16" s="12"/>
      <c r="E16" s="23">
        <f>-(F12-56%)*E22</f>
        <v>-0.74593908956969857</v>
      </c>
      <c r="F16" s="20">
        <f>E16/E22</f>
        <v>-6.7856343169140345E-3</v>
      </c>
      <c r="G16" s="22">
        <f>G12</f>
        <v>3.064817833263804E-2</v>
      </c>
      <c r="H16" s="59">
        <f>E16*G16</f>
        <v>-2.2861674242417782E-2</v>
      </c>
      <c r="J16" s="58"/>
      <c r="K16" s="58"/>
      <c r="L16" s="58"/>
      <c r="M16" s="58"/>
    </row>
    <row r="17" spans="1:13">
      <c r="A17" s="3"/>
      <c r="B17" s="3"/>
      <c r="C17" s="12"/>
      <c r="D17" s="12"/>
      <c r="E17" s="19"/>
      <c r="F17" s="20"/>
      <c r="G17" s="22"/>
      <c r="H17" s="59"/>
      <c r="J17" s="58"/>
      <c r="K17" s="58"/>
      <c r="L17" s="58"/>
      <c r="M17" s="58"/>
    </row>
    <row r="18" spans="1:13">
      <c r="A18" s="3">
        <v>4</v>
      </c>
      <c r="B18" s="3"/>
      <c r="C18" s="12" t="s">
        <v>31</v>
      </c>
      <c r="D18" s="12"/>
      <c r="E18" s="23">
        <f>SUM(E12:E16)</f>
        <v>65.957496799704003</v>
      </c>
      <c r="F18" s="20">
        <f>SUM(F12:F16)</f>
        <v>0.60000000000000009</v>
      </c>
      <c r="G18" s="22">
        <f>((F12*G12)+(F14*G14)+(F16*G16))/SUM(F12:F16)</f>
        <v>3.2758299777128838E-2</v>
      </c>
      <c r="H18" s="59">
        <f>E18*G18</f>
        <v>2.1606554527137196</v>
      </c>
      <c r="J18" s="58"/>
      <c r="K18" s="58"/>
      <c r="L18" s="58"/>
      <c r="M18" s="58"/>
    </row>
    <row r="19" spans="1:13">
      <c r="A19" s="3"/>
      <c r="B19" s="3"/>
      <c r="C19" s="12"/>
      <c r="D19" s="12"/>
      <c r="E19" s="19"/>
      <c r="F19" s="20"/>
      <c r="G19" s="22"/>
      <c r="H19" s="59"/>
      <c r="J19" s="58"/>
      <c r="K19" s="58"/>
      <c r="L19" s="58"/>
      <c r="M19" s="58"/>
    </row>
    <row r="20" spans="1:13">
      <c r="A20" s="3">
        <v>5</v>
      </c>
      <c r="B20" s="3"/>
      <c r="C20" s="12" t="s">
        <v>21</v>
      </c>
      <c r="D20" s="12"/>
      <c r="E20" s="23">
        <f>E22*F20</f>
        <v>43.971664533136007</v>
      </c>
      <c r="F20" s="20">
        <v>0.4</v>
      </c>
      <c r="G20" s="22">
        <v>9.2100000000000001E-2</v>
      </c>
      <c r="H20" s="59">
        <f>E20*G20</f>
        <v>4.0497903035018261</v>
      </c>
      <c r="J20" s="58"/>
      <c r="K20" s="58"/>
      <c r="L20" s="58"/>
      <c r="M20" s="58"/>
    </row>
    <row r="21" spans="1:13">
      <c r="A21" s="3"/>
      <c r="B21" s="3"/>
      <c r="C21" s="12"/>
      <c r="D21" s="12"/>
      <c r="E21" s="62"/>
      <c r="F21" s="24"/>
      <c r="G21" s="24"/>
      <c r="H21" s="60"/>
      <c r="J21" s="58"/>
      <c r="K21" s="58"/>
      <c r="L21" s="58"/>
      <c r="M21" s="58"/>
    </row>
    <row r="22" spans="1:13" ht="13.5" thickBot="1">
      <c r="A22" s="3">
        <v>6</v>
      </c>
      <c r="B22" s="3"/>
      <c r="C22" s="12" t="s">
        <v>32</v>
      </c>
      <c r="D22" s="12"/>
      <c r="E22" s="25">
        <v>109.92916133284001</v>
      </c>
      <c r="F22" s="26">
        <f>SUM(F18:F20)</f>
        <v>1</v>
      </c>
      <c r="G22" s="27">
        <f>((F18*G18)+(F20*G20))/SUM(F18:F20)</f>
        <v>5.6494979866277314E-2</v>
      </c>
      <c r="H22" s="61">
        <f>E22*G22</f>
        <v>6.2104457562155471</v>
      </c>
      <c r="J22" s="58"/>
      <c r="K22" s="58"/>
      <c r="L22" s="58"/>
      <c r="M22" s="58"/>
    </row>
    <row r="23" spans="1:13" ht="13.5" thickTop="1">
      <c r="A23" s="4"/>
      <c r="B23" s="4"/>
      <c r="C23" s="4"/>
      <c r="D23" s="4"/>
      <c r="E23" s="32"/>
      <c r="F23" s="4"/>
      <c r="G23" s="4"/>
      <c r="H23" s="4"/>
    </row>
    <row r="24" spans="1:13">
      <c r="H24" s="28"/>
    </row>
    <row r="25" spans="1:13">
      <c r="A25" s="35" t="s">
        <v>33</v>
      </c>
    </row>
    <row r="26" spans="1:13">
      <c r="A26" s="35" t="s">
        <v>34</v>
      </c>
      <c r="E26" s="36"/>
    </row>
    <row r="27" spans="1:13">
      <c r="A27" s="35" t="s">
        <v>35</v>
      </c>
      <c r="E27" s="36"/>
    </row>
    <row r="28" spans="1:13">
      <c r="A28" s="35" t="s">
        <v>36</v>
      </c>
    </row>
    <row r="29" spans="1:13">
      <c r="A29" s="35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7AAEC-511D-4A56-AB3D-1ADF1E3B3EAD}">
  <sheetPr>
    <pageSetUpPr fitToPage="1"/>
  </sheetPr>
  <dimension ref="A1:H33"/>
  <sheetViews>
    <sheetView topLeftCell="A4"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10.140625" style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38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2026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61.53044787069193</v>
      </c>
      <c r="F12" s="20">
        <f>E12/E22</f>
        <v>0.56779732380015613</v>
      </c>
      <c r="G12" s="22">
        <v>3.1785979281490427E-2</v>
      </c>
      <c r="H12" s="59">
        <f>E12*G12</f>
        <v>1.9558055411986404</v>
      </c>
    </row>
    <row r="13" spans="1:8">
      <c r="A13" s="3"/>
      <c r="B13" s="3"/>
      <c r="C13" s="12"/>
      <c r="D13" s="12"/>
      <c r="E13" s="19"/>
      <c r="F13" s="20"/>
      <c r="G13" s="22"/>
      <c r="H13" s="59"/>
    </row>
    <row r="14" spans="1:8">
      <c r="A14" s="3">
        <v>2</v>
      </c>
      <c r="B14" s="3"/>
      <c r="C14" s="12" t="s">
        <v>19</v>
      </c>
      <c r="D14" s="12"/>
      <c r="E14" s="23">
        <f>E22*F14</f>
        <v>4.3346768497520003</v>
      </c>
      <c r="F14" s="20">
        <v>0.04</v>
      </c>
      <c r="G14" s="22">
        <v>6.2300000000000001E-2</v>
      </c>
      <c r="H14" s="59">
        <f>E14*G14</f>
        <v>0.2700503677395496</v>
      </c>
    </row>
    <row r="15" spans="1:8">
      <c r="A15" s="3"/>
      <c r="B15" s="3"/>
      <c r="C15" s="12"/>
      <c r="D15" s="12"/>
      <c r="E15" s="19"/>
      <c r="F15" s="20"/>
      <c r="G15" s="22"/>
      <c r="H15" s="59"/>
    </row>
    <row r="16" spans="1:8">
      <c r="A16" s="3">
        <v>3</v>
      </c>
      <c r="B16" s="3"/>
      <c r="C16" s="12" t="s">
        <v>30</v>
      </c>
      <c r="D16" s="12"/>
      <c r="E16" s="23">
        <f>-(F12-56%)*E22</f>
        <v>-0.84497197416392078</v>
      </c>
      <c r="F16" s="20">
        <f>E16/E22</f>
        <v>-7.7973238001560752E-3</v>
      </c>
      <c r="G16" s="22">
        <f>G12</f>
        <v>3.1785979281490427E-2</v>
      </c>
      <c r="H16" s="59">
        <f>E16*G16</f>
        <v>-2.6858261664214449E-2</v>
      </c>
    </row>
    <row r="17" spans="1:8">
      <c r="A17" s="3"/>
      <c r="B17" s="3"/>
      <c r="C17" s="12"/>
      <c r="D17" s="12"/>
      <c r="E17" s="19"/>
      <c r="F17" s="20"/>
      <c r="G17" s="22"/>
      <c r="H17" s="59"/>
    </row>
    <row r="18" spans="1:8">
      <c r="A18" s="3">
        <v>4</v>
      </c>
      <c r="B18" s="3"/>
      <c r="C18" s="12" t="s">
        <v>31</v>
      </c>
      <c r="D18" s="12"/>
      <c r="E18" s="23">
        <f>SUM(E12:E16)</f>
        <v>65.020152746280004</v>
      </c>
      <c r="F18" s="20">
        <f>SUM(F12:F16)</f>
        <v>0.60000000000000009</v>
      </c>
      <c r="G18" s="22">
        <f>((F12*G12)+(F14*G14)+(F16*G16))/SUM(F12:F16)</f>
        <v>3.3820247329391061E-2</v>
      </c>
      <c r="H18" s="59">
        <f>E18*G18</f>
        <v>2.1989976472739752</v>
      </c>
    </row>
    <row r="19" spans="1:8">
      <c r="A19" s="3"/>
      <c r="B19" s="3"/>
      <c r="C19" s="12"/>
      <c r="D19" s="12"/>
      <c r="E19" s="19"/>
      <c r="F19" s="20"/>
      <c r="G19" s="22"/>
      <c r="H19" s="59"/>
    </row>
    <row r="20" spans="1:8">
      <c r="A20" s="3">
        <v>5</v>
      </c>
      <c r="B20" s="3"/>
      <c r="C20" s="12" t="s">
        <v>21</v>
      </c>
      <c r="D20" s="12"/>
      <c r="E20" s="23">
        <f>E22*F20</f>
        <v>43.346768497520003</v>
      </c>
      <c r="F20" s="20">
        <v>0.4</v>
      </c>
      <c r="G20" s="22">
        <v>9.2100000000000001E-2</v>
      </c>
      <c r="H20" s="59">
        <f>E20*G20</f>
        <v>3.9922373786215921</v>
      </c>
    </row>
    <row r="21" spans="1:8">
      <c r="A21" s="3"/>
      <c r="B21" s="3"/>
      <c r="C21" s="12"/>
      <c r="D21" s="12"/>
      <c r="E21" s="62"/>
      <c r="F21" s="24"/>
      <c r="G21" s="24"/>
      <c r="H21" s="60"/>
    </row>
    <row r="22" spans="1:8" ht="13.5" thickBot="1">
      <c r="A22" s="3">
        <v>6</v>
      </c>
      <c r="B22" s="3"/>
      <c r="C22" s="12" t="s">
        <v>32</v>
      </c>
      <c r="D22" s="12"/>
      <c r="E22" s="25">
        <v>108.36692124380001</v>
      </c>
      <c r="F22" s="26">
        <f>SUM(F18:F20)</f>
        <v>1</v>
      </c>
      <c r="G22" s="27">
        <f>((F18*G18)+(F20*G20))/SUM(F18:F20)</f>
        <v>5.7132148397634641E-2</v>
      </c>
      <c r="H22" s="61">
        <f>E22*G22</f>
        <v>6.1912350258955682</v>
      </c>
    </row>
    <row r="23" spans="1:8" ht="13.5" thickTop="1">
      <c r="A23" s="4"/>
      <c r="B23" s="4"/>
      <c r="C23" s="4"/>
      <c r="D23" s="4"/>
      <c r="E23" s="32"/>
      <c r="F23" s="4"/>
      <c r="G23" s="4"/>
      <c r="H23" s="4"/>
    </row>
    <row r="24" spans="1:8">
      <c r="H24" s="28"/>
    </row>
    <row r="25" spans="1:8">
      <c r="A25" s="35" t="s">
        <v>33</v>
      </c>
    </row>
    <row r="26" spans="1:8">
      <c r="A26" s="35" t="s">
        <v>34</v>
      </c>
      <c r="E26" s="36"/>
    </row>
    <row r="27" spans="1:8">
      <c r="A27" s="35" t="s">
        <v>35</v>
      </c>
      <c r="E27" s="36"/>
    </row>
    <row r="28" spans="1:8">
      <c r="A28" s="35" t="s">
        <v>36</v>
      </c>
    </row>
    <row r="29" spans="1:8">
      <c r="A29" s="35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5F17C-AA40-44D2-87B3-E3754160E8A0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39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60.613312020829532</v>
      </c>
      <c r="F12" s="20">
        <f>E12/E22</f>
        <v>0.56791697251692697</v>
      </c>
      <c r="G12" s="22">
        <v>3.1785979281490427E-2</v>
      </c>
      <c r="H12" s="59">
        <f>E12*G12</f>
        <v>1.9266534800766022</v>
      </c>
    </row>
    <row r="13" spans="1:8">
      <c r="A13" s="3"/>
      <c r="B13" s="3"/>
      <c r="C13" s="12"/>
      <c r="D13" s="12"/>
      <c r="E13" s="19"/>
      <c r="F13" s="20"/>
      <c r="G13" s="22"/>
      <c r="H13" s="59"/>
    </row>
    <row r="14" spans="1:8">
      <c r="A14" s="3">
        <v>2</v>
      </c>
      <c r="B14" s="3"/>
      <c r="C14" s="12" t="s">
        <v>19</v>
      </c>
      <c r="D14" s="12"/>
      <c r="E14" s="23">
        <f>E22*F14</f>
        <v>4.2691671461904006</v>
      </c>
      <c r="F14" s="20">
        <v>0.04</v>
      </c>
      <c r="G14" s="22">
        <v>6.2300000000000001E-2</v>
      </c>
      <c r="H14" s="59">
        <f>E14*G14</f>
        <v>0.26596911320766198</v>
      </c>
    </row>
    <row r="15" spans="1:8">
      <c r="A15" s="3"/>
      <c r="B15" s="3"/>
      <c r="C15" s="12"/>
      <c r="D15" s="12"/>
      <c r="E15" s="19"/>
      <c r="F15" s="20"/>
      <c r="G15" s="22"/>
      <c r="H15" s="59"/>
    </row>
    <row r="16" spans="1:8">
      <c r="A16" s="3">
        <v>3</v>
      </c>
      <c r="B16" s="3"/>
      <c r="C16" s="12" t="s">
        <v>30</v>
      </c>
      <c r="D16" s="12"/>
      <c r="E16" s="23">
        <f>-(F12-56%)*E22</f>
        <v>-0.84497197416391756</v>
      </c>
      <c r="F16" s="20">
        <f>E16/E22</f>
        <v>-7.9169725169269123E-3</v>
      </c>
      <c r="G16" s="22">
        <f>G12</f>
        <v>3.1785979281490427E-2</v>
      </c>
      <c r="H16" s="59">
        <f>E16*G16</f>
        <v>-2.6858261664214348E-2</v>
      </c>
    </row>
    <row r="17" spans="1:8">
      <c r="A17" s="3"/>
      <c r="B17" s="3"/>
      <c r="C17" s="12"/>
      <c r="D17" s="12"/>
      <c r="E17" s="19"/>
      <c r="F17" s="20"/>
      <c r="G17" s="22"/>
      <c r="H17" s="59"/>
    </row>
    <row r="18" spans="1:8">
      <c r="A18" s="3">
        <v>4</v>
      </c>
      <c r="B18" s="3"/>
      <c r="C18" s="12" t="s">
        <v>31</v>
      </c>
      <c r="D18" s="12"/>
      <c r="E18" s="23">
        <f>SUM(E12:E16)</f>
        <v>64.037507192856026</v>
      </c>
      <c r="F18" s="20">
        <f>SUM(F12:F16)</f>
        <v>0.60000000000000009</v>
      </c>
      <c r="G18" s="22">
        <f>((F12*G12)+(F14*G14)+(F16*G16))/SUM(F12:F16)</f>
        <v>3.3820247329391061E-2</v>
      </c>
      <c r="H18" s="59">
        <f>E18*G18</f>
        <v>2.1657643316200499</v>
      </c>
    </row>
    <row r="19" spans="1:8">
      <c r="A19" s="3"/>
      <c r="B19" s="3"/>
      <c r="C19" s="12"/>
      <c r="D19" s="12"/>
      <c r="E19" s="19"/>
      <c r="F19" s="20"/>
      <c r="G19" s="22"/>
      <c r="H19" s="59"/>
    </row>
    <row r="20" spans="1:8">
      <c r="A20" s="3">
        <v>5</v>
      </c>
      <c r="B20" s="3"/>
      <c r="C20" s="12" t="s">
        <v>21</v>
      </c>
      <c r="D20" s="12"/>
      <c r="E20" s="23">
        <f>E22*F20</f>
        <v>42.691671461904008</v>
      </c>
      <c r="F20" s="20">
        <v>0.4</v>
      </c>
      <c r="G20" s="22">
        <v>9.2100000000000001E-2</v>
      </c>
      <c r="H20" s="59">
        <f>E20*G20</f>
        <v>3.9319029416413591</v>
      </c>
    </row>
    <row r="21" spans="1:8">
      <c r="A21" s="3"/>
      <c r="B21" s="3"/>
      <c r="C21" s="12"/>
      <c r="D21" s="12"/>
      <c r="E21" s="62"/>
      <c r="F21" s="24"/>
      <c r="G21" s="24"/>
      <c r="H21" s="60"/>
    </row>
    <row r="22" spans="1:8" ht="13.5" thickBot="1">
      <c r="A22" s="3">
        <v>6</v>
      </c>
      <c r="B22" s="3"/>
      <c r="C22" s="12" t="s">
        <v>32</v>
      </c>
      <c r="D22" s="12"/>
      <c r="E22" s="25">
        <v>106.72917865476002</v>
      </c>
      <c r="F22" s="26">
        <f>SUM(F18:F20)</f>
        <v>1</v>
      </c>
      <c r="G22" s="27">
        <f>((F18*G18)+(F20*G20))/SUM(F18:F20)</f>
        <v>5.7132148397634641E-2</v>
      </c>
      <c r="H22" s="61">
        <f>E22*G22</f>
        <v>6.0976672732614086</v>
      </c>
    </row>
    <row r="23" spans="1:8" ht="13.5" thickTop="1">
      <c r="A23" s="4"/>
      <c r="B23" s="4"/>
      <c r="C23" s="4"/>
      <c r="D23" s="4"/>
      <c r="E23" s="32"/>
      <c r="F23" s="4"/>
      <c r="G23" s="4"/>
      <c r="H23" s="4"/>
    </row>
    <row r="24" spans="1:8">
      <c r="H24" s="28"/>
    </row>
    <row r="25" spans="1:8">
      <c r="A25" s="35" t="s">
        <v>33</v>
      </c>
    </row>
    <row r="26" spans="1:8">
      <c r="A26" s="35" t="s">
        <v>34</v>
      </c>
      <c r="E26" s="36"/>
    </row>
    <row r="27" spans="1:8">
      <c r="A27" s="35" t="s">
        <v>35</v>
      </c>
      <c r="E27" s="36"/>
    </row>
    <row r="28" spans="1:8">
      <c r="A28" s="35" t="s">
        <v>36</v>
      </c>
    </row>
    <row r="29" spans="1:8">
      <c r="A29" s="35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39574-0E11-45C2-9BF6-3539F5C88A93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40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59.696176170967135</v>
      </c>
      <c r="F12" s="20">
        <f>E12/E22</f>
        <v>0.5680403504395497</v>
      </c>
      <c r="G12" s="22">
        <v>3.1785979281490427E-2</v>
      </c>
      <c r="H12" s="59">
        <f>E12*G12</f>
        <v>1.8975014189545638</v>
      </c>
    </row>
    <row r="13" spans="1:8">
      <c r="A13" s="3"/>
      <c r="B13" s="3"/>
      <c r="C13" s="12"/>
      <c r="D13" s="12"/>
      <c r="E13" s="19"/>
      <c r="F13" s="20"/>
      <c r="G13" s="22"/>
      <c r="H13" s="59"/>
    </row>
    <row r="14" spans="1:8">
      <c r="A14" s="3">
        <v>2</v>
      </c>
      <c r="B14" s="3"/>
      <c r="C14" s="12" t="s">
        <v>19</v>
      </c>
      <c r="D14" s="12"/>
      <c r="E14" s="23">
        <f>E22*F14</f>
        <v>4.2036574426288009</v>
      </c>
      <c r="F14" s="20">
        <v>0.04</v>
      </c>
      <c r="G14" s="22">
        <v>6.2300000000000001E-2</v>
      </c>
      <c r="H14" s="59">
        <f>E14*G14</f>
        <v>0.2618878586757743</v>
      </c>
    </row>
    <row r="15" spans="1:8">
      <c r="A15" s="3"/>
      <c r="B15" s="3"/>
      <c r="C15" s="12"/>
      <c r="D15" s="12"/>
      <c r="E15" s="19"/>
      <c r="F15" s="20"/>
      <c r="G15" s="22"/>
      <c r="H15" s="59"/>
    </row>
    <row r="16" spans="1:8">
      <c r="A16" s="3">
        <v>3</v>
      </c>
      <c r="B16" s="3"/>
      <c r="C16" s="12" t="s">
        <v>30</v>
      </c>
      <c r="D16" s="12"/>
      <c r="E16" s="23">
        <f>-(F12-56%)*E22</f>
        <v>-0.84497197416391578</v>
      </c>
      <c r="F16" s="20">
        <f>E16/E22</f>
        <v>-8.0403504395496483E-3</v>
      </c>
      <c r="G16" s="22">
        <f>G12</f>
        <v>3.1785979281490427E-2</v>
      </c>
      <c r="H16" s="59">
        <f>E16*G16</f>
        <v>-2.6858261664214293E-2</v>
      </c>
    </row>
    <row r="17" spans="1:8">
      <c r="A17" s="3"/>
      <c r="B17" s="3"/>
      <c r="C17" s="12"/>
      <c r="D17" s="12"/>
      <c r="E17" s="19"/>
      <c r="F17" s="20"/>
      <c r="G17" s="22"/>
      <c r="H17" s="59"/>
    </row>
    <row r="18" spans="1:8">
      <c r="A18" s="3">
        <v>4</v>
      </c>
      <c r="B18" s="3"/>
      <c r="C18" s="12" t="s">
        <v>31</v>
      </c>
      <c r="D18" s="12"/>
      <c r="E18" s="23">
        <f>SUM(E12:E16)</f>
        <v>63.054861639432019</v>
      </c>
      <c r="F18" s="20">
        <f>SUM(F12:F16)</f>
        <v>0.60000000000000009</v>
      </c>
      <c r="G18" s="22">
        <f>((F12*G12)+(F14*G14)+(F16*G16))/SUM(F12:F16)</f>
        <v>3.3820247329391068E-2</v>
      </c>
      <c r="H18" s="59">
        <f>E18*G18</f>
        <v>2.1325310159661242</v>
      </c>
    </row>
    <row r="19" spans="1:8">
      <c r="A19" s="3"/>
      <c r="B19" s="3"/>
      <c r="C19" s="12"/>
      <c r="D19" s="12"/>
      <c r="E19" s="19"/>
      <c r="F19" s="20"/>
      <c r="G19" s="22"/>
      <c r="H19" s="59"/>
    </row>
    <row r="20" spans="1:8">
      <c r="A20" s="3">
        <v>5</v>
      </c>
      <c r="B20" s="3"/>
      <c r="C20" s="12" t="s">
        <v>21</v>
      </c>
      <c r="D20" s="12"/>
      <c r="E20" s="23">
        <f>E22*F20</f>
        <v>42.036574426288013</v>
      </c>
      <c r="F20" s="20">
        <v>0.4</v>
      </c>
      <c r="G20" s="22">
        <v>9.2100000000000001E-2</v>
      </c>
      <c r="H20" s="59">
        <f>E20*G20</f>
        <v>3.8715685046611261</v>
      </c>
    </row>
    <row r="21" spans="1:8">
      <c r="A21" s="3"/>
      <c r="B21" s="3"/>
      <c r="C21" s="12"/>
      <c r="D21" s="12"/>
      <c r="E21" s="62"/>
      <c r="F21" s="24"/>
      <c r="G21" s="24"/>
      <c r="H21" s="60"/>
    </row>
    <row r="22" spans="1:8" ht="13.5" thickBot="1">
      <c r="A22" s="3">
        <v>6</v>
      </c>
      <c r="B22" s="3"/>
      <c r="C22" s="12" t="s">
        <v>32</v>
      </c>
      <c r="D22" s="12"/>
      <c r="E22" s="25">
        <v>105.09143606572003</v>
      </c>
      <c r="F22" s="26">
        <f>SUM(F18:F20)</f>
        <v>1</v>
      </c>
      <c r="G22" s="27">
        <f>((F18*G18)+(F20*G20))/SUM(F18:F20)</f>
        <v>5.7132148397634648E-2</v>
      </c>
      <c r="H22" s="61">
        <f>E22*G22</f>
        <v>6.0040995206272507</v>
      </c>
    </row>
    <row r="23" spans="1:8" ht="13.5" thickTop="1">
      <c r="A23" s="4"/>
      <c r="B23" s="4"/>
      <c r="C23" s="4"/>
      <c r="D23" s="4"/>
      <c r="E23" s="32"/>
      <c r="F23" s="4"/>
      <c r="G23" s="4"/>
      <c r="H23" s="4"/>
    </row>
    <row r="24" spans="1:8">
      <c r="H24" s="28"/>
    </row>
    <row r="25" spans="1:8">
      <c r="A25" s="35" t="s">
        <v>33</v>
      </c>
    </row>
    <row r="26" spans="1:8">
      <c r="A26" s="35" t="s">
        <v>34</v>
      </c>
      <c r="E26" s="36"/>
    </row>
    <row r="27" spans="1:8">
      <c r="A27" s="35" t="s">
        <v>35</v>
      </c>
      <c r="E27" s="36"/>
    </row>
    <row r="28" spans="1:8">
      <c r="A28" s="35" t="s">
        <v>36</v>
      </c>
    </row>
    <row r="29" spans="1:8">
      <c r="A29" s="35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86678-337D-4505-812F-363130C905B7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41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58.779040321104738</v>
      </c>
      <c r="F12" s="20">
        <f>E12/E22</f>
        <v>0.56816763467564746</v>
      </c>
      <c r="G12" s="22">
        <v>3.1785979281490427E-2</v>
      </c>
      <c r="H12" s="59">
        <f>E12*G12</f>
        <v>1.8683493578325256</v>
      </c>
    </row>
    <row r="13" spans="1:8">
      <c r="A13" s="3"/>
      <c r="B13" s="3"/>
      <c r="C13" s="12"/>
      <c r="D13" s="12"/>
      <c r="E13" s="19"/>
      <c r="F13" s="20"/>
      <c r="G13" s="22"/>
      <c r="H13" s="59"/>
    </row>
    <row r="14" spans="1:8">
      <c r="A14" s="3">
        <v>2</v>
      </c>
      <c r="B14" s="3"/>
      <c r="C14" s="12" t="s">
        <v>19</v>
      </c>
      <c r="D14" s="12"/>
      <c r="E14" s="23">
        <f>E22*F14</f>
        <v>4.1381477390672003</v>
      </c>
      <c r="F14" s="20">
        <v>0.04</v>
      </c>
      <c r="G14" s="22">
        <v>6.2300000000000001E-2</v>
      </c>
      <c r="H14" s="59">
        <f>E14*G14</f>
        <v>0.25780660414388656</v>
      </c>
    </row>
    <row r="15" spans="1:8">
      <c r="A15" s="3"/>
      <c r="B15" s="3"/>
      <c r="C15" s="12"/>
      <c r="D15" s="12"/>
      <c r="E15" s="19"/>
      <c r="F15" s="20"/>
      <c r="G15" s="22"/>
      <c r="H15" s="59"/>
    </row>
    <row r="16" spans="1:8">
      <c r="A16" s="3">
        <v>3</v>
      </c>
      <c r="B16" s="3"/>
      <c r="C16" s="12" t="s">
        <v>30</v>
      </c>
      <c r="D16" s="12"/>
      <c r="E16" s="23">
        <f>-(F12-56%)*E22</f>
        <v>-0.84497197416392944</v>
      </c>
      <c r="F16" s="20">
        <f>E16/E22</f>
        <v>-8.1676346756474061E-3</v>
      </c>
      <c r="G16" s="22">
        <f>G12</f>
        <v>3.1785979281490427E-2</v>
      </c>
      <c r="H16" s="59">
        <f>E16*G16</f>
        <v>-2.6858261664214726E-2</v>
      </c>
    </row>
    <row r="17" spans="1:8">
      <c r="A17" s="3"/>
      <c r="B17" s="3"/>
      <c r="C17" s="12"/>
      <c r="D17" s="12"/>
      <c r="E17" s="19"/>
      <c r="F17" s="20"/>
      <c r="G17" s="22"/>
      <c r="H17" s="59"/>
    </row>
    <row r="18" spans="1:8">
      <c r="A18" s="3">
        <v>4</v>
      </c>
      <c r="B18" s="3"/>
      <c r="C18" s="12" t="s">
        <v>31</v>
      </c>
      <c r="D18" s="12"/>
      <c r="E18" s="23">
        <f>SUM(E12:E16)</f>
        <v>62.072216086008005</v>
      </c>
      <c r="F18" s="20">
        <f>SUM(F12:F16)</f>
        <v>0.60000000000000009</v>
      </c>
      <c r="G18" s="22">
        <f>((F12*G12)+(F14*G14)+(F16*G16))/SUM(F12:F16)</f>
        <v>3.3820247329391061E-2</v>
      </c>
      <c r="H18" s="59">
        <f>E18*G18</f>
        <v>2.0992977003121971</v>
      </c>
    </row>
    <row r="19" spans="1:8">
      <c r="A19" s="3"/>
      <c r="B19" s="3"/>
      <c r="C19" s="12"/>
      <c r="D19" s="12"/>
      <c r="E19" s="19"/>
      <c r="F19" s="20"/>
      <c r="G19" s="22"/>
      <c r="H19" s="59"/>
    </row>
    <row r="20" spans="1:8">
      <c r="A20" s="3">
        <v>5</v>
      </c>
      <c r="B20" s="3"/>
      <c r="C20" s="12" t="s">
        <v>21</v>
      </c>
      <c r="D20" s="12"/>
      <c r="E20" s="23">
        <f>E22*F20</f>
        <v>41.381477390672003</v>
      </c>
      <c r="F20" s="20">
        <v>0.4</v>
      </c>
      <c r="G20" s="22">
        <v>9.2100000000000001E-2</v>
      </c>
      <c r="H20" s="59">
        <f>E20*G20</f>
        <v>3.8112340676808918</v>
      </c>
    </row>
    <row r="21" spans="1:8">
      <c r="A21" s="3"/>
      <c r="B21" s="3"/>
      <c r="C21" s="12"/>
      <c r="D21" s="12"/>
      <c r="E21" s="62"/>
      <c r="F21" s="24"/>
      <c r="G21" s="24"/>
      <c r="H21" s="60"/>
    </row>
    <row r="22" spans="1:8" ht="13.5" thickBot="1">
      <c r="A22" s="3">
        <v>6</v>
      </c>
      <c r="B22" s="3"/>
      <c r="C22" s="12" t="s">
        <v>32</v>
      </c>
      <c r="D22" s="12"/>
      <c r="E22" s="25">
        <v>103.45369347668</v>
      </c>
      <c r="F22" s="26">
        <f>SUM(F18:F20)</f>
        <v>1</v>
      </c>
      <c r="G22" s="27">
        <f>((F18*G18)+(F20*G20))/SUM(F18:F20)</f>
        <v>5.7132148397634641E-2</v>
      </c>
      <c r="H22" s="61">
        <f>E22*G22</f>
        <v>5.9105317679930884</v>
      </c>
    </row>
    <row r="23" spans="1:8" ht="13.5" thickTop="1">
      <c r="A23" s="4"/>
      <c r="B23" s="4"/>
      <c r="C23" s="4"/>
      <c r="D23" s="4"/>
      <c r="E23" s="32"/>
      <c r="F23" s="4"/>
      <c r="G23" s="4"/>
      <c r="H23" s="4"/>
    </row>
    <row r="24" spans="1:8">
      <c r="H24" s="28"/>
    </row>
    <row r="25" spans="1:8">
      <c r="A25" s="35" t="s">
        <v>33</v>
      </c>
    </row>
    <row r="26" spans="1:8">
      <c r="A26" s="35" t="s">
        <v>34</v>
      </c>
      <c r="E26" s="36"/>
    </row>
    <row r="27" spans="1:8">
      <c r="A27" s="35" t="s">
        <v>35</v>
      </c>
      <c r="E27" s="36"/>
    </row>
    <row r="28" spans="1:8">
      <c r="A28" s="35" t="s">
        <v>36</v>
      </c>
    </row>
    <row r="29" spans="1:8">
      <c r="A29" s="35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tabSelected="1" zoomScaleNormal="100" zoomScaleSheetLayoutView="115" zoomScalePageLayoutView="115" workbookViewId="0">
      <selection activeCell="H23" sqref="A1:H23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9.42578125" style="1" bestFit="1" customWidth="1"/>
    <col min="6" max="6" width="9.5703125" style="1" bestFit="1" customWidth="1"/>
    <col min="7" max="8" width="9.42578125" style="1" customWidth="1"/>
    <col min="9" max="16384" width="9.140625" style="1"/>
  </cols>
  <sheetData>
    <row r="1" spans="1:11">
      <c r="A1" s="63" t="s">
        <v>0</v>
      </c>
      <c r="B1" s="63"/>
      <c r="C1" s="63"/>
      <c r="D1" s="63"/>
      <c r="E1" s="63"/>
      <c r="F1" s="63"/>
      <c r="G1" s="63"/>
      <c r="H1" s="63"/>
    </row>
    <row r="2" spans="1:11">
      <c r="A2" s="64" t="s">
        <v>22</v>
      </c>
      <c r="B2" s="64"/>
      <c r="C2" s="64"/>
      <c r="D2" s="64"/>
      <c r="E2" s="64"/>
      <c r="F2" s="64"/>
      <c r="G2" s="64"/>
      <c r="H2" s="64"/>
    </row>
    <row r="3" spans="1:11">
      <c r="A3" s="65" t="s">
        <v>42</v>
      </c>
      <c r="B3" s="65"/>
      <c r="C3" s="65"/>
      <c r="D3" s="65"/>
      <c r="E3" s="65"/>
      <c r="F3" s="65"/>
      <c r="G3" s="65"/>
      <c r="H3" s="65"/>
    </row>
    <row r="4" spans="1:11">
      <c r="A4" s="64" t="s">
        <v>24</v>
      </c>
      <c r="B4" s="64"/>
      <c r="C4" s="64"/>
      <c r="D4" s="64"/>
      <c r="E4" s="64"/>
      <c r="F4" s="64"/>
      <c r="G4" s="64"/>
      <c r="H4" s="64"/>
    </row>
    <row r="5" spans="1:11">
      <c r="A5" s="64" t="s">
        <v>25</v>
      </c>
      <c r="B5" s="64"/>
      <c r="C5" s="64"/>
      <c r="D5" s="64"/>
      <c r="E5" s="64"/>
      <c r="F5" s="64"/>
      <c r="G5" s="64"/>
      <c r="H5" s="64"/>
    </row>
    <row r="6" spans="1:11">
      <c r="A6" s="64" t="s">
        <v>4</v>
      </c>
      <c r="B6" s="64"/>
      <c r="C6" s="64"/>
      <c r="D6" s="64"/>
      <c r="E6" s="64"/>
      <c r="F6" s="64"/>
      <c r="G6" s="64"/>
      <c r="H6" s="64"/>
      <c r="I6" s="4"/>
      <c r="J6" s="4"/>
      <c r="K6" s="4"/>
    </row>
    <row r="7" spans="1:11">
      <c r="A7" s="2"/>
      <c r="B7" s="2"/>
      <c r="C7" s="2"/>
      <c r="D7" s="2"/>
      <c r="E7" s="4"/>
      <c r="F7" s="4"/>
      <c r="G7" s="4"/>
      <c r="H7" s="4"/>
    </row>
    <row r="8" spans="1:11">
      <c r="A8" s="3"/>
      <c r="B8" s="3"/>
      <c r="C8" s="4"/>
      <c r="D8" s="4"/>
      <c r="E8" s="4"/>
      <c r="F8" s="2">
        <v>2020</v>
      </c>
      <c r="G8" s="4"/>
      <c r="H8" s="4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23">
        <v>65.989999999999995</v>
      </c>
      <c r="F12" s="20">
        <v>0.56000000000000005</v>
      </c>
      <c r="G12" s="22">
        <v>3.0499999999999999E-2</v>
      </c>
      <c r="H12" s="21">
        <v>2.0099999999999998</v>
      </c>
    </row>
    <row r="13" spans="1:11">
      <c r="A13" s="3"/>
      <c r="B13" s="3"/>
      <c r="C13" s="12"/>
      <c r="D13" s="12"/>
      <c r="E13" s="19"/>
      <c r="F13" s="20"/>
      <c r="G13" s="22"/>
      <c r="H13" s="21"/>
    </row>
    <row r="14" spans="1:11">
      <c r="A14" s="3">
        <v>2</v>
      </c>
      <c r="B14" s="3"/>
      <c r="C14" s="12" t="s">
        <v>19</v>
      </c>
      <c r="D14" s="12"/>
      <c r="E14" s="23">
        <f>E22*F14</f>
        <v>4.7136000000000005</v>
      </c>
      <c r="F14" s="20">
        <v>0.04</v>
      </c>
      <c r="G14" s="22">
        <v>2.75E-2</v>
      </c>
      <c r="H14" s="21">
        <f>G14*E14</f>
        <v>0.12962400000000002</v>
      </c>
    </row>
    <row r="15" spans="1:11">
      <c r="A15" s="3"/>
      <c r="B15" s="3"/>
      <c r="C15" s="12"/>
      <c r="D15" s="12"/>
      <c r="E15" s="19"/>
      <c r="F15" s="20"/>
      <c r="G15" s="22"/>
      <c r="H15" s="21"/>
    </row>
    <row r="16" spans="1:11">
      <c r="A16" s="3">
        <v>3</v>
      </c>
      <c r="B16" s="3"/>
      <c r="C16" s="12" t="s">
        <v>30</v>
      </c>
      <c r="D16" s="12"/>
      <c r="E16" s="23">
        <v>0</v>
      </c>
      <c r="F16" s="20">
        <v>0</v>
      </c>
      <c r="G16" s="22">
        <f>G12</f>
        <v>3.0499999999999999E-2</v>
      </c>
      <c r="H16" s="21">
        <v>0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70.703599999999994</v>
      </c>
      <c r="F18" s="20">
        <v>0.6</v>
      </c>
      <c r="G18" s="22">
        <f>((F12*G12)+(F14*G14)+(F16*G16))/SUM(F12:F16)</f>
        <v>3.0299999999999997E-2</v>
      </c>
      <c r="H18" s="21">
        <f>E18*G18</f>
        <v>2.1423190799999996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47.136000000000003</v>
      </c>
      <c r="F20" s="20">
        <v>0.4</v>
      </c>
      <c r="G20" s="22">
        <v>8.5199999999999998E-2</v>
      </c>
      <c r="H20" s="21">
        <f>E20*G20</f>
        <v>4.0159872000000005</v>
      </c>
    </row>
    <row r="21" spans="1:8">
      <c r="A21" s="3"/>
      <c r="B21" s="3"/>
      <c r="C21" s="12"/>
      <c r="D21" s="12"/>
      <c r="E21" s="39"/>
      <c r="F21" s="37"/>
      <c r="G21" s="40"/>
      <c r="H21" s="39"/>
    </row>
    <row r="22" spans="1:8" ht="13.5" thickBot="1">
      <c r="A22" s="3">
        <v>6</v>
      </c>
      <c r="B22" s="3"/>
      <c r="C22" s="12" t="s">
        <v>32</v>
      </c>
      <c r="D22" s="12"/>
      <c r="E22" s="25">
        <v>117.84</v>
      </c>
      <c r="F22" s="41">
        <v>1</v>
      </c>
      <c r="G22" s="27">
        <f>((F18*G18)+(F20*G20))/SUM(F18:F20)</f>
        <v>5.2260000000000001E-2</v>
      </c>
      <c r="H22" s="57">
        <f>SUM(H18:H20)</f>
        <v>6.1583062799999997</v>
      </c>
    </row>
    <row r="23" spans="1:8" ht="13.5" thickTop="1">
      <c r="F23" s="29"/>
      <c r="G23" s="29"/>
    </row>
    <row r="24" spans="1:8">
      <c r="E24" s="36"/>
      <c r="F24" s="38"/>
      <c r="G24" s="29"/>
    </row>
    <row r="25" spans="1:8">
      <c r="F25" s="29"/>
      <c r="G25" s="29"/>
    </row>
    <row r="26" spans="1:8">
      <c r="F26" s="29"/>
      <c r="G26" s="29"/>
    </row>
    <row r="27" spans="1:8">
      <c r="F27" s="29"/>
      <c r="G27" s="29"/>
    </row>
    <row r="28" spans="1:8">
      <c r="F28" s="29"/>
      <c r="G28" s="29"/>
    </row>
    <row r="29" spans="1:8">
      <c r="F29" s="29"/>
      <c r="G29" s="29"/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1539a81392cb43fef0f4d67c692ef98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3ebc65dcc6b28ade4bbfa03e30076f0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Draft Settlement Proposal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>false</MatchingIR>
    <RegLead xmlns="7e651a3a-8d05-4ee0-9344-b668032e30e0">
      <UserInfo>
        <DisplayName/>
        <AccountId xsi:nil="true"/>
        <AccountType/>
      </UserInfo>
    </RegLea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5955EDCA-792C-4031-90AE-589EB7D56D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7E23EE-06ED-4B01-B0BE-1CAF82D99D48}">
  <ds:schemaRefs>
    <ds:schemaRef ds:uri="http://schemas.microsoft.com/office/infopath/2007/PartnerControls"/>
    <ds:schemaRef ds:uri="http://purl.org/dc/dcmitype/"/>
    <ds:schemaRef ds:uri="1f5e108a-442b-424d-88d6-fdac133e65d6"/>
    <ds:schemaRef ds:uri="http://www.w3.org/XML/1998/namespace"/>
    <ds:schemaRef ds:uri="7e651a3a-8d05-4ee0-9344-b668032e30e0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G-01-03 Page 1</vt:lpstr>
      <vt:lpstr>G-01-03 Page 2a</vt:lpstr>
      <vt:lpstr>G-01-03 Page 2b</vt:lpstr>
      <vt:lpstr>G-01-03 Page 2c</vt:lpstr>
      <vt:lpstr>G-01-03 Page 2d</vt:lpstr>
      <vt:lpstr>G-01-03 Page 2e</vt:lpstr>
      <vt:lpstr>G-01-03 Page 3</vt:lpstr>
      <vt:lpstr>'G-01-03 Page 1'!Print_Area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  <vt:lpstr>'G-01-03 Page 3'!Print_Area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QURESHI Muhammad</cp:lastModifiedBy>
  <cp:revision/>
  <cp:lastPrinted>2024-10-18T17:35:13Z</cp:lastPrinted>
  <dcterms:created xsi:type="dcterms:W3CDTF">2008-07-30T17:20:25Z</dcterms:created>
  <dcterms:modified xsi:type="dcterms:W3CDTF">2024-10-18T17:35:27Z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