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Settlement/Attachments - Updated for 2025 COC/PDF Folder - RRA/Live Excels/"/>
    </mc:Choice>
  </mc:AlternateContent>
  <xr:revisionPtr revIDLastSave="688" documentId="8_{77A923F3-B64B-4541-B513-B2DB1EC46B4C}" xr6:coauthVersionLast="47" xr6:coauthVersionMax="47" xr10:uidLastSave="{B2BA7D3F-FD39-4BB1-B139-6EFEF818DA55}"/>
  <bookViews>
    <workbookView xWindow="-120" yWindow="-120" windowWidth="29040" windowHeight="15840" tabRatio="808" activeTab="6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1'!$A$1:$P$20</definedName>
    <definedName name="_xlnm.Print_Area" localSheetId="1">'G-01-03 Page 2a'!$A$1:$J$30</definedName>
    <definedName name="_xlnm.Print_Area" localSheetId="2">'G-01-03 Page 2b'!$A$1:$J$30</definedName>
    <definedName name="_xlnm.Print_Area" localSheetId="3">'G-01-03 Page 2c'!$A$1:$J$30</definedName>
    <definedName name="_xlnm.Print_Area" localSheetId="4">'G-01-03 Page 2d'!$A$1:$J$30</definedName>
    <definedName name="_xlnm.Print_Area" localSheetId="5">'G-01-03 Page 2e'!$A$1:$J$30</definedName>
    <definedName name="_xlnm.Print_Area" localSheetId="6">'G-01-03 Page 3'!$A$1:$I$23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7" l="1"/>
  <c r="E20" i="16"/>
  <c r="H20" i="16" s="1"/>
  <c r="G16" i="16"/>
  <c r="G18" i="16" s="1"/>
  <c r="G22" i="16" s="1"/>
  <c r="E14" i="16"/>
  <c r="H14" i="16" s="1"/>
  <c r="G16" i="20"/>
  <c r="G16" i="15"/>
  <c r="G16" i="17"/>
  <c r="G16" i="18"/>
  <c r="G16" i="19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2" i="18"/>
  <c r="F12" i="18"/>
  <c r="E16" i="18" s="1"/>
  <c r="E20" i="17"/>
  <c r="H20" i="17" s="1"/>
  <c r="E14" i="17"/>
  <c r="F12" i="17"/>
  <c r="E16" i="17" s="1"/>
  <c r="E18" i="16" l="1"/>
  <c r="H18" i="16" s="1"/>
  <c r="H22" i="16" s="1"/>
  <c r="H14" i="20"/>
  <c r="E16" i="20"/>
  <c r="H16" i="19"/>
  <c r="F16" i="19"/>
  <c r="E18" i="19"/>
  <c r="H16" i="18"/>
  <c r="F16" i="18"/>
  <c r="E18" i="18"/>
  <c r="H14" i="18"/>
  <c r="E18" i="17"/>
  <c r="H16" i="17"/>
  <c r="F16" i="17"/>
  <c r="H14" i="17"/>
  <c r="H16" i="20" l="1"/>
  <c r="F16" i="20"/>
  <c r="E18" i="20"/>
  <c r="G18" i="19"/>
  <c r="H18" i="19" s="1"/>
  <c r="F18" i="19"/>
  <c r="F18" i="18"/>
  <c r="G18" i="18"/>
  <c r="H18" i="18" s="1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  <c r="E20" i="15" l="1"/>
  <c r="H20" i="15" s="1"/>
  <c r="E14" i="15"/>
  <c r="H14" i="15" s="1"/>
  <c r="H12" i="15"/>
  <c r="F12" i="15"/>
  <c r="E16" i="15" l="1"/>
  <c r="F16" i="15" l="1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<sst xmlns="http://schemas.openxmlformats.org/spreadsheetml/2006/main" count="200" uniqueCount="43">
  <si>
    <t>NRLP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</si>
  <si>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</si>
  <si>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</si>
  <si>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</si>
  <si>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</si>
  <si>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</si>
  <si>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</si>
  <si>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</si>
  <si>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</si>
  <si>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</si>
  <si>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</si>
  <si>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</si>
  <si>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</si>
  <si>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</si>
  <si>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</si>
  <si>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</si>
  <si>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</si>
  <si>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</si>
  <si>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</si>
  <si>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</si>
  <si>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</si>
  <si>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</si>
  <si>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</si>
  <si>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</si>
  <si>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</si>
  <si>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</si>
  <si>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</si>
  <si>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</si>
  <si>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</si>
  <si>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</si>
  <si>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</si>
  <si>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</si>
  <si>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</si>
  <si>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</si>
  <si>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</si>
  <si>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</si>
  <si>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</si>
  <si>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</si>
  <si>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</si>
  <si>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</si>
  <si>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</si>
  <si>
    <t>Short term debt % based on OEB's 2025 Cost of Capital Parameters</t>
  </si>
  <si>
    <t>Common Equity % based on OEB's 2025 Cost of Capital Parameters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</si>
</sst>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_(* #,##0.000000000_);_(* \(#,##0.000000000\);_(* &quot;-&quot;??_);_(@_)"/>
    <numFmt numFmtId="226" formatCode="0.00\ \ _);\(0.00\)\ \ 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/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221" fontId="5" fillId="0" borderId="0" xfId="53071" applyNumberFormat="1" applyFont="1"/>
    <xf numFmtId="202" fontId="146" fillId="0" borderId="0" xfId="0" applyNumberFormat="1" applyFont="1"/>
    <xf numFmtId="222" fontId="5" fillId="0" borderId="0" xfId="60550" applyNumberFormat="1" applyFont="1" applyFill="1"/>
    <xf numFmtId="2" fontId="146" fillId="0" borderId="0" xfId="0" applyNumberFormat="1" applyFont="1"/>
    <xf numFmtId="10" fontId="146" fillId="0" borderId="0" xfId="0" applyNumberFormat="1" applyFont="1"/>
    <xf numFmtId="202" fontId="146" fillId="0" borderId="2" xfId="0" applyNumberFormat="1" applyFont="1" applyBorder="1"/>
    <xf numFmtId="169" fontId="9" fillId="0" borderId="0" xfId="53071" applyNumberFormat="1" applyFont="1"/>
    <xf numFmtId="0" fontId="9" fillId="0" borderId="0" xfId="53071" applyFont="1" applyAlignment="1">
      <alignment vertical="center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166" fontId="31" fillId="0" borderId="0" xfId="0" applyNumberFormat="1" applyFont="1"/>
    <xf numFmtId="3" fontId="31" fillId="0" borderId="0" xfId="0" applyNumberFormat="1" applyFont="1"/>
    <xf numFmtId="180" fontId="31" fillId="0" borderId="0" xfId="0" applyNumberFormat="1" applyFont="1"/>
    <xf numFmtId="180" fontId="5" fillId="0" borderId="0" xfId="53071" applyNumberFormat="1" applyFont="1"/>
    <xf numFmtId="43" fontId="5" fillId="0" borderId="0" xfId="53071" applyNumberFormat="1" applyFont="1"/>
    <xf numFmtId="167" fontId="9" fillId="0" borderId="2" xfId="53071" applyNumberFormat="1" applyFont="1" applyBorder="1" applyAlignment="1">
      <alignment horizontal="right"/>
    </xf>
    <xf numFmtId="225" fontId="5" fillId="0" borderId="0" xfId="53071" applyNumberFormat="1" applyFont="1"/>
    <xf numFmtId="226" fontId="9" fillId="0" borderId="0" xfId="60551" applyNumberFormat="1" applyFont="1" applyAlignment="1">
      <alignment horizontal="right"/>
    </xf>
    <xf numFmtId="226" fontId="146" fillId="0" borderId="0" xfId="60551" applyNumberFormat="1" applyFont="1"/>
    <xf numFmtId="226" fontId="9" fillId="0" borderId="2" xfId="53071" applyNumberFormat="1" applyFont="1" applyBorder="1" applyAlignment="1">
      <alignment horizontal="right"/>
    </xf>
    <xf numFmtId="223" fontId="146" fillId="0" borderId="0" xfId="60551" applyNumberFormat="1" applyFont="1"/>
    <xf numFmtId="0" fontId="6" fillId="0" borderId="0" xfId="60551" applyFont="1"/>
    <xf numFmtId="0" fontId="4" fillId="0" borderId="0" xfId="5307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145" fillId="0" borderId="0" xfId="0" applyFont="1" applyAlignment="1">
      <alignment horizontal="center"/>
    </xf>
    <xf numFmtId="168" fontId="9" fillId="0" borderId="0" xfId="60551" applyNumberFormat="1" applyFont="1" applyBorder="1" applyAlignment="1">
      <alignment horizontal="right"/>
    </xf>
    <xf numFmtId="0" fontId="5" fillId="0" borderId="42" xfId="53071" applyFont="1" applyBorder="1"/>
    <xf numFmtId="0" fontId="5" fillId="0" borderId="0" xfId="53071" applyFont="1" applyBorder="1"/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zoomScaleNormal="100" zoomScaleSheetLayoutView="130" zoomScalePageLayoutView="115" workbookViewId="0">
      <selection activeCell="P20" sqref="A1:P20"/>
    </sheetView>
  </sheetViews>
  <sheetFormatPr defaultColWidth="9.140625" defaultRowHeight="12.75"/>
  <cols>
    <col min="1" max="1" width="6.85546875" style="1" customWidth="1"/>
    <col min="2" max="2" width="1.28515625" style="1" customWidth="1"/>
    <col min="3" max="3" width="10.5703125" style="1" customWidth="1"/>
    <col min="4" max="4" width="4.85546875" style="1" customWidth="1"/>
    <col min="5" max="5" width="10.140625" style="1" bestFit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2.28515625" style="1" customWidth="1"/>
    <col min="17" max="16384" width="9.140625" style="1"/>
  </cols>
  <sheetData>
    <row r="1" spans="1:16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spans="1:16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spans="1:16">
      <c r="A3" s="65" t="s">
        <v>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spans="1:16">
      <c r="A4" s="65" t="s">
        <v>3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spans="1:16">
      <c r="A5" s="65" t="s">
        <v>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5.5">
      <c r="A10" s="6" t="s">
        <v>8</v>
      </c>
      <c r="B10" s="7"/>
      <c r="C10" s="8" t="s">
        <v>9</v>
      </c>
      <c r="D10" s="9"/>
      <c r="E10" s="10" t="s">
        <v>10</v>
      </c>
      <c r="F10" s="33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34">
        <v>66.881</v>
      </c>
      <c r="F13" s="14"/>
      <c r="G13" s="34">
        <v>66.881</v>
      </c>
      <c r="H13" s="14"/>
      <c r="I13" s="34">
        <v>65.543999999999997</v>
      </c>
      <c r="J13" s="30"/>
      <c r="K13" s="34">
        <v>64.653000000000006</v>
      </c>
      <c r="L13" s="31"/>
      <c r="M13" s="34">
        <v>63.761647134860773</v>
      </c>
      <c r="N13" s="18"/>
      <c r="O13" s="34">
        <v>62.870314389721599</v>
      </c>
      <c r="P13" s="15"/>
    </row>
    <row r="14" spans="1:16">
      <c r="A14" s="3"/>
      <c r="B14" s="3"/>
      <c r="C14" s="12"/>
      <c r="D14" s="13"/>
      <c r="E14" s="30"/>
      <c r="F14" s="14"/>
      <c r="G14" s="30"/>
      <c r="H14" s="14"/>
      <c r="I14" s="30"/>
      <c r="J14" s="30"/>
      <c r="K14" s="30"/>
      <c r="L14" s="31"/>
      <c r="M14" s="30"/>
      <c r="N14" s="18"/>
      <c r="O14" s="30"/>
    </row>
    <row r="15" spans="1:16">
      <c r="A15" s="3">
        <v>2</v>
      </c>
      <c r="B15" s="3"/>
      <c r="C15" s="12" t="s">
        <v>19</v>
      </c>
      <c r="D15" s="13"/>
      <c r="E15" s="34">
        <v>4.7770000000000001</v>
      </c>
      <c r="F15" s="14"/>
      <c r="G15" s="34">
        <v>4.7770000000000001</v>
      </c>
      <c r="H15" s="14"/>
      <c r="I15" s="34">
        <v>4.6820000000000004</v>
      </c>
      <c r="J15" s="34"/>
      <c r="K15" s="34">
        <v>4.6180000000000003</v>
      </c>
      <c r="L15" s="41"/>
      <c r="M15" s="34">
        <v>4.5544032800000007</v>
      </c>
      <c r="N15" s="18"/>
      <c r="O15" s="34">
        <v>4.4907366553472006</v>
      </c>
    </row>
    <row r="16" spans="1:16">
      <c r="A16" s="3"/>
      <c r="B16" s="3"/>
      <c r="C16" s="12"/>
      <c r="D16" s="13"/>
      <c r="E16" s="30"/>
      <c r="F16" s="14"/>
      <c r="G16" s="30"/>
      <c r="H16" s="14"/>
      <c r="I16" s="30"/>
      <c r="J16" s="13"/>
      <c r="K16" s="30"/>
      <c r="L16" s="31"/>
      <c r="M16" s="30"/>
      <c r="N16" s="18"/>
      <c r="O16" s="30"/>
    </row>
    <row r="17" spans="1:17">
      <c r="A17" s="3">
        <v>3</v>
      </c>
      <c r="B17" s="3"/>
      <c r="C17" s="12" t="s">
        <v>20</v>
      </c>
      <c r="D17" s="13"/>
      <c r="E17" s="30">
        <v>0</v>
      </c>
      <c r="F17" s="14"/>
      <c r="G17" s="30">
        <v>0</v>
      </c>
      <c r="H17" s="14"/>
      <c r="I17" s="30">
        <v>0</v>
      </c>
      <c r="J17" s="13"/>
      <c r="K17" s="30">
        <v>0</v>
      </c>
      <c r="L17" s="31"/>
      <c r="M17" s="30">
        <v>0</v>
      </c>
      <c r="N17" s="18"/>
      <c r="O17" s="30">
        <v>0</v>
      </c>
      <c r="P17" s="15"/>
    </row>
    <row r="18" spans="1:17">
      <c r="A18" s="3"/>
      <c r="B18" s="3"/>
      <c r="C18" s="12"/>
      <c r="D18" s="13"/>
      <c r="E18" s="30"/>
      <c r="F18" s="14"/>
      <c r="G18" s="30"/>
      <c r="H18" s="14"/>
      <c r="I18" s="30"/>
      <c r="J18" s="13"/>
      <c r="K18" s="30"/>
      <c r="L18" s="31"/>
      <c r="M18" s="30"/>
      <c r="N18" s="18"/>
      <c r="O18" s="30"/>
    </row>
    <row r="19" spans="1:17">
      <c r="A19" s="3">
        <v>4</v>
      </c>
      <c r="B19" s="3"/>
      <c r="C19" s="12" t="s">
        <v>21</v>
      </c>
      <c r="D19" s="13"/>
      <c r="E19" s="34">
        <v>49.072000000000003</v>
      </c>
      <c r="F19" s="14"/>
      <c r="G19" s="34">
        <v>48.756</v>
      </c>
      <c r="H19" s="14"/>
      <c r="I19" s="34">
        <v>49.32</v>
      </c>
      <c r="J19" s="13"/>
      <c r="K19" s="34">
        <v>46.895000000000003</v>
      </c>
      <c r="L19" s="31"/>
      <c r="M19" s="34">
        <v>46.17</v>
      </c>
      <c r="N19" s="18"/>
      <c r="O19" s="34">
        <v>44.587345174208004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42"/>
    </row>
    <row r="29" spans="1:17"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</row>
    <row r="30" spans="1:17">
      <c r="C30" s="44"/>
      <c r="D30" s="44"/>
      <c r="E30" s="45"/>
      <c r="F30" s="45"/>
      <c r="G30" s="46"/>
      <c r="H30" s="47"/>
      <c r="I30" s="46"/>
      <c r="J30" s="46"/>
      <c r="K30" s="46"/>
      <c r="L30" s="46"/>
      <c r="M30" s="46"/>
      <c r="N30" s="48"/>
      <c r="O30" s="46"/>
      <c r="P30" s="48"/>
      <c r="Q30" s="46"/>
    </row>
    <row r="31" spans="1:17">
      <c r="C31" s="49"/>
      <c r="D31" s="44"/>
      <c r="E31" s="50"/>
      <c r="F31" s="50"/>
      <c r="G31" s="50"/>
      <c r="H31" s="50"/>
      <c r="I31" s="50"/>
      <c r="J31" s="50"/>
      <c r="K31" s="50"/>
      <c r="L31" s="50"/>
      <c r="M31" s="50"/>
      <c r="O31" s="50"/>
      <c r="Q31" s="50"/>
    </row>
    <row r="32" spans="1:17">
      <c r="C32" s="49"/>
      <c r="D32" s="44"/>
      <c r="E32" s="51"/>
      <c r="F32" s="51"/>
      <c r="G32" s="51"/>
      <c r="H32" s="51"/>
      <c r="I32" s="51"/>
      <c r="J32" s="51"/>
      <c r="K32" s="51"/>
      <c r="L32" s="51"/>
      <c r="M32" s="51"/>
      <c r="O32" s="51"/>
      <c r="Q32" s="51"/>
    </row>
    <row r="33" spans="3:17">
      <c r="C33" s="44"/>
      <c r="D33" s="44"/>
      <c r="E33" s="50"/>
      <c r="F33" s="44"/>
      <c r="G33" s="50"/>
      <c r="H33" s="44"/>
      <c r="I33" s="50"/>
      <c r="J33" s="50"/>
      <c r="K33" s="50"/>
      <c r="L33" s="50"/>
      <c r="M33" s="50"/>
      <c r="O33" s="50"/>
      <c r="Q33" s="50"/>
    </row>
    <row r="34" spans="3:17">
      <c r="C34" s="44"/>
      <c r="D34" s="44"/>
      <c r="E34" s="50"/>
      <c r="F34" s="44"/>
      <c r="G34" s="50"/>
      <c r="H34" s="44"/>
      <c r="I34" s="50"/>
      <c r="J34" s="50"/>
      <c r="K34" s="50"/>
      <c r="L34" s="50"/>
      <c r="M34" s="50"/>
      <c r="O34" s="50"/>
      <c r="Q34" s="50"/>
    </row>
    <row r="35" spans="3:17">
      <c r="C35" s="44"/>
      <c r="D35" s="44"/>
      <c r="E35" s="52"/>
      <c r="F35" s="52"/>
      <c r="G35" s="53"/>
      <c r="H35" s="53"/>
      <c r="I35" s="53"/>
      <c r="J35" s="53"/>
      <c r="K35" s="53"/>
      <c r="L35" s="53"/>
      <c r="M35" s="53"/>
      <c r="N35" s="54"/>
      <c r="O35" s="53"/>
      <c r="P35" s="55"/>
      <c r="Q35" s="53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topLeftCell="A5" zoomScale="115" zoomScaleNormal="115" zoomScaleSheetLayoutView="115" workbookViewId="0">
      <selection activeCell="M24" sqref="M24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5703125" style="1" customWidth="1"/>
    <col min="8" max="8" width="9.140625" style="1"/>
    <col min="9" max="9" width="2" style="1" customWidth="1"/>
    <col min="10" max="13" width="8.5703125" style="1" customWidth="1"/>
    <col min="14" max="16384" width="9.140625" style="1"/>
  </cols>
  <sheetData>
    <row r="1" spans="1:13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13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13" ht="13.15" customHeight="1">
      <c r="A3" s="65" t="s">
        <v>23</v>
      </c>
      <c r="B3" s="65"/>
      <c r="C3" s="65"/>
      <c r="D3" s="65"/>
      <c r="E3" s="65"/>
      <c r="F3" s="65"/>
      <c r="G3" s="65"/>
      <c r="H3" s="65"/>
    </row>
    <row r="4" spans="1:13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13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13">
      <c r="A6" s="65" t="s">
        <v>4</v>
      </c>
      <c r="B6" s="65"/>
      <c r="C6" s="65"/>
      <c r="D6" s="65"/>
      <c r="E6" s="65"/>
      <c r="F6" s="65"/>
      <c r="G6" s="65"/>
      <c r="H6" s="65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62.306269435960111</v>
      </c>
      <c r="F12" s="20">
        <f>E12/E22</f>
        <v>0.56678563431691409</v>
      </c>
      <c r="G12" s="22">
        <v>3.0233365500453253E-2</v>
      </c>
      <c r="H12" s="58">
        <f>E12*G12</f>
        <v>1.8837282168271015</v>
      </c>
      <c r="I12" s="68"/>
      <c r="J12" s="57"/>
      <c r="K12" s="57"/>
      <c r="L12" s="57"/>
      <c r="M12" s="57"/>
    </row>
    <row r="13" spans="1:13">
      <c r="A13" s="3"/>
      <c r="B13" s="3"/>
      <c r="C13" s="12"/>
      <c r="D13" s="12"/>
      <c r="E13" s="19"/>
      <c r="F13" s="20"/>
      <c r="G13" s="22"/>
      <c r="H13" s="58"/>
      <c r="I13" s="68"/>
      <c r="J13" s="57"/>
      <c r="K13" s="57"/>
      <c r="L13" s="57"/>
      <c r="M13" s="57"/>
    </row>
    <row r="14" spans="1:13">
      <c r="A14" s="3">
        <v>2</v>
      </c>
      <c r="B14" s="3"/>
      <c r="C14" s="12" t="s">
        <v>19</v>
      </c>
      <c r="D14" s="12"/>
      <c r="E14" s="23">
        <f>E22*F14</f>
        <v>4.3971664533136003</v>
      </c>
      <c r="F14" s="20">
        <v>0.04</v>
      </c>
      <c r="G14" s="22">
        <v>5.04E-2</v>
      </c>
      <c r="H14" s="58">
        <f>E14*G14</f>
        <v>0.22161718924700546</v>
      </c>
      <c r="I14" s="68"/>
      <c r="J14" s="63"/>
      <c r="K14" s="63"/>
      <c r="L14" s="57"/>
      <c r="M14" s="57"/>
    </row>
    <row r="15" spans="1:13">
      <c r="A15" s="3"/>
      <c r="B15" s="3"/>
      <c r="C15" s="12"/>
      <c r="D15" s="12"/>
      <c r="E15" s="19"/>
      <c r="F15" s="20"/>
      <c r="G15" s="22"/>
      <c r="H15" s="58"/>
      <c r="I15" s="68"/>
      <c r="J15" s="57"/>
      <c r="K15" s="57"/>
      <c r="L15" s="57"/>
      <c r="M15" s="57"/>
    </row>
    <row r="16" spans="1:13">
      <c r="A16" s="3">
        <v>3</v>
      </c>
      <c r="B16" s="3"/>
      <c r="C16" s="12" t="s">
        <v>30</v>
      </c>
      <c r="D16" s="12"/>
      <c r="E16" s="23">
        <f>-(F12-56%)*E22</f>
        <v>-0.74593908956969857</v>
      </c>
      <c r="F16" s="20">
        <f>E16/E22</f>
        <v>-6.7856343169140345E-3</v>
      </c>
      <c r="G16" s="22">
        <f>G12</f>
        <v>3.0233365500453253E-2</v>
      </c>
      <c r="H16" s="58">
        <f>E16*G16</f>
        <v>-2.2552249136036033E-2</v>
      </c>
      <c r="I16" s="68"/>
      <c r="J16" s="57"/>
      <c r="K16" s="57"/>
      <c r="L16" s="57"/>
      <c r="M16" s="57"/>
    </row>
    <row r="17" spans="1:13">
      <c r="A17" s="3"/>
      <c r="B17" s="3"/>
      <c r="C17" s="12"/>
      <c r="D17" s="12"/>
      <c r="E17" s="19"/>
      <c r="F17" s="20"/>
      <c r="G17" s="22"/>
      <c r="H17" s="58"/>
      <c r="I17" s="68"/>
      <c r="J17" s="57"/>
      <c r="K17" s="57"/>
      <c r="L17" s="57"/>
      <c r="M17" s="57"/>
    </row>
    <row r="18" spans="1:13">
      <c r="A18" s="3">
        <v>4</v>
      </c>
      <c r="B18" s="3"/>
      <c r="C18" s="12" t="s">
        <v>31</v>
      </c>
      <c r="D18" s="12"/>
      <c r="E18" s="23">
        <f>SUM(E12:E16)</f>
        <v>65.957496799704003</v>
      </c>
      <c r="F18" s="20">
        <f>SUM(F12:F16)</f>
        <v>0.60000000000000009</v>
      </c>
      <c r="G18" s="22">
        <f>((F12*G12)+(F14*G14)+(F16*G16))/SUM(F12:F16)</f>
        <v>3.1577807800423033E-2</v>
      </c>
      <c r="H18" s="58">
        <f>E18*G18</f>
        <v>2.0827931569380702</v>
      </c>
      <c r="I18" s="68"/>
      <c r="J18" s="57"/>
      <c r="K18" s="57"/>
      <c r="L18" s="57"/>
      <c r="M18" s="57"/>
    </row>
    <row r="19" spans="1:13">
      <c r="A19" s="3"/>
      <c r="B19" s="3"/>
      <c r="C19" s="12"/>
      <c r="D19" s="12"/>
      <c r="E19" s="19"/>
      <c r="F19" s="20"/>
      <c r="G19" s="22"/>
      <c r="H19" s="58"/>
      <c r="I19" s="68"/>
      <c r="J19" s="57"/>
      <c r="K19" s="57"/>
      <c r="L19" s="57"/>
      <c r="M19" s="57"/>
    </row>
    <row r="20" spans="1:13">
      <c r="A20" s="3">
        <v>5</v>
      </c>
      <c r="B20" s="3"/>
      <c r="C20" s="12" t="s">
        <v>21</v>
      </c>
      <c r="D20" s="12"/>
      <c r="E20" s="23">
        <f>E22*F20</f>
        <v>43.971664533136007</v>
      </c>
      <c r="F20" s="20">
        <v>0.4</v>
      </c>
      <c r="G20" s="22">
        <v>9.2499999999999999E-2</v>
      </c>
      <c r="H20" s="58">
        <f>E20*G20</f>
        <v>4.0673789693150804</v>
      </c>
      <c r="I20" s="68"/>
      <c r="J20" s="57"/>
      <c r="K20" s="57"/>
      <c r="L20" s="57"/>
      <c r="M20" s="57"/>
    </row>
    <row r="21" spans="1:13">
      <c r="A21" s="3"/>
      <c r="B21" s="3"/>
      <c r="C21" s="12"/>
      <c r="D21" s="12"/>
      <c r="E21" s="61"/>
      <c r="F21" s="24"/>
      <c r="G21" s="24"/>
      <c r="H21" s="59"/>
      <c r="I21" s="68"/>
      <c r="J21" s="57"/>
      <c r="K21" s="57"/>
      <c r="L21" s="57"/>
      <c r="M21" s="57"/>
    </row>
    <row r="22" spans="1:13" ht="13.5" thickBot="1">
      <c r="A22" s="3">
        <v>6</v>
      </c>
      <c r="B22" s="3"/>
      <c r="C22" s="12" t="s">
        <v>32</v>
      </c>
      <c r="D22" s="12"/>
      <c r="E22" s="25">
        <v>109.92916133284001</v>
      </c>
      <c r="F22" s="26">
        <f>SUM(F18:F20)</f>
        <v>1</v>
      </c>
      <c r="G22" s="27">
        <f>((F18*G18)+(F20*G20))/SUM(F18:F20)</f>
        <v>5.5946684680253822E-2</v>
      </c>
      <c r="H22" s="60">
        <f>E22*G22</f>
        <v>6.1501721262531515</v>
      </c>
      <c r="I22" s="68"/>
      <c r="J22" s="57"/>
      <c r="K22" s="57"/>
      <c r="L22" s="57"/>
      <c r="M22" s="57"/>
    </row>
    <row r="23" spans="1:13" ht="13.5" thickTop="1">
      <c r="A23" s="4"/>
      <c r="B23" s="4"/>
      <c r="C23" s="4"/>
      <c r="D23" s="4"/>
      <c r="E23" s="32"/>
      <c r="F23" s="4"/>
      <c r="G23" s="4"/>
      <c r="H23" s="4"/>
    </row>
    <row r="24" spans="1:13">
      <c r="H24" s="28"/>
    </row>
    <row r="25" spans="1:13">
      <c r="A25" s="62" t="s">
        <v>33</v>
      </c>
    </row>
    <row r="26" spans="1:13">
      <c r="A26" s="62" t="s">
        <v>34</v>
      </c>
      <c r="E26" s="35"/>
    </row>
    <row r="27" spans="1:13">
      <c r="A27" s="62" t="s">
        <v>41</v>
      </c>
      <c r="E27" s="35"/>
    </row>
    <row r="28" spans="1:13">
      <c r="A28" s="62" t="s">
        <v>42</v>
      </c>
    </row>
    <row r="29" spans="1:13">
      <c r="A29" s="62" t="s">
        <v>35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7AAEC-511D-4A56-AB3D-1ADF1E3B3EAD}">
  <sheetPr>
    <pageSetUpPr fitToPage="1"/>
  </sheetPr>
  <dimension ref="A1:J33"/>
  <sheetViews>
    <sheetView topLeftCell="A15" zoomScale="115" zoomScaleNormal="115" zoomScaleSheetLayoutView="115" workbookViewId="0">
      <selection activeCell="J30" sqref="A1:J30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10.140625" style="1" customWidth="1"/>
    <col min="8" max="8" width="9.140625" style="1"/>
    <col min="9" max="9" width="2" style="1" customWidth="1"/>
    <col min="10" max="16384" width="9.140625" style="1"/>
  </cols>
  <sheetData>
    <row r="1" spans="1:10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10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10" ht="13.15" customHeight="1">
      <c r="A3" s="65" t="s">
        <v>36</v>
      </c>
      <c r="B3" s="65"/>
      <c r="C3" s="65"/>
      <c r="D3" s="65"/>
      <c r="E3" s="65"/>
      <c r="F3" s="65"/>
      <c r="G3" s="65"/>
      <c r="H3" s="65"/>
    </row>
    <row r="4" spans="1:10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10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10">
      <c r="A6" s="65" t="s">
        <v>4</v>
      </c>
      <c r="B6" s="65"/>
      <c r="C6" s="65"/>
      <c r="D6" s="65"/>
      <c r="E6" s="65"/>
      <c r="F6" s="65"/>
      <c r="G6" s="65"/>
      <c r="H6" s="65"/>
    </row>
    <row r="7" spans="1:10">
      <c r="A7" s="2"/>
      <c r="B7" s="2"/>
      <c r="C7" s="2"/>
      <c r="D7" s="2"/>
      <c r="E7" s="4"/>
      <c r="F7" s="4"/>
      <c r="G7" s="4"/>
      <c r="H7" s="4"/>
    </row>
    <row r="8" spans="1:10">
      <c r="A8" s="3"/>
      <c r="B8" s="3"/>
      <c r="C8" s="4"/>
      <c r="D8" s="4"/>
      <c r="E8" s="4"/>
      <c r="F8" s="2">
        <v>2026</v>
      </c>
      <c r="G8" s="4"/>
      <c r="H8" s="4"/>
    </row>
    <row r="9" spans="1:10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0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0">
      <c r="A11" s="3"/>
      <c r="B11" s="3"/>
      <c r="C11" s="4"/>
      <c r="D11" s="4"/>
      <c r="E11" s="4"/>
      <c r="F11" s="4"/>
      <c r="G11" s="4"/>
      <c r="H11" s="4"/>
    </row>
    <row r="12" spans="1:10">
      <c r="A12" s="3" t="s">
        <v>17</v>
      </c>
      <c r="B12" s="3"/>
      <c r="C12" s="12" t="s">
        <v>18</v>
      </c>
      <c r="D12" s="12"/>
      <c r="E12" s="23">
        <v>61.53044787069193</v>
      </c>
      <c r="F12" s="20">
        <f>E12/E22</f>
        <v>0.56779732380015613</v>
      </c>
      <c r="G12" s="67">
        <v>3.1306193346418439E-2</v>
      </c>
      <c r="H12" s="58">
        <f>E12*G12</f>
        <v>1.9262840977316023</v>
      </c>
      <c r="I12" s="68"/>
      <c r="J12" s="69"/>
    </row>
    <row r="13" spans="1:10">
      <c r="A13" s="3"/>
      <c r="B13" s="3"/>
      <c r="C13" s="12"/>
      <c r="D13" s="12"/>
      <c r="E13" s="19"/>
      <c r="F13" s="20"/>
      <c r="G13" s="22"/>
      <c r="H13" s="58"/>
      <c r="I13" s="68"/>
      <c r="J13" s="69"/>
    </row>
    <row r="14" spans="1:10">
      <c r="A14" s="3">
        <v>2</v>
      </c>
      <c r="B14" s="3"/>
      <c r="C14" s="12" t="s">
        <v>19</v>
      </c>
      <c r="D14" s="12"/>
      <c r="E14" s="23">
        <f>E22*F14</f>
        <v>4.3346768497520003</v>
      </c>
      <c r="F14" s="20">
        <v>0.04</v>
      </c>
      <c r="G14" s="22">
        <v>5.04E-2</v>
      </c>
      <c r="H14" s="58">
        <f>E14*G14</f>
        <v>0.2184677132275008</v>
      </c>
      <c r="I14" s="68"/>
      <c r="J14" s="69"/>
    </row>
    <row r="15" spans="1:10">
      <c r="A15" s="3"/>
      <c r="B15" s="3"/>
      <c r="C15" s="12"/>
      <c r="D15" s="12"/>
      <c r="E15" s="19"/>
      <c r="F15" s="20"/>
      <c r="G15" s="22"/>
      <c r="H15" s="58"/>
      <c r="I15" s="68"/>
      <c r="J15" s="69"/>
    </row>
    <row r="16" spans="1:10">
      <c r="A16" s="3">
        <v>3</v>
      </c>
      <c r="B16" s="3"/>
      <c r="C16" s="12" t="s">
        <v>30</v>
      </c>
      <c r="D16" s="12"/>
      <c r="E16" s="23">
        <f>-(F12-56%)*E22</f>
        <v>-0.84497197416392078</v>
      </c>
      <c r="F16" s="20">
        <f>E16/E22</f>
        <v>-7.7973238001560752E-3</v>
      </c>
      <c r="G16" s="22">
        <f>G12</f>
        <v>3.1306193346418439E-2</v>
      </c>
      <c r="H16" s="58">
        <f>E16*G16</f>
        <v>-2.6452855995480591E-2</v>
      </c>
      <c r="I16" s="68"/>
      <c r="J16" s="69"/>
    </row>
    <row r="17" spans="1:10">
      <c r="A17" s="3"/>
      <c r="B17" s="3"/>
      <c r="C17" s="12"/>
      <c r="D17" s="12"/>
      <c r="E17" s="19"/>
      <c r="F17" s="20"/>
      <c r="G17" s="22"/>
      <c r="H17" s="58"/>
      <c r="I17" s="68"/>
      <c r="J17" s="69"/>
    </row>
    <row r="18" spans="1:10">
      <c r="A18" s="3">
        <v>4</v>
      </c>
      <c r="B18" s="3"/>
      <c r="C18" s="12" t="s">
        <v>31</v>
      </c>
      <c r="D18" s="12"/>
      <c r="E18" s="23">
        <f>SUM(E12:E16)</f>
        <v>65.020152746280004</v>
      </c>
      <c r="F18" s="20">
        <f>SUM(F12:F16)</f>
        <v>0.60000000000000009</v>
      </c>
      <c r="G18" s="22">
        <f>((F12*G12)+(F14*G14)+(F16*G16))/SUM(F12:F16)</f>
        <v>3.2579113789990545E-2</v>
      </c>
      <c r="H18" s="58">
        <f>E18*G18</f>
        <v>2.1182989549636226</v>
      </c>
      <c r="I18" s="68"/>
      <c r="J18" s="69"/>
    </row>
    <row r="19" spans="1:10">
      <c r="A19" s="3"/>
      <c r="B19" s="3"/>
      <c r="C19" s="12"/>
      <c r="D19" s="12"/>
      <c r="E19" s="19"/>
      <c r="F19" s="20"/>
      <c r="G19" s="22"/>
      <c r="H19" s="58"/>
      <c r="I19" s="68"/>
      <c r="J19" s="69"/>
    </row>
    <row r="20" spans="1:10">
      <c r="A20" s="3">
        <v>5</v>
      </c>
      <c r="B20" s="3"/>
      <c r="C20" s="12" t="s">
        <v>21</v>
      </c>
      <c r="D20" s="12"/>
      <c r="E20" s="23">
        <f>E22*F20</f>
        <v>43.346768497520003</v>
      </c>
      <c r="F20" s="20">
        <v>0.4</v>
      </c>
      <c r="G20" s="22">
        <v>9.2499999999999999E-2</v>
      </c>
      <c r="H20" s="58">
        <f>E20*G20</f>
        <v>4.0095760860206004</v>
      </c>
      <c r="I20" s="68"/>
      <c r="J20" s="69"/>
    </row>
    <row r="21" spans="1:10">
      <c r="A21" s="3"/>
      <c r="B21" s="3"/>
      <c r="C21" s="12"/>
      <c r="D21" s="12"/>
      <c r="E21" s="61"/>
      <c r="F21" s="24"/>
      <c r="G21" s="24"/>
      <c r="H21" s="59"/>
      <c r="I21" s="68"/>
      <c r="J21" s="69"/>
    </row>
    <row r="22" spans="1:10" ht="13.5" thickBot="1">
      <c r="A22" s="3">
        <v>6</v>
      </c>
      <c r="B22" s="3"/>
      <c r="C22" s="12" t="s">
        <v>32</v>
      </c>
      <c r="D22" s="12"/>
      <c r="E22" s="25">
        <v>108.36692124380001</v>
      </c>
      <c r="F22" s="26">
        <f>SUM(F18:F20)</f>
        <v>1</v>
      </c>
      <c r="G22" s="27">
        <f>((F18*G18)+(F20*G20))/SUM(F18:F20)</f>
        <v>5.6547468273994331E-2</v>
      </c>
      <c r="H22" s="60">
        <f>E22*G22</f>
        <v>6.1278750409842235</v>
      </c>
      <c r="I22" s="68"/>
      <c r="J22" s="69"/>
    </row>
    <row r="23" spans="1:10" ht="13.5" thickTop="1">
      <c r="A23" s="4"/>
      <c r="B23" s="4"/>
      <c r="C23" s="4"/>
      <c r="D23" s="4"/>
      <c r="E23" s="32"/>
      <c r="F23" s="4"/>
      <c r="G23" s="4"/>
      <c r="H23" s="4"/>
    </row>
    <row r="24" spans="1:10">
      <c r="H24" s="28"/>
    </row>
    <row r="25" spans="1:10">
      <c r="A25" s="62" t="s">
        <v>33</v>
      </c>
    </row>
    <row r="26" spans="1:10">
      <c r="A26" s="62" t="s">
        <v>34</v>
      </c>
      <c r="E26" s="35"/>
    </row>
    <row r="27" spans="1:10">
      <c r="A27" s="62" t="s">
        <v>41</v>
      </c>
      <c r="E27" s="35"/>
    </row>
    <row r="28" spans="1:10">
      <c r="A28" s="62" t="s">
        <v>42</v>
      </c>
    </row>
    <row r="29" spans="1:10">
      <c r="A29" s="62" t="s">
        <v>35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5F17C-AA40-44D2-87B3-E3754160E8A0}">
  <sheetPr>
    <pageSetUpPr fitToPage="1"/>
  </sheetPr>
  <dimension ref="A1:I33"/>
  <sheetViews>
    <sheetView topLeftCell="A15" zoomScale="115" zoomScaleNormal="115" zoomScaleSheetLayoutView="115" workbookViewId="0">
      <selection activeCell="J30" sqref="A1:J30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9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9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9" ht="13.15" customHeight="1">
      <c r="A3" s="65" t="s">
        <v>37</v>
      </c>
      <c r="B3" s="65"/>
      <c r="C3" s="65"/>
      <c r="D3" s="65"/>
      <c r="E3" s="65"/>
      <c r="F3" s="65"/>
      <c r="G3" s="65"/>
      <c r="H3" s="65"/>
    </row>
    <row r="4" spans="1:9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9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9">
      <c r="A6" s="65" t="s">
        <v>4</v>
      </c>
      <c r="B6" s="65"/>
      <c r="C6" s="65"/>
      <c r="D6" s="65"/>
      <c r="E6" s="65"/>
      <c r="F6" s="65"/>
      <c r="G6" s="65"/>
      <c r="H6" s="65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2027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60.613312020829532</v>
      </c>
      <c r="F12" s="20">
        <f>E12/E22</f>
        <v>0.56791697251692697</v>
      </c>
      <c r="G12" s="22">
        <v>3.1306193346418439E-2</v>
      </c>
      <c r="H12" s="58">
        <f>E12*G12</f>
        <v>1.8975720654908783</v>
      </c>
      <c r="I12" s="68"/>
    </row>
    <row r="13" spans="1:9">
      <c r="A13" s="3"/>
      <c r="B13" s="3"/>
      <c r="C13" s="12"/>
      <c r="D13" s="12"/>
      <c r="E13" s="19"/>
      <c r="F13" s="20"/>
      <c r="G13" s="22"/>
      <c r="H13" s="58"/>
      <c r="I13" s="68"/>
    </row>
    <row r="14" spans="1:9">
      <c r="A14" s="3">
        <v>2</v>
      </c>
      <c r="B14" s="3"/>
      <c r="C14" s="12" t="s">
        <v>19</v>
      </c>
      <c r="D14" s="12"/>
      <c r="E14" s="23">
        <f>E22*F14</f>
        <v>4.2691671461904006</v>
      </c>
      <c r="F14" s="20">
        <v>0.04</v>
      </c>
      <c r="G14" s="22">
        <v>5.04E-2</v>
      </c>
      <c r="H14" s="58">
        <f>E14*G14</f>
        <v>0.21516602416799618</v>
      </c>
      <c r="I14" s="68"/>
    </row>
    <row r="15" spans="1:9">
      <c r="A15" s="3"/>
      <c r="B15" s="3"/>
      <c r="C15" s="12"/>
      <c r="D15" s="12"/>
      <c r="E15" s="19"/>
      <c r="F15" s="20"/>
      <c r="G15" s="22"/>
      <c r="H15" s="58"/>
      <c r="I15" s="68"/>
    </row>
    <row r="16" spans="1:9">
      <c r="A16" s="3">
        <v>3</v>
      </c>
      <c r="B16" s="3"/>
      <c r="C16" s="12" t="s">
        <v>30</v>
      </c>
      <c r="D16" s="12"/>
      <c r="E16" s="23">
        <f>-(F12-56%)*E22</f>
        <v>-0.84497197416391756</v>
      </c>
      <c r="F16" s="20">
        <f>E16/E22</f>
        <v>-7.9169725169269123E-3</v>
      </c>
      <c r="G16" s="22">
        <f>G12</f>
        <v>3.1306193346418439E-2</v>
      </c>
      <c r="H16" s="58">
        <f>E16*G16</f>
        <v>-2.6452855995480487E-2</v>
      </c>
      <c r="I16" s="68"/>
    </row>
    <row r="17" spans="1:9">
      <c r="A17" s="3"/>
      <c r="B17" s="3"/>
      <c r="C17" s="12"/>
      <c r="D17" s="12"/>
      <c r="E17" s="19"/>
      <c r="F17" s="20"/>
      <c r="G17" s="22"/>
      <c r="H17" s="58"/>
      <c r="I17" s="68"/>
    </row>
    <row r="18" spans="1:9">
      <c r="A18" s="3">
        <v>4</v>
      </c>
      <c r="B18" s="3"/>
      <c r="C18" s="12" t="s">
        <v>31</v>
      </c>
      <c r="D18" s="12"/>
      <c r="E18" s="23">
        <f>SUM(E12:E16)</f>
        <v>64.037507192856026</v>
      </c>
      <c r="F18" s="20">
        <f>SUM(F12:F16)</f>
        <v>0.60000000000000009</v>
      </c>
      <c r="G18" s="22">
        <f>((F12*G12)+(F14*G14)+(F16*G16))/SUM(F12:F16)</f>
        <v>3.2579113789990545E-2</v>
      </c>
      <c r="H18" s="58">
        <f>E18*G18</f>
        <v>2.0862852336633946</v>
      </c>
      <c r="I18" s="68"/>
    </row>
    <row r="19" spans="1:9">
      <c r="A19" s="3"/>
      <c r="B19" s="3"/>
      <c r="C19" s="12"/>
      <c r="D19" s="12"/>
      <c r="E19" s="19"/>
      <c r="F19" s="20"/>
      <c r="G19" s="22"/>
      <c r="H19" s="58"/>
      <c r="I19" s="68"/>
    </row>
    <row r="20" spans="1:9">
      <c r="A20" s="3">
        <v>5</v>
      </c>
      <c r="B20" s="3"/>
      <c r="C20" s="12" t="s">
        <v>21</v>
      </c>
      <c r="D20" s="12"/>
      <c r="E20" s="23">
        <f>E22*F20</f>
        <v>42.691671461904008</v>
      </c>
      <c r="F20" s="20">
        <v>0.4</v>
      </c>
      <c r="G20" s="22">
        <v>9.2499999999999999E-2</v>
      </c>
      <c r="H20" s="58">
        <f>E20*G20</f>
        <v>3.9489796102261208</v>
      </c>
      <c r="I20" s="68"/>
    </row>
    <row r="21" spans="1:9">
      <c r="A21" s="3"/>
      <c r="B21" s="3"/>
      <c r="C21" s="12"/>
      <c r="D21" s="12"/>
      <c r="E21" s="61"/>
      <c r="F21" s="24"/>
      <c r="G21" s="24"/>
      <c r="H21" s="59"/>
      <c r="I21" s="68"/>
    </row>
    <row r="22" spans="1:9" ht="13.5" thickBot="1">
      <c r="A22" s="3">
        <v>6</v>
      </c>
      <c r="B22" s="3"/>
      <c r="C22" s="12" t="s">
        <v>32</v>
      </c>
      <c r="D22" s="12"/>
      <c r="E22" s="25">
        <v>106.72917865476002</v>
      </c>
      <c r="F22" s="26">
        <f>SUM(F18:F20)</f>
        <v>1</v>
      </c>
      <c r="G22" s="27">
        <f>((F18*G18)+(F20*G20))/SUM(F18:F20)</f>
        <v>5.6547468273994331E-2</v>
      </c>
      <c r="H22" s="60">
        <f>E22*G22</f>
        <v>6.0352648438895153</v>
      </c>
      <c r="I22" s="68"/>
    </row>
    <row r="23" spans="1:9" ht="13.5" thickTop="1">
      <c r="A23" s="4"/>
      <c r="B23" s="4"/>
      <c r="C23" s="4"/>
      <c r="D23" s="4"/>
      <c r="E23" s="32"/>
      <c r="F23" s="4"/>
      <c r="G23" s="4"/>
      <c r="H23" s="4"/>
    </row>
    <row r="24" spans="1:9">
      <c r="H24" s="28"/>
    </row>
    <row r="25" spans="1:9">
      <c r="A25" s="62" t="s">
        <v>33</v>
      </c>
    </row>
    <row r="26" spans="1:9">
      <c r="A26" s="62" t="s">
        <v>34</v>
      </c>
      <c r="E26" s="35"/>
    </row>
    <row r="27" spans="1:9">
      <c r="A27" s="62" t="s">
        <v>41</v>
      </c>
      <c r="E27" s="35"/>
    </row>
    <row r="28" spans="1:9">
      <c r="A28" s="62" t="s">
        <v>42</v>
      </c>
    </row>
    <row r="29" spans="1:9">
      <c r="A29" s="62" t="s">
        <v>35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9574-0E11-45C2-9BF6-3539F5C88A93}">
  <sheetPr>
    <pageSetUpPr fitToPage="1"/>
  </sheetPr>
  <dimension ref="A1:I33"/>
  <sheetViews>
    <sheetView topLeftCell="A15" zoomScale="115" zoomScaleNormal="115" zoomScaleSheetLayoutView="115" workbookViewId="0">
      <selection activeCell="J30" sqref="A1:J30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9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9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9" ht="13.15" customHeight="1">
      <c r="A3" s="65" t="s">
        <v>38</v>
      </c>
      <c r="B3" s="65"/>
      <c r="C3" s="65"/>
      <c r="D3" s="65"/>
      <c r="E3" s="65"/>
      <c r="F3" s="65"/>
      <c r="G3" s="65"/>
      <c r="H3" s="65"/>
    </row>
    <row r="4" spans="1:9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9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9">
      <c r="A6" s="65" t="s">
        <v>4</v>
      </c>
      <c r="B6" s="65"/>
      <c r="C6" s="65"/>
      <c r="D6" s="65"/>
      <c r="E6" s="65"/>
      <c r="F6" s="65"/>
      <c r="G6" s="65"/>
      <c r="H6" s="65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2028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59.696176170967135</v>
      </c>
      <c r="F12" s="20">
        <f>E12/E22</f>
        <v>0.5680403504395497</v>
      </c>
      <c r="G12" s="22">
        <v>3.1306193346418439E-2</v>
      </c>
      <c r="H12" s="58">
        <f>E12*G12</f>
        <v>1.8688600332501544</v>
      </c>
      <c r="I12" s="68"/>
    </row>
    <row r="13" spans="1:9">
      <c r="A13" s="3"/>
      <c r="B13" s="3"/>
      <c r="C13" s="12"/>
      <c r="D13" s="12"/>
      <c r="E13" s="19"/>
      <c r="F13" s="20"/>
      <c r="G13" s="22"/>
      <c r="H13" s="58"/>
      <c r="I13" s="68"/>
    </row>
    <row r="14" spans="1:9">
      <c r="A14" s="3">
        <v>2</v>
      </c>
      <c r="B14" s="3"/>
      <c r="C14" s="12" t="s">
        <v>19</v>
      </c>
      <c r="D14" s="12"/>
      <c r="E14" s="23">
        <f>E22*F14</f>
        <v>4.2036574426288009</v>
      </c>
      <c r="F14" s="20">
        <v>0.04</v>
      </c>
      <c r="G14" s="22">
        <v>5.04E-2</v>
      </c>
      <c r="H14" s="58">
        <f>E14*G14</f>
        <v>0.21186433510849156</v>
      </c>
      <c r="I14" s="68"/>
    </row>
    <row r="15" spans="1:9">
      <c r="A15" s="3"/>
      <c r="B15" s="3"/>
      <c r="C15" s="12"/>
      <c r="D15" s="12"/>
      <c r="E15" s="19"/>
      <c r="F15" s="20"/>
      <c r="G15" s="22"/>
      <c r="H15" s="58"/>
      <c r="I15" s="68"/>
    </row>
    <row r="16" spans="1:9">
      <c r="A16" s="3">
        <v>3</v>
      </c>
      <c r="B16" s="3"/>
      <c r="C16" s="12" t="s">
        <v>30</v>
      </c>
      <c r="D16" s="12"/>
      <c r="E16" s="23">
        <f>-(F12-56%)*E22</f>
        <v>-0.84497197416391578</v>
      </c>
      <c r="F16" s="20">
        <f>E16/E22</f>
        <v>-8.0403504395496483E-3</v>
      </c>
      <c r="G16" s="22">
        <f>G12</f>
        <v>3.1306193346418439E-2</v>
      </c>
      <c r="H16" s="58">
        <f>E16*G16</f>
        <v>-2.6452855995480432E-2</v>
      </c>
      <c r="I16" s="68"/>
    </row>
    <row r="17" spans="1:9">
      <c r="A17" s="3"/>
      <c r="B17" s="3"/>
      <c r="C17" s="12"/>
      <c r="D17" s="12"/>
      <c r="E17" s="19"/>
      <c r="F17" s="20"/>
      <c r="G17" s="22"/>
      <c r="H17" s="58"/>
      <c r="I17" s="68"/>
    </row>
    <row r="18" spans="1:9">
      <c r="A18" s="3">
        <v>4</v>
      </c>
      <c r="B18" s="3"/>
      <c r="C18" s="12" t="s">
        <v>31</v>
      </c>
      <c r="D18" s="12"/>
      <c r="E18" s="23">
        <f>SUM(E12:E16)</f>
        <v>63.054861639432019</v>
      </c>
      <c r="F18" s="20">
        <f>SUM(F12:F16)</f>
        <v>0.60000000000000009</v>
      </c>
      <c r="G18" s="22">
        <f>((F12*G12)+(F14*G14)+(F16*G16))/SUM(F12:F16)</f>
        <v>3.2579113789990538E-2</v>
      </c>
      <c r="H18" s="58">
        <f>E18*G18</f>
        <v>2.0542715123631652</v>
      </c>
      <c r="I18" s="68"/>
    </row>
    <row r="19" spans="1:9">
      <c r="A19" s="3"/>
      <c r="B19" s="3"/>
      <c r="C19" s="12"/>
      <c r="D19" s="12"/>
      <c r="E19" s="19"/>
      <c r="F19" s="20"/>
      <c r="G19" s="22"/>
      <c r="H19" s="58"/>
      <c r="I19" s="68"/>
    </row>
    <row r="20" spans="1:9">
      <c r="A20" s="3">
        <v>5</v>
      </c>
      <c r="B20" s="3"/>
      <c r="C20" s="12" t="s">
        <v>21</v>
      </c>
      <c r="D20" s="12"/>
      <c r="E20" s="23">
        <f>E22*F20</f>
        <v>42.036574426288013</v>
      </c>
      <c r="F20" s="20">
        <v>0.4</v>
      </c>
      <c r="G20" s="22">
        <v>9.2499999999999999E-2</v>
      </c>
      <c r="H20" s="58">
        <f>E20*G20</f>
        <v>3.8883831344316411</v>
      </c>
      <c r="I20" s="68"/>
    </row>
    <row r="21" spans="1:9">
      <c r="A21" s="3"/>
      <c r="B21" s="3"/>
      <c r="C21" s="12"/>
      <c r="D21" s="12"/>
      <c r="E21" s="61"/>
      <c r="F21" s="24"/>
      <c r="G21" s="24"/>
      <c r="H21" s="59"/>
      <c r="I21" s="68"/>
    </row>
    <row r="22" spans="1:9" ht="13.5" thickBot="1">
      <c r="A22" s="3">
        <v>6</v>
      </c>
      <c r="B22" s="3"/>
      <c r="C22" s="12" t="s">
        <v>32</v>
      </c>
      <c r="D22" s="12"/>
      <c r="E22" s="25">
        <v>105.09143606572003</v>
      </c>
      <c r="F22" s="26">
        <f>SUM(F18:F20)</f>
        <v>1</v>
      </c>
      <c r="G22" s="27">
        <f>((F18*G18)+(F20*G20))/SUM(F18:F20)</f>
        <v>5.6547468273994324E-2</v>
      </c>
      <c r="H22" s="60">
        <f>E22*G22</f>
        <v>5.9426546467948063</v>
      </c>
      <c r="I22" s="68"/>
    </row>
    <row r="23" spans="1:9" ht="13.5" thickTop="1">
      <c r="A23" s="4"/>
      <c r="B23" s="4"/>
      <c r="C23" s="4"/>
      <c r="D23" s="4"/>
      <c r="E23" s="32"/>
      <c r="F23" s="4"/>
      <c r="G23" s="4"/>
      <c r="H23" s="4"/>
    </row>
    <row r="24" spans="1:9">
      <c r="H24" s="28"/>
    </row>
    <row r="25" spans="1:9">
      <c r="A25" s="62" t="s">
        <v>33</v>
      </c>
    </row>
    <row r="26" spans="1:9">
      <c r="A26" s="62" t="s">
        <v>34</v>
      </c>
      <c r="E26" s="35"/>
    </row>
    <row r="27" spans="1:9">
      <c r="A27" s="62" t="s">
        <v>41</v>
      </c>
      <c r="E27" s="35"/>
    </row>
    <row r="28" spans="1:9">
      <c r="A28" s="62" t="s">
        <v>42</v>
      </c>
    </row>
    <row r="29" spans="1:9">
      <c r="A29" s="62" t="s">
        <v>35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6678-337D-4505-812F-363130C905B7}">
  <sheetPr>
    <pageSetUpPr fitToPage="1"/>
  </sheetPr>
  <dimension ref="A1:I33"/>
  <sheetViews>
    <sheetView topLeftCell="A15" zoomScale="115" zoomScaleNormal="115" zoomScaleSheetLayoutView="115" workbookViewId="0">
      <selection activeCell="L36" sqref="L36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9" ht="13.15" customHeight="1">
      <c r="A1" s="64" t="s">
        <v>0</v>
      </c>
      <c r="B1" s="64"/>
      <c r="C1" s="64"/>
      <c r="D1" s="64"/>
      <c r="E1" s="64"/>
      <c r="F1" s="64"/>
      <c r="G1" s="64"/>
      <c r="H1" s="64"/>
    </row>
    <row r="2" spans="1:9" ht="13.15" customHeight="1">
      <c r="A2" s="65" t="s">
        <v>22</v>
      </c>
      <c r="B2" s="65"/>
      <c r="C2" s="65"/>
      <c r="D2" s="65"/>
      <c r="E2" s="65"/>
      <c r="F2" s="65"/>
      <c r="G2" s="65"/>
      <c r="H2" s="65"/>
    </row>
    <row r="3" spans="1:9" ht="13.15" customHeight="1">
      <c r="A3" s="65" t="s">
        <v>39</v>
      </c>
      <c r="B3" s="65"/>
      <c r="C3" s="65"/>
      <c r="D3" s="65"/>
      <c r="E3" s="65"/>
      <c r="F3" s="65"/>
      <c r="G3" s="65"/>
      <c r="H3" s="65"/>
    </row>
    <row r="4" spans="1:9" ht="13.15" customHeight="1">
      <c r="A4" s="65" t="s">
        <v>24</v>
      </c>
      <c r="B4" s="65"/>
      <c r="C4" s="65"/>
      <c r="D4" s="65"/>
      <c r="E4" s="65"/>
      <c r="F4" s="65"/>
      <c r="G4" s="65"/>
      <c r="H4" s="65"/>
    </row>
    <row r="5" spans="1:9" ht="13.15" customHeight="1">
      <c r="A5" s="65" t="s">
        <v>25</v>
      </c>
      <c r="B5" s="65"/>
      <c r="C5" s="65"/>
      <c r="D5" s="65"/>
      <c r="E5" s="65"/>
      <c r="F5" s="65"/>
      <c r="G5" s="65"/>
      <c r="H5" s="65"/>
    </row>
    <row r="6" spans="1:9">
      <c r="A6" s="65" t="s">
        <v>4</v>
      </c>
      <c r="B6" s="65"/>
      <c r="C6" s="65"/>
      <c r="D6" s="65"/>
      <c r="E6" s="65"/>
      <c r="F6" s="65"/>
      <c r="G6" s="65"/>
      <c r="H6" s="65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2029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58.779040321104738</v>
      </c>
      <c r="F12" s="20">
        <f>E12/E22</f>
        <v>0.56816763467564746</v>
      </c>
      <c r="G12" s="22">
        <v>3.1306193346418439E-2</v>
      </c>
      <c r="H12" s="58">
        <f>E12*G12</f>
        <v>1.8401480010094302</v>
      </c>
      <c r="I12" s="68"/>
    </row>
    <row r="13" spans="1:9">
      <c r="A13" s="3"/>
      <c r="B13" s="3"/>
      <c r="C13" s="12"/>
      <c r="D13" s="12"/>
      <c r="E13" s="19"/>
      <c r="F13" s="20"/>
      <c r="G13" s="22"/>
      <c r="H13" s="58"/>
      <c r="I13" s="68"/>
    </row>
    <row r="14" spans="1:9">
      <c r="A14" s="3">
        <v>2</v>
      </c>
      <c r="B14" s="3"/>
      <c r="C14" s="12" t="s">
        <v>19</v>
      </c>
      <c r="D14" s="12"/>
      <c r="E14" s="23">
        <f>E22*F14</f>
        <v>4.1381477390672003</v>
      </c>
      <c r="F14" s="20">
        <v>0.04</v>
      </c>
      <c r="G14" s="22">
        <v>5.04E-2</v>
      </c>
      <c r="H14" s="58">
        <f>E14*G14</f>
        <v>0.20856264604898689</v>
      </c>
      <c r="I14" s="68"/>
    </row>
    <row r="15" spans="1:9">
      <c r="A15" s="3"/>
      <c r="B15" s="3"/>
      <c r="C15" s="12"/>
      <c r="D15" s="12"/>
      <c r="E15" s="19"/>
      <c r="F15" s="20"/>
      <c r="G15" s="22"/>
      <c r="H15" s="58"/>
      <c r="I15" s="68"/>
    </row>
    <row r="16" spans="1:9">
      <c r="A16" s="3">
        <v>3</v>
      </c>
      <c r="B16" s="3"/>
      <c r="C16" s="12" t="s">
        <v>30</v>
      </c>
      <c r="D16" s="12"/>
      <c r="E16" s="23">
        <f>-(F12-56%)*E22</f>
        <v>-0.84497197416392944</v>
      </c>
      <c r="F16" s="20">
        <f>E16/E22</f>
        <v>-8.1676346756474061E-3</v>
      </c>
      <c r="G16" s="22">
        <f>G12</f>
        <v>3.1306193346418439E-2</v>
      </c>
      <c r="H16" s="58">
        <f>E16*G16</f>
        <v>-2.6452855995480862E-2</v>
      </c>
      <c r="I16" s="68"/>
    </row>
    <row r="17" spans="1:9">
      <c r="A17" s="3"/>
      <c r="B17" s="3"/>
      <c r="C17" s="12"/>
      <c r="D17" s="12"/>
      <c r="E17" s="19"/>
      <c r="F17" s="20"/>
      <c r="G17" s="22"/>
      <c r="H17" s="58"/>
      <c r="I17" s="68"/>
    </row>
    <row r="18" spans="1:9">
      <c r="A18" s="3">
        <v>4</v>
      </c>
      <c r="B18" s="3"/>
      <c r="C18" s="12" t="s">
        <v>31</v>
      </c>
      <c r="D18" s="12"/>
      <c r="E18" s="23">
        <f>SUM(E12:E16)</f>
        <v>62.072216086008005</v>
      </c>
      <c r="F18" s="20">
        <f>SUM(F12:F16)</f>
        <v>0.60000000000000009</v>
      </c>
      <c r="G18" s="22">
        <f>((F12*G12)+(F14*G14)+(F16*G16))/SUM(F12:F16)</f>
        <v>3.2579113789990545E-2</v>
      </c>
      <c r="H18" s="58">
        <f>E18*G18</f>
        <v>2.0222577910629362</v>
      </c>
      <c r="I18" s="68"/>
    </row>
    <row r="19" spans="1:9">
      <c r="A19" s="3"/>
      <c r="B19" s="3"/>
      <c r="C19" s="12"/>
      <c r="D19" s="12"/>
      <c r="E19" s="19"/>
      <c r="F19" s="20"/>
      <c r="G19" s="22"/>
      <c r="H19" s="58"/>
      <c r="I19" s="68"/>
    </row>
    <row r="20" spans="1:9">
      <c r="A20" s="3">
        <v>5</v>
      </c>
      <c r="B20" s="3"/>
      <c r="C20" s="12" t="s">
        <v>21</v>
      </c>
      <c r="D20" s="12"/>
      <c r="E20" s="23">
        <f>E22*F20</f>
        <v>41.381477390672003</v>
      </c>
      <c r="F20" s="20">
        <v>0.4</v>
      </c>
      <c r="G20" s="22">
        <v>9.2499999999999999E-2</v>
      </c>
      <c r="H20" s="58">
        <f>E20*G20</f>
        <v>3.8277866586371601</v>
      </c>
      <c r="I20" s="68"/>
    </row>
    <row r="21" spans="1:9">
      <c r="A21" s="3"/>
      <c r="B21" s="3"/>
      <c r="C21" s="12"/>
      <c r="D21" s="12"/>
      <c r="E21" s="61"/>
      <c r="F21" s="24"/>
      <c r="G21" s="24"/>
      <c r="H21" s="59"/>
      <c r="I21" s="68"/>
    </row>
    <row r="22" spans="1:9" ht="13.5" thickBot="1">
      <c r="A22" s="3">
        <v>6</v>
      </c>
      <c r="B22" s="3"/>
      <c r="C22" s="12" t="s">
        <v>32</v>
      </c>
      <c r="D22" s="12"/>
      <c r="E22" s="25">
        <v>103.45369347668</v>
      </c>
      <c r="F22" s="26">
        <f>SUM(F18:F20)</f>
        <v>1</v>
      </c>
      <c r="G22" s="27">
        <f>((F18*G18)+(F20*G20))/SUM(F18:F20)</f>
        <v>5.6547468273994331E-2</v>
      </c>
      <c r="H22" s="60">
        <f>E22*G22</f>
        <v>5.8500444497000963</v>
      </c>
      <c r="I22" s="68"/>
    </row>
    <row r="23" spans="1:9" ht="13.5" thickTop="1">
      <c r="A23" s="4"/>
      <c r="B23" s="4"/>
      <c r="C23" s="4"/>
      <c r="D23" s="4"/>
      <c r="E23" s="32"/>
      <c r="F23" s="4"/>
      <c r="G23" s="4"/>
      <c r="H23" s="4"/>
    </row>
    <row r="24" spans="1:9">
      <c r="H24" s="28"/>
    </row>
    <row r="25" spans="1:9">
      <c r="A25" s="62" t="s">
        <v>33</v>
      </c>
    </row>
    <row r="26" spans="1:9">
      <c r="A26" s="62" t="s">
        <v>34</v>
      </c>
      <c r="E26" s="35"/>
    </row>
    <row r="27" spans="1:9">
      <c r="A27" s="62" t="s">
        <v>41</v>
      </c>
      <c r="E27" s="35"/>
    </row>
    <row r="28" spans="1:9">
      <c r="A28" s="62" t="s">
        <v>42</v>
      </c>
    </row>
    <row r="29" spans="1:9">
      <c r="A29" s="62" t="s">
        <v>35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tabSelected="1" zoomScaleNormal="100" zoomScaleSheetLayoutView="115" zoomScalePageLayoutView="115" workbookViewId="0">
      <selection activeCell="I23" sqref="A1:I23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1">
      <c r="A1" s="64" t="s">
        <v>0</v>
      </c>
      <c r="B1" s="64"/>
      <c r="C1" s="64"/>
      <c r="D1" s="64"/>
      <c r="E1" s="64"/>
      <c r="F1" s="64"/>
      <c r="G1" s="64"/>
      <c r="H1" s="64"/>
    </row>
    <row r="2" spans="1:11">
      <c r="A2" s="65" t="s">
        <v>22</v>
      </c>
      <c r="B2" s="65"/>
      <c r="C2" s="65"/>
      <c r="D2" s="65"/>
      <c r="E2" s="65"/>
      <c r="F2" s="65"/>
      <c r="G2" s="65"/>
      <c r="H2" s="65"/>
    </row>
    <row r="3" spans="1:11">
      <c r="A3" s="66" t="s">
        <v>40</v>
      </c>
      <c r="B3" s="66"/>
      <c r="C3" s="66"/>
      <c r="D3" s="66"/>
      <c r="E3" s="66"/>
      <c r="F3" s="66"/>
      <c r="G3" s="66"/>
      <c r="H3" s="66"/>
    </row>
    <row r="4" spans="1:11">
      <c r="A4" s="65" t="s">
        <v>24</v>
      </c>
      <c r="B4" s="65"/>
      <c r="C4" s="65"/>
      <c r="D4" s="65"/>
      <c r="E4" s="65"/>
      <c r="F4" s="65"/>
      <c r="G4" s="65"/>
      <c r="H4" s="65"/>
    </row>
    <row r="5" spans="1:11">
      <c r="A5" s="65" t="s">
        <v>25</v>
      </c>
      <c r="B5" s="65"/>
      <c r="C5" s="65"/>
      <c r="D5" s="65"/>
      <c r="E5" s="65"/>
      <c r="F5" s="65"/>
      <c r="G5" s="65"/>
      <c r="H5" s="65"/>
    </row>
    <row r="6" spans="1:11">
      <c r="A6" s="65" t="s">
        <v>4</v>
      </c>
      <c r="B6" s="65"/>
      <c r="C6" s="65"/>
      <c r="D6" s="65"/>
      <c r="E6" s="65"/>
      <c r="F6" s="65"/>
      <c r="G6" s="65"/>
      <c r="H6" s="65"/>
      <c r="I6" s="4"/>
      <c r="J6" s="4"/>
      <c r="K6" s="4"/>
    </row>
    <row r="7" spans="1:11">
      <c r="A7" s="2"/>
      <c r="B7" s="2"/>
      <c r="C7" s="2"/>
      <c r="D7" s="2"/>
      <c r="E7" s="4"/>
      <c r="F7" s="4"/>
      <c r="G7" s="4"/>
      <c r="H7" s="4"/>
    </row>
    <row r="8" spans="1:11">
      <c r="A8" s="3"/>
      <c r="B8" s="3"/>
      <c r="C8" s="4"/>
      <c r="D8" s="4"/>
      <c r="E8" s="4"/>
      <c r="F8" s="2">
        <v>2020</v>
      </c>
      <c r="G8" s="4"/>
      <c r="H8" s="4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3">
        <v>65.989999999999995</v>
      </c>
      <c r="F12" s="20">
        <v>0.56000000000000005</v>
      </c>
      <c r="G12" s="22">
        <v>3.0499999999999999E-2</v>
      </c>
      <c r="H12" s="21">
        <v>2.0099999999999998</v>
      </c>
    </row>
    <row r="13" spans="1:11">
      <c r="A13" s="3"/>
      <c r="B13" s="3"/>
      <c r="C13" s="12"/>
      <c r="D13" s="12"/>
      <c r="E13" s="19"/>
      <c r="F13" s="20"/>
      <c r="G13" s="22"/>
      <c r="H13" s="21"/>
    </row>
    <row r="14" spans="1:11">
      <c r="A14" s="3">
        <v>2</v>
      </c>
      <c r="B14" s="3"/>
      <c r="C14" s="12" t="s">
        <v>19</v>
      </c>
      <c r="D14" s="12"/>
      <c r="E14" s="23">
        <f>E22*F14</f>
        <v>4.7136000000000005</v>
      </c>
      <c r="F14" s="20">
        <v>0.04</v>
      </c>
      <c r="G14" s="22">
        <v>2.75E-2</v>
      </c>
      <c r="H14" s="21">
        <f>G14*E14</f>
        <v>0.12962400000000002</v>
      </c>
    </row>
    <row r="15" spans="1:11">
      <c r="A15" s="3"/>
      <c r="B15" s="3"/>
      <c r="C15" s="12"/>
      <c r="D15" s="12"/>
      <c r="E15" s="19"/>
      <c r="F15" s="20"/>
      <c r="G15" s="22"/>
      <c r="H15" s="21"/>
    </row>
    <row r="16" spans="1:11">
      <c r="A16" s="3">
        <v>3</v>
      </c>
      <c r="B16" s="3"/>
      <c r="C16" s="12" t="s">
        <v>30</v>
      </c>
      <c r="D16" s="12"/>
      <c r="E16" s="23">
        <v>0</v>
      </c>
      <c r="F16" s="20">
        <v>0</v>
      </c>
      <c r="G16" s="22">
        <f>G12</f>
        <v>3.0499999999999999E-2</v>
      </c>
      <c r="H16" s="21">
        <v>0</v>
      </c>
    </row>
    <row r="17" spans="1:8">
      <c r="A17" s="3"/>
      <c r="B17" s="3"/>
      <c r="C17" s="12"/>
      <c r="D17" s="12"/>
      <c r="E17" s="19"/>
      <c r="F17" s="20"/>
      <c r="G17" s="22"/>
      <c r="H17" s="21"/>
    </row>
    <row r="18" spans="1:8">
      <c r="A18" s="3">
        <v>4</v>
      </c>
      <c r="B18" s="3"/>
      <c r="C18" s="12" t="s">
        <v>31</v>
      </c>
      <c r="D18" s="12"/>
      <c r="E18" s="23">
        <f>SUM(E12:E16)</f>
        <v>70.703599999999994</v>
      </c>
      <c r="F18" s="20">
        <v>0.6</v>
      </c>
      <c r="G18" s="22">
        <f>((F12*G12)+(F14*G14)+(F16*G16))/SUM(F12:F16)</f>
        <v>3.0299999999999997E-2</v>
      </c>
      <c r="H18" s="21">
        <f>E18*G18</f>
        <v>2.1423190799999996</v>
      </c>
    </row>
    <row r="19" spans="1:8">
      <c r="A19" s="3"/>
      <c r="B19" s="3"/>
      <c r="C19" s="12"/>
      <c r="D19" s="12"/>
      <c r="E19" s="19"/>
      <c r="F19" s="20"/>
      <c r="G19" s="22"/>
      <c r="H19" s="21"/>
    </row>
    <row r="20" spans="1:8">
      <c r="A20" s="3">
        <v>5</v>
      </c>
      <c r="B20" s="3"/>
      <c r="C20" s="12" t="s">
        <v>21</v>
      </c>
      <c r="D20" s="12"/>
      <c r="E20" s="23">
        <f>E22*F20</f>
        <v>47.136000000000003</v>
      </c>
      <c r="F20" s="20">
        <v>0.4</v>
      </c>
      <c r="G20" s="22">
        <v>8.5199999999999998E-2</v>
      </c>
      <c r="H20" s="21">
        <f>E20*G20</f>
        <v>4.0159872000000005</v>
      </c>
    </row>
    <row r="21" spans="1:8">
      <c r="A21" s="3"/>
      <c r="B21" s="3"/>
      <c r="C21" s="12"/>
      <c r="D21" s="12"/>
      <c r="E21" s="38"/>
      <c r="F21" s="36"/>
      <c r="G21" s="39"/>
      <c r="H21" s="38"/>
    </row>
    <row r="22" spans="1:8" ht="13.5" thickBot="1">
      <c r="A22" s="3">
        <v>6</v>
      </c>
      <c r="B22" s="3"/>
      <c r="C22" s="12" t="s">
        <v>32</v>
      </c>
      <c r="D22" s="12"/>
      <c r="E22" s="25">
        <v>117.84</v>
      </c>
      <c r="F22" s="40">
        <v>1</v>
      </c>
      <c r="G22" s="27">
        <f>((F18*G18)+(F20*G20))/SUM(F18:F20)</f>
        <v>5.2260000000000001E-2</v>
      </c>
      <c r="H22" s="56">
        <f>SUM(H18:H20)</f>
        <v>6.1583062799999997</v>
      </c>
    </row>
    <row r="23" spans="1:8" ht="13.5" thickTop="1">
      <c r="F23" s="29"/>
      <c r="G23" s="29"/>
    </row>
    <row r="24" spans="1:8">
      <c r="E24" s="35"/>
      <c r="F24" s="37"/>
      <c r="G24" s="29"/>
    </row>
    <row r="25" spans="1:8">
      <c r="F25" s="29"/>
      <c r="G25" s="29"/>
    </row>
    <row r="26" spans="1:8">
      <c r="F26" s="29"/>
      <c r="G26" s="29"/>
    </row>
    <row r="27" spans="1:8">
      <c r="F27" s="29"/>
      <c r="G27" s="29"/>
    </row>
    <row r="28" spans="1:8">
      <c r="F28" s="29"/>
      <c r="G28" s="29"/>
    </row>
    <row r="29" spans="1:8">
      <c r="F29" s="29"/>
      <c r="G29" s="29"/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Draft Settlement Proposal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f9727e9249a5a09effa81df524aaf6c4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76d337794f1229c7e8573a63a3012c2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purl.org/dc/terms/"/>
    <ds:schemaRef ds:uri="1f5e108a-442b-424d-88d6-fdac133e65d6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openxmlformats.org/package/2006/metadata/core-properties"/>
    <ds:schemaRef ds:uri="7e651a3a-8d05-4ee0-9344-b668032e30e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C1358C-0B9E-4D35-BD5F-7FE6E6EEE8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QURESHI Muhammad</cp:lastModifiedBy>
  <cp:revision/>
  <cp:lastPrinted>2024-11-28T20:21:07Z</cp:lastPrinted>
  <dcterms:created xsi:type="dcterms:W3CDTF">2008-07-30T17:20:25Z</dcterms:created>
  <dcterms:modified xsi:type="dcterms:W3CDTF">2024-11-28T20:21:18Z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