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y\Desktop\"/>
    </mc:Choice>
  </mc:AlternateContent>
  <xr:revisionPtr revIDLastSave="0" documentId="13_ncr:1_{A787D481-676D-4998-8158-EAFA3A2A9C2E}" xr6:coauthVersionLast="47" xr6:coauthVersionMax="47" xr10:uidLastSave="{00000000-0000-0000-0000-000000000000}"/>
  <bookViews>
    <workbookView xWindow="-108" yWindow="-108" windowWidth="23256" windowHeight="12576" activeTab="1" xr2:uid="{FCA8D352-A5B1-4870-A290-D54B4BCCAB7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6" i="2" l="1"/>
  <c r="C136" i="2"/>
  <c r="E135" i="2" s="1"/>
  <c r="G135" i="2" s="1"/>
  <c r="F135" i="2"/>
  <c r="F134" i="2"/>
  <c r="F133" i="2"/>
  <c r="F136" i="2" s="1"/>
  <c r="E133" i="2"/>
  <c r="E136" i="2" s="1"/>
  <c r="G132" i="2"/>
  <c r="F132" i="2"/>
  <c r="E132" i="2"/>
  <c r="E128" i="2"/>
  <c r="C128" i="2"/>
  <c r="D127" i="2" s="1"/>
  <c r="F127" i="2" s="1"/>
  <c r="D126" i="2"/>
  <c r="F126" i="2" s="1"/>
  <c r="F125" i="2"/>
  <c r="D125" i="2"/>
  <c r="D124" i="2"/>
  <c r="F124" i="2" s="1"/>
  <c r="F128" i="2" s="1"/>
  <c r="D118" i="2"/>
  <c r="C118" i="2"/>
  <c r="E116" i="2" s="1"/>
  <c r="G116" i="2" s="1"/>
  <c r="F117" i="2"/>
  <c r="G117" i="2" s="1"/>
  <c r="E117" i="2"/>
  <c r="F116" i="2"/>
  <c r="G115" i="2"/>
  <c r="F115" i="2"/>
  <c r="F118" i="2" s="1"/>
  <c r="E115" i="2"/>
  <c r="F114" i="2"/>
  <c r="G114" i="2" s="1"/>
  <c r="E114" i="2"/>
  <c r="E118" i="2" s="1"/>
  <c r="E110" i="2"/>
  <c r="C110" i="2"/>
  <c r="D109" i="2" s="1"/>
  <c r="F109" i="2" s="1"/>
  <c r="D100" i="2"/>
  <c r="C100" i="2"/>
  <c r="E99" i="2" s="1"/>
  <c r="F99" i="2"/>
  <c r="F98" i="2"/>
  <c r="F97" i="2"/>
  <c r="G96" i="2"/>
  <c r="F96" i="2"/>
  <c r="F100" i="2" s="1"/>
  <c r="E96" i="2"/>
  <c r="E92" i="2"/>
  <c r="C92" i="2"/>
  <c r="D91" i="2" s="1"/>
  <c r="F91" i="2" s="1"/>
  <c r="D89" i="2"/>
  <c r="F89" i="2" s="1"/>
  <c r="F88" i="2"/>
  <c r="D88" i="2"/>
  <c r="D92" i="2" s="1"/>
  <c r="F82" i="2"/>
  <c r="D82" i="2"/>
  <c r="C82" i="2"/>
  <c r="E81" i="2" s="1"/>
  <c r="F81" i="2"/>
  <c r="G81" i="2" s="1"/>
  <c r="F80" i="2"/>
  <c r="G80" i="2" s="1"/>
  <c r="E80" i="2"/>
  <c r="G79" i="2"/>
  <c r="F79" i="2"/>
  <c r="E79" i="2"/>
  <c r="E82" i="2" s="1"/>
  <c r="G78" i="2"/>
  <c r="G82" i="2" s="1"/>
  <c r="F78" i="2"/>
  <c r="E78" i="2"/>
  <c r="E74" i="2"/>
  <c r="C74" i="2"/>
  <c r="F73" i="2"/>
  <c r="D73" i="2"/>
  <c r="F72" i="2"/>
  <c r="D72" i="2"/>
  <c r="F71" i="2"/>
  <c r="D71" i="2"/>
  <c r="F70" i="2"/>
  <c r="F74" i="2" s="1"/>
  <c r="D70" i="2"/>
  <c r="D74" i="2" s="1"/>
  <c r="F64" i="2"/>
  <c r="D64" i="2"/>
  <c r="C64" i="2"/>
  <c r="E63" i="2" s="1"/>
  <c r="G63" i="2" s="1"/>
  <c r="F63" i="2"/>
  <c r="F62" i="2"/>
  <c r="F61" i="2"/>
  <c r="F60" i="2"/>
  <c r="G60" i="2" s="1"/>
  <c r="E60" i="2"/>
  <c r="E56" i="2"/>
  <c r="C56" i="2"/>
  <c r="D55" i="2" s="1"/>
  <c r="F55" i="2" s="1"/>
  <c r="D52" i="2"/>
  <c r="D46" i="2"/>
  <c r="C46" i="2"/>
  <c r="E45" i="2" s="1"/>
  <c r="G45" i="2" s="1"/>
  <c r="F45" i="2"/>
  <c r="F44" i="2"/>
  <c r="G43" i="2"/>
  <c r="F43" i="2"/>
  <c r="F46" i="2" s="1"/>
  <c r="E43" i="2"/>
  <c r="F42" i="2"/>
  <c r="G42" i="2" s="1"/>
  <c r="E42" i="2"/>
  <c r="E46" i="2" s="1"/>
  <c r="E38" i="2"/>
  <c r="C38" i="2"/>
  <c r="D37" i="2" s="1"/>
  <c r="F37" i="2" s="1"/>
  <c r="F36" i="2"/>
  <c r="D36" i="2"/>
  <c r="F35" i="2"/>
  <c r="D35" i="2"/>
  <c r="F34" i="2"/>
  <c r="F38" i="2" s="1"/>
  <c r="D34" i="2"/>
  <c r="D38" i="2" s="1"/>
  <c r="D28" i="2"/>
  <c r="C28" i="2"/>
  <c r="E25" i="2" s="1"/>
  <c r="F27" i="2"/>
  <c r="G27" i="2" s="1"/>
  <c r="E27" i="2"/>
  <c r="G26" i="2"/>
  <c r="F26" i="2"/>
  <c r="E26" i="2"/>
  <c r="F25" i="2"/>
  <c r="F24" i="2"/>
  <c r="F28" i="2" s="1"/>
  <c r="E24" i="2"/>
  <c r="E20" i="2"/>
  <c r="C20" i="2"/>
  <c r="D19" i="2" s="1"/>
  <c r="F19" i="2" s="1"/>
  <c r="H11" i="2"/>
  <c r="G11" i="2"/>
  <c r="F11" i="2"/>
  <c r="E11" i="2"/>
  <c r="D11" i="2"/>
  <c r="I7" i="2"/>
  <c r="I11" i="2" s="1"/>
  <c r="H7" i="2"/>
  <c r="G7" i="2"/>
  <c r="F7" i="2"/>
  <c r="E7" i="2"/>
  <c r="D7" i="2"/>
  <c r="C7" i="2"/>
  <c r="C11" i="2" s="1"/>
  <c r="D56" i="2" l="1"/>
  <c r="G118" i="2"/>
  <c r="G134" i="2"/>
  <c r="E64" i="2"/>
  <c r="G46" i="2"/>
  <c r="G25" i="2"/>
  <c r="E28" i="2"/>
  <c r="G99" i="2"/>
  <c r="E44" i="2"/>
  <c r="G44" i="2" s="1"/>
  <c r="F52" i="2"/>
  <c r="F56" i="2" s="1"/>
  <c r="E97" i="2"/>
  <c r="G133" i="2"/>
  <c r="G136" i="2" s="1"/>
  <c r="D16" i="2"/>
  <c r="D53" i="2"/>
  <c r="F53" i="2" s="1"/>
  <c r="D90" i="2"/>
  <c r="F90" i="2" s="1"/>
  <c r="F92" i="2" s="1"/>
  <c r="E134" i="2"/>
  <c r="E61" i="2"/>
  <c r="G61" i="2" s="1"/>
  <c r="G64" i="2" s="1"/>
  <c r="D106" i="2"/>
  <c r="D17" i="2"/>
  <c r="F17" i="2" s="1"/>
  <c r="G24" i="2"/>
  <c r="G28" i="2" s="1"/>
  <c r="D54" i="2"/>
  <c r="F54" i="2" s="1"/>
  <c r="E98" i="2"/>
  <c r="G98" i="2" s="1"/>
  <c r="D107" i="2"/>
  <c r="F107" i="2" s="1"/>
  <c r="D128" i="2"/>
  <c r="D18" i="2"/>
  <c r="F18" i="2" s="1"/>
  <c r="E62" i="2"/>
  <c r="G62" i="2" s="1"/>
  <c r="D108" i="2"/>
  <c r="F108" i="2" s="1"/>
  <c r="D20" i="2" l="1"/>
  <c r="F16" i="2"/>
  <c r="F20" i="2" s="1"/>
  <c r="D110" i="2"/>
  <c r="F106" i="2"/>
  <c r="F110" i="2" s="1"/>
  <c r="E100" i="2"/>
  <c r="G97" i="2"/>
  <c r="G100" i="2" s="1"/>
  <c r="I19" i="1" l="1"/>
  <c r="H19" i="1"/>
  <c r="G19" i="1"/>
  <c r="F19" i="1"/>
  <c r="E19" i="1"/>
  <c r="D19" i="1"/>
  <c r="C19" i="1"/>
  <c r="T12" i="1"/>
  <c r="T8" i="1"/>
  <c r="T9" i="1"/>
  <c r="S17" i="1" l="1"/>
  <c r="R17" i="1"/>
  <c r="O14" i="1"/>
  <c r="N14" i="1"/>
  <c r="M14" i="1"/>
  <c r="L14" i="1"/>
  <c r="K14" i="1"/>
  <c r="O11" i="1"/>
  <c r="N11" i="1"/>
  <c r="M11" i="1"/>
  <c r="L11" i="1"/>
  <c r="L28" i="1" s="1"/>
  <c r="K11" i="1"/>
  <c r="K28" i="1" s="1"/>
  <c r="T17" i="1" l="1"/>
  <c r="M28" i="1"/>
  <c r="N28" i="1"/>
  <c r="O28" i="1"/>
  <c r="O15" i="1"/>
  <c r="O19" i="1" s="1"/>
  <c r="M15" i="1"/>
  <c r="M19" i="1" s="1"/>
  <c r="K15" i="1"/>
  <c r="K19" i="1" s="1"/>
  <c r="L15" i="1"/>
  <c r="L19" i="1" s="1"/>
  <c r="N15" i="1"/>
  <c r="N19" i="1" s="1"/>
  <c r="S14" i="1"/>
  <c r="R14" i="1"/>
  <c r="S11" i="1"/>
  <c r="R11" i="1"/>
  <c r="P17" i="1"/>
  <c r="P13" i="1"/>
  <c r="T13" i="1" s="1"/>
  <c r="T14" i="1" s="1"/>
  <c r="P12" i="1"/>
  <c r="P10" i="1"/>
  <c r="T10" i="1" s="1"/>
  <c r="T11" i="1" s="1"/>
  <c r="P9" i="1"/>
  <c r="P8" i="1"/>
  <c r="T15" i="1" l="1"/>
  <c r="P14" i="1"/>
  <c r="R15" i="1"/>
  <c r="R19" i="1" s="1"/>
  <c r="S15" i="1"/>
  <c r="P11" i="1"/>
  <c r="S19" i="1" l="1"/>
  <c r="T19" i="1" s="1"/>
  <c r="T23" i="1" s="1"/>
  <c r="P15" i="1"/>
  <c r="P19" i="1" s="1"/>
  <c r="R23" i="1"/>
  <c r="S23" i="1" l="1"/>
</calcChain>
</file>

<file path=xl/sharedStrings.xml><?xml version="1.0" encoding="utf-8"?>
<sst xmlns="http://schemas.openxmlformats.org/spreadsheetml/2006/main" count="182" uniqueCount="56">
  <si>
    <t>Appendix 2-R</t>
  </si>
  <si>
    <t>Loss Factors</t>
  </si>
  <si>
    <t>Historical Years</t>
  </si>
  <si>
    <t>5-Year Average</t>
  </si>
  <si>
    <t>Losses Within Distributor's System</t>
  </si>
  <si>
    <t>A(1)</t>
  </si>
  <si>
    <t>"Wholesale" kWh delivered to distributor (higher value)</t>
  </si>
  <si>
    <t>A(2)</t>
  </si>
  <si>
    <t>"Wholesale" kWh delivered to distributor (lower value)</t>
  </si>
  <si>
    <t>B</t>
  </si>
  <si>
    <t>Portion of "Wholesale" kWh delivered to distributor for its Large Use Customer(s)</t>
  </si>
  <si>
    <t>C</t>
  </si>
  <si>
    <t>D</t>
  </si>
  <si>
    <t>"Retail" kWh delivered by distributor</t>
  </si>
  <si>
    <t>E</t>
  </si>
  <si>
    <t>Portion of "Retail" kWh delivered by distributor to its Large Use Customer(s)</t>
  </si>
  <si>
    <t>F</t>
  </si>
  <si>
    <t>G</t>
  </si>
  <si>
    <t>Losses Upstream of Distributor's System</t>
  </si>
  <si>
    <t>H</t>
  </si>
  <si>
    <t>Supply Facilities Loss Factor</t>
  </si>
  <si>
    <t>Total Losses</t>
  </si>
  <si>
    <t>I</t>
  </si>
  <si>
    <t>Fixed amount entered in 2020-2021 COS, don't know why.</t>
  </si>
  <si>
    <t>H should be as per Chapter 2 explanation, which is A(1) / A(2)</t>
  </si>
  <si>
    <t>2-Year Average</t>
  </si>
  <si>
    <t>Currently invoicing loss at 1.0598</t>
  </si>
  <si>
    <t>Variance</t>
  </si>
  <si>
    <t>GA workform 1588 Variance</t>
  </si>
  <si>
    <t>Variance of 1.81% from COS</t>
  </si>
  <si>
    <t>6-Year Average</t>
  </si>
  <si>
    <r>
      <t xml:space="preserve">Net "Wholesale" kWh delivered to distributor  = </t>
    </r>
    <r>
      <rPr>
        <b/>
        <sz val="10"/>
        <rFont val="Calibri"/>
        <family val="2"/>
      </rPr>
      <t>A(2) - B</t>
    </r>
  </si>
  <si>
    <r>
      <t xml:space="preserve">Net "Retail" kWh delivered by distributor = </t>
    </r>
    <r>
      <rPr>
        <b/>
        <sz val="10"/>
        <rFont val="Calibri"/>
        <family val="2"/>
      </rPr>
      <t>D - E</t>
    </r>
  </si>
  <si>
    <r>
      <t xml:space="preserve">Loss Factor in Distributor's system = </t>
    </r>
    <r>
      <rPr>
        <b/>
        <sz val="10"/>
        <rFont val="Calibri"/>
        <family val="2"/>
      </rPr>
      <t>C / F</t>
    </r>
  </si>
  <si>
    <r>
      <t xml:space="preserve">Total Loss Factor = </t>
    </r>
    <r>
      <rPr>
        <b/>
        <sz val="10"/>
        <rFont val="Calibri"/>
        <family val="2"/>
      </rPr>
      <t>G x H</t>
    </r>
  </si>
  <si>
    <t>COVID</t>
  </si>
  <si>
    <t>Year</t>
  </si>
  <si>
    <t>Hydro One</t>
  </si>
  <si>
    <t>Hydro One - Purchases with loss (kwh)</t>
  </si>
  <si>
    <t>Hydro One - Purchases w/o loss (kwh)</t>
  </si>
  <si>
    <t>Purchases $</t>
  </si>
  <si>
    <t>Purchase $ % (A)</t>
  </si>
  <si>
    <t>Supplier loss (B)</t>
  </si>
  <si>
    <t>IESO</t>
  </si>
  <si>
    <t>MicroFit</t>
  </si>
  <si>
    <t>Fit</t>
  </si>
  <si>
    <t xml:space="preserve">Total </t>
  </si>
  <si>
    <t>Purchases kwh with loss</t>
  </si>
  <si>
    <t>Purchases kWh without loss</t>
  </si>
  <si>
    <t>EB-2020-0027 (COS 2021) - Using OEB designated supply loss</t>
  </si>
  <si>
    <t>Comparative table - Using actual supply loss</t>
  </si>
  <si>
    <t>A</t>
  </si>
  <si>
    <t>Actual Loss (A/B)</t>
  </si>
  <si>
    <t>OEB specified SFLF for Hydro One</t>
  </si>
  <si>
    <t>Variance (C-D)</t>
  </si>
  <si>
    <t>OEB formula for Supply Facities Loss Factor - FOR HYDRO ONE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</si>
</sst>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0_-;\-* #,##0.00_-;_-* \-??_-;_-@_-"/>
    <numFmt numFmtId="167" formatCode="_-* #,##0_-;\-* #,##0_-;_-* \-??_-;_-@_-"/>
    <numFmt numFmtId="168" formatCode="0.00000"/>
    <numFmt numFmtId="169" formatCode="#,##0.0000"/>
    <numFmt numFmtId="170" formatCode="#,##0_ ;\-#,##0\ "/>
    <numFmt numFmtId="171" formatCode="&quot;$&quot;#,##0"/>
    <numFmt numFmtId="172" formatCode="0.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sz val="10"/>
      <name val="Arial"/>
      <family val="2"/>
      <charset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  <charset val="1"/>
    </font>
    <font>
      <sz val="9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CDF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FFE7"/>
        <bgColor indexed="64"/>
      </patternFill>
    </fill>
    <fill>
      <patternFill patternType="solid">
        <fgColor rgb="FFFFAE37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8" fillId="0" borderId="0" applyFill="0" applyBorder="0" applyAlignment="0" applyProtection="0"/>
  </cellStyleXfs>
  <cellXfs count="139">
    <xf numFmtId="0" fontId="0" fillId="0" borderId="0" xfId="0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vertical="top"/>
    </xf>
    <xf numFmtId="164" fontId="0" fillId="3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13" xfId="1" applyNumberFormat="1" applyFont="1" applyBorder="1" applyAlignment="1" applyProtection="1">
      <alignment horizontal="right" vertical="center"/>
    </xf>
    <xf numFmtId="164" fontId="0" fillId="0" borderId="8" xfId="1" applyNumberFormat="1" applyFont="1" applyFill="1" applyBorder="1" applyAlignment="1" applyProtection="1">
      <alignment horizontal="right" vertical="center"/>
    </xf>
    <xf numFmtId="164" fontId="0" fillId="0" borderId="13" xfId="1" applyNumberFormat="1" applyFont="1" applyFill="1" applyBorder="1" applyAlignment="1" applyProtection="1">
      <alignment horizontal="right" vertical="center"/>
    </xf>
    <xf numFmtId="164" fontId="7" fillId="3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14" xfId="0" applyBorder="1" applyAlignment="1">
      <alignment vertical="top"/>
    </xf>
    <xf numFmtId="165" fontId="0" fillId="0" borderId="15" xfId="0" applyNumberFormat="1" applyBorder="1" applyAlignment="1">
      <alignment horizontal="right" vertical="center"/>
    </xf>
    <xf numFmtId="165" fontId="0" fillId="0" borderId="0" xfId="0" applyNumberFormat="1"/>
    <xf numFmtId="165" fontId="0" fillId="4" borderId="8" xfId="1" applyNumberFormat="1" applyFont="1" applyFill="1" applyBorder="1" applyAlignment="1" applyProtection="1">
      <alignment horizontal="right" vertical="center"/>
      <protection locked="0"/>
    </xf>
    <xf numFmtId="0" fontId="0" fillId="6" borderId="0" xfId="0" applyFill="1"/>
    <xf numFmtId="0" fontId="0" fillId="0" borderId="8" xfId="0" applyBorder="1"/>
    <xf numFmtId="0" fontId="0" fillId="0" borderId="8" xfId="0" applyBorder="1" applyAlignment="1">
      <alignment horizontal="right"/>
    </xf>
    <xf numFmtId="165" fontId="0" fillId="0" borderId="8" xfId="0" applyNumberFormat="1" applyBorder="1"/>
    <xf numFmtId="10" fontId="0" fillId="0" borderId="0" xfId="2" applyNumberFormat="1" applyFont="1"/>
    <xf numFmtId="0" fontId="0" fillId="7" borderId="0" xfId="0" applyFill="1"/>
    <xf numFmtId="0" fontId="2" fillId="6" borderId="0" xfId="0" applyFont="1" applyFill="1"/>
    <xf numFmtId="0" fontId="2" fillId="7" borderId="0" xfId="0" applyFont="1" applyFill="1"/>
    <xf numFmtId="165" fontId="2" fillId="7" borderId="0" xfId="0" applyNumberFormat="1" applyFont="1" applyFill="1"/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167" fontId="12" fillId="0" borderId="17" xfId="3" applyNumberFormat="1" applyFont="1" applyFill="1" applyBorder="1" applyAlignment="1">
      <alignment vertical="center"/>
    </xf>
    <xf numFmtId="167" fontId="12" fillId="0" borderId="18" xfId="3" applyNumberFormat="1" applyFont="1" applyFill="1" applyBorder="1" applyAlignment="1">
      <alignment vertical="center"/>
    </xf>
    <xf numFmtId="167" fontId="12" fillId="0" borderId="19" xfId="3" applyNumberFormat="1" applyFont="1" applyFill="1" applyBorder="1" applyAlignment="1">
      <alignment vertical="center"/>
    </xf>
    <xf numFmtId="164" fontId="10" fillId="4" borderId="8" xfId="1" applyNumberFormat="1" applyFont="1" applyFill="1" applyBorder="1" applyAlignment="1" applyProtection="1">
      <alignment horizontal="right" vertical="center"/>
      <protection locked="0"/>
    </xf>
    <xf numFmtId="164" fontId="10" fillId="0" borderId="13" xfId="1" applyNumberFormat="1" applyFont="1" applyBorder="1" applyAlignment="1" applyProtection="1">
      <alignment horizontal="right" vertical="center"/>
    </xf>
    <xf numFmtId="164" fontId="10" fillId="0" borderId="8" xfId="1" applyNumberFormat="1" applyFont="1" applyFill="1" applyBorder="1" applyAlignment="1" applyProtection="1">
      <alignment horizontal="right" vertical="center"/>
    </xf>
    <xf numFmtId="164" fontId="10" fillId="0" borderId="13" xfId="1" applyNumberFormat="1" applyFont="1" applyFill="1" applyBorder="1" applyAlignment="1" applyProtection="1">
      <alignment horizontal="right" vertical="center"/>
    </xf>
    <xf numFmtId="164" fontId="12" fillId="4" borderId="8" xfId="1" applyNumberFormat="1" applyFont="1" applyFill="1" applyBorder="1" applyAlignment="1" applyProtection="1">
      <alignment horizontal="right" vertical="center"/>
      <protection locked="0"/>
    </xf>
    <xf numFmtId="168" fontId="12" fillId="0" borderId="17" xfId="3" applyNumberFormat="1" applyFont="1" applyFill="1" applyBorder="1" applyAlignment="1">
      <alignment vertical="center"/>
    </xf>
    <xf numFmtId="168" fontId="12" fillId="0" borderId="19" xfId="3" applyNumberFormat="1" applyFont="1" applyFill="1" applyBorder="1" applyAlignment="1">
      <alignment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13" xfId="0" applyNumberFormat="1" applyFont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165" fontId="10" fillId="0" borderId="17" xfId="0" applyNumberFormat="1" applyFont="1" applyBorder="1" applyAlignment="1">
      <alignment vertical="top"/>
    </xf>
    <xf numFmtId="165" fontId="10" fillId="0" borderId="18" xfId="0" applyNumberFormat="1" applyFont="1" applyBorder="1" applyAlignment="1">
      <alignment vertical="top"/>
    </xf>
    <xf numFmtId="165" fontId="10" fillId="0" borderId="19" xfId="0" applyNumberFormat="1" applyFont="1" applyBorder="1" applyAlignment="1">
      <alignment vertical="top"/>
    </xf>
    <xf numFmtId="165" fontId="15" fillId="6" borderId="8" xfId="1" applyNumberFormat="1" applyFont="1" applyFill="1" applyBorder="1" applyAlignment="1" applyProtection="1">
      <alignment horizontal="right" vertical="center"/>
      <protection locked="0"/>
    </xf>
    <xf numFmtId="165" fontId="10" fillId="7" borderId="13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top" wrapText="1"/>
    </xf>
    <xf numFmtId="165" fontId="10" fillId="0" borderId="22" xfId="0" applyNumberFormat="1" applyFont="1" applyBorder="1" applyAlignment="1">
      <alignment vertical="top"/>
    </xf>
    <xf numFmtId="165" fontId="10" fillId="0" borderId="15" xfId="0" applyNumberFormat="1" applyFont="1" applyBorder="1" applyAlignment="1">
      <alignment horizontal="right" vertical="center"/>
    </xf>
    <xf numFmtId="165" fontId="10" fillId="5" borderId="16" xfId="0" applyNumberFormat="1" applyFont="1" applyFill="1" applyBorder="1" applyAlignment="1">
      <alignment horizontal="right" vertical="center"/>
    </xf>
    <xf numFmtId="3" fontId="11" fillId="0" borderId="8" xfId="0" applyNumberFormat="1" applyFont="1" applyBorder="1" applyAlignment="1">
      <alignment vertical="center"/>
    </xf>
    <xf numFmtId="0" fontId="0" fillId="8" borderId="0" xfId="0" applyFill="1" applyAlignment="1">
      <alignment horizontal="center"/>
    </xf>
    <xf numFmtId="164" fontId="0" fillId="8" borderId="8" xfId="1" applyNumberFormat="1" applyFont="1" applyFill="1" applyBorder="1" applyAlignment="1" applyProtection="1">
      <alignment horizontal="right" vertical="center"/>
      <protection locked="0"/>
    </xf>
    <xf numFmtId="165" fontId="10" fillId="5" borderId="23" xfId="0" applyNumberFormat="1" applyFont="1" applyFill="1" applyBorder="1" applyAlignment="1">
      <alignment vertical="top"/>
    </xf>
    <xf numFmtId="0" fontId="5" fillId="0" borderId="24" xfId="0" applyFont="1" applyBorder="1" applyAlignment="1">
      <alignment horizontal="center" vertical="center"/>
    </xf>
    <xf numFmtId="3" fontId="0" fillId="0" borderId="8" xfId="0" applyNumberFormat="1" applyBorder="1"/>
    <xf numFmtId="169" fontId="0" fillId="0" borderId="8" xfId="0" applyNumberFormat="1" applyBorder="1"/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170" fontId="7" fillId="0" borderId="8" xfId="1" applyNumberFormat="1" applyFont="1" applyBorder="1"/>
    <xf numFmtId="9" fontId="17" fillId="0" borderId="8" xfId="2" quotePrefix="1" applyFont="1" applyBorder="1" applyAlignment="1">
      <alignment vertical="top"/>
    </xf>
    <xf numFmtId="0" fontId="16" fillId="0" borderId="8" xfId="0" applyFont="1" applyBorder="1"/>
    <xf numFmtId="165" fontId="17" fillId="0" borderId="8" xfId="0" quotePrefix="1" applyNumberFormat="1" applyFont="1" applyBorder="1" applyAlignment="1">
      <alignment vertical="top"/>
    </xf>
    <xf numFmtId="165" fontId="16" fillId="0" borderId="8" xfId="0" applyNumberFormat="1" applyFont="1" applyBorder="1"/>
    <xf numFmtId="9" fontId="5" fillId="0" borderId="8" xfId="2" applyFont="1" applyBorder="1"/>
    <xf numFmtId="0" fontId="5" fillId="0" borderId="8" xfId="0" applyFont="1" applyBorder="1"/>
    <xf numFmtId="165" fontId="5" fillId="0" borderId="8" xfId="0" applyNumberFormat="1" applyFont="1" applyBorder="1"/>
    <xf numFmtId="9" fontId="5" fillId="0" borderId="0" xfId="2" applyFont="1" applyBorder="1"/>
    <xf numFmtId="3" fontId="7" fillId="0" borderId="8" xfId="1" applyNumberFormat="1" applyFont="1" applyBorder="1"/>
    <xf numFmtId="3" fontId="16" fillId="0" borderId="8" xfId="0" applyNumberFormat="1" applyFont="1" applyBorder="1"/>
    <xf numFmtId="3" fontId="5" fillId="0" borderId="8" xfId="0" applyNumberFormat="1" applyFont="1" applyBorder="1"/>
    <xf numFmtId="0" fontId="16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9" borderId="8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6" fillId="0" borderId="0" xfId="0" applyFont="1" applyBorder="1"/>
    <xf numFmtId="0" fontId="0" fillId="0" borderId="30" xfId="0" applyBorder="1"/>
    <xf numFmtId="0" fontId="5" fillId="0" borderId="0" xfId="0" applyFont="1" applyBorder="1" applyAlignment="1">
      <alignment horizontal="right"/>
    </xf>
    <xf numFmtId="171" fontId="5" fillId="0" borderId="0" xfId="0" applyNumberFormat="1" applyFont="1" applyBorder="1"/>
    <xf numFmtId="0" fontId="5" fillId="0" borderId="0" xfId="0" applyFont="1" applyBorder="1"/>
    <xf numFmtId="165" fontId="5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8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165" fontId="5" fillId="9" borderId="8" xfId="0" applyNumberFormat="1" applyFont="1" applyFill="1" applyBorder="1"/>
    <xf numFmtId="3" fontId="0" fillId="0" borderId="8" xfId="0" applyNumberFormat="1" applyFill="1" applyBorder="1"/>
    <xf numFmtId="0" fontId="5" fillId="11" borderId="8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5" fillId="15" borderId="24" xfId="0" applyFont="1" applyFill="1" applyBorder="1" applyAlignment="1">
      <alignment horizontal="center" wrapText="1"/>
    </xf>
    <xf numFmtId="0" fontId="5" fillId="15" borderId="25" xfId="0" applyFont="1" applyFill="1" applyBorder="1" applyAlignment="1">
      <alignment horizontal="center" wrapText="1"/>
    </xf>
    <xf numFmtId="165" fontId="16" fillId="5" borderId="8" xfId="0" applyNumberFormat="1" applyFont="1" applyFill="1" applyBorder="1"/>
    <xf numFmtId="0" fontId="0" fillId="5" borderId="8" xfId="0" applyFill="1" applyBorder="1"/>
    <xf numFmtId="169" fontId="0" fillId="5" borderId="8" xfId="0" applyNumberFormat="1" applyFill="1" applyBorder="1"/>
    <xf numFmtId="0" fontId="2" fillId="0" borderId="27" xfId="0" applyFont="1" applyBorder="1"/>
    <xf numFmtId="0" fontId="0" fillId="0" borderId="0" xfId="0" applyBorder="1"/>
    <xf numFmtId="0" fontId="2" fillId="0" borderId="13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3" fontId="0" fillId="0" borderId="13" xfId="0" applyNumberFormat="1" applyFill="1" applyBorder="1"/>
    <xf numFmtId="3" fontId="0" fillId="0" borderId="13" xfId="0" applyNumberFormat="1" applyBorder="1"/>
    <xf numFmtId="169" fontId="0" fillId="5" borderId="13" xfId="0" applyNumberFormat="1" applyFill="1" applyBorder="1"/>
    <xf numFmtId="0" fontId="0" fillId="0" borderId="13" xfId="0" applyBorder="1"/>
    <xf numFmtId="169" fontId="0" fillId="0" borderId="13" xfId="0" applyNumberFormat="1" applyBorder="1"/>
    <xf numFmtId="0" fontId="2" fillId="0" borderId="14" xfId="0" applyFont="1" applyBorder="1" applyAlignment="1">
      <alignment horizontal="center"/>
    </xf>
    <xf numFmtId="0" fontId="0" fillId="0" borderId="15" xfId="0" applyBorder="1"/>
    <xf numFmtId="169" fontId="0" fillId="0" borderId="15" xfId="0" applyNumberFormat="1" applyBorder="1"/>
    <xf numFmtId="169" fontId="0" fillId="0" borderId="16" xfId="0" applyNumberFormat="1" applyBorder="1"/>
    <xf numFmtId="0" fontId="2" fillId="0" borderId="8" xfId="0" applyFont="1" applyBorder="1"/>
    <xf numFmtId="0" fontId="0" fillId="0" borderId="0" xfId="0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172" fontId="0" fillId="0" borderId="0" xfId="2" applyNumberFormat="1" applyFont="1"/>
  </cellXfs>
  <cellStyles count="4">
    <cellStyle name="Comma" xfId="1" builtinId="3"/>
    <cellStyle name="Comma 5" xfId="3" xr:uid="{9E1647CA-6481-400C-A574-A91BF5BD0F9E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AE37"/>
      <color rgb="FFB7FFE7"/>
      <color rgb="FFF1CDFB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146E-8713-40E2-BEE6-8872E6B5B38B}">
  <dimension ref="A1:X30"/>
  <sheetViews>
    <sheetView topLeftCell="D7" workbookViewId="0">
      <selection activeCell="P23" sqref="P23:Q23"/>
    </sheetView>
  </sheetViews>
  <sheetFormatPr defaultRowHeight="14.4" x14ac:dyDescent="0.3"/>
  <cols>
    <col min="2" max="2" width="32" customWidth="1"/>
    <col min="3" max="9" width="10.88671875" customWidth="1"/>
    <col min="10" max="10" width="5.77734375" customWidth="1"/>
    <col min="11" max="15" width="11.33203125" customWidth="1"/>
    <col min="16" max="16" width="13.33203125" customWidth="1"/>
    <col min="17" max="17" width="6.88671875" customWidth="1"/>
    <col min="18" max="19" width="11.109375" customWidth="1"/>
    <col min="20" max="20" width="11.44140625" customWidth="1"/>
  </cols>
  <sheetData>
    <row r="1" spans="1:22" ht="17.399999999999999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2" ht="17.399999999999999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2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22" ht="15" thickBot="1" x14ac:dyDescent="0.35"/>
    <row r="5" spans="1:22" ht="14.4" customHeight="1" thickBot="1" x14ac:dyDescent="0.35">
      <c r="A5" s="33"/>
      <c r="B5" s="34"/>
      <c r="C5" s="40"/>
      <c r="D5" s="40"/>
      <c r="E5" s="40"/>
      <c r="F5" s="40"/>
      <c r="G5" s="40"/>
      <c r="H5" s="40"/>
      <c r="I5" s="43" t="s">
        <v>30</v>
      </c>
      <c r="J5" s="40"/>
      <c r="K5" s="37" t="s">
        <v>2</v>
      </c>
      <c r="L5" s="38"/>
      <c r="M5" s="38"/>
      <c r="N5" s="38"/>
      <c r="O5" s="39"/>
      <c r="P5" s="29" t="s">
        <v>3</v>
      </c>
      <c r="R5" s="70" t="s">
        <v>35</v>
      </c>
      <c r="S5" s="70" t="s">
        <v>35</v>
      </c>
      <c r="T5" s="29" t="s">
        <v>25</v>
      </c>
    </row>
    <row r="6" spans="1:22" x14ac:dyDescent="0.3">
      <c r="A6" s="35"/>
      <c r="B6" s="36"/>
      <c r="C6" s="41">
        <v>2009</v>
      </c>
      <c r="D6" s="41">
        <v>2010</v>
      </c>
      <c r="E6" s="41">
        <v>2011</v>
      </c>
      <c r="F6" s="41">
        <v>2012</v>
      </c>
      <c r="G6" s="41">
        <v>2013</v>
      </c>
      <c r="H6" s="42">
        <v>2014</v>
      </c>
      <c r="I6" s="43"/>
      <c r="J6" s="1"/>
      <c r="K6" s="2">
        <v>2015</v>
      </c>
      <c r="L6" s="2">
        <v>2016</v>
      </c>
      <c r="M6" s="2">
        <v>2017</v>
      </c>
      <c r="N6" s="2">
        <v>2018</v>
      </c>
      <c r="O6" s="2">
        <v>2019</v>
      </c>
      <c r="P6" s="30"/>
      <c r="R6" s="2">
        <v>2020</v>
      </c>
      <c r="S6" s="2">
        <v>2021</v>
      </c>
      <c r="T6" s="30"/>
    </row>
    <row r="7" spans="1:22" x14ac:dyDescent="0.3">
      <c r="A7" s="3"/>
      <c r="B7" s="26" t="s">
        <v>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</row>
    <row r="8" spans="1:22" ht="28.8" x14ac:dyDescent="0.3">
      <c r="A8" s="4" t="s">
        <v>5</v>
      </c>
      <c r="B8" s="44" t="s">
        <v>6</v>
      </c>
      <c r="C8" s="69">
        <v>80601482</v>
      </c>
      <c r="D8" s="45">
        <v>79509530</v>
      </c>
      <c r="E8" s="45">
        <v>80704953</v>
      </c>
      <c r="F8" s="45">
        <v>81742651</v>
      </c>
      <c r="G8" s="45">
        <v>85473147</v>
      </c>
      <c r="H8" s="46">
        <v>86123559</v>
      </c>
      <c r="I8" s="47">
        <v>81606352.599999994</v>
      </c>
      <c r="J8" s="44"/>
      <c r="K8" s="48">
        <v>83976623</v>
      </c>
      <c r="L8" s="48">
        <v>82278142</v>
      </c>
      <c r="M8" s="48">
        <v>80860964</v>
      </c>
      <c r="N8" s="48">
        <v>81246992</v>
      </c>
      <c r="O8" s="48">
        <v>81435722</v>
      </c>
      <c r="P8" s="49">
        <f>IF(SUM(K8:O8)=0,0,AVERAGE(K8:O8))</f>
        <v>81959688.599999994</v>
      </c>
      <c r="R8" s="71">
        <v>76605285.608700007</v>
      </c>
      <c r="S8" s="71">
        <v>76887813.978200004</v>
      </c>
      <c r="T8" s="6">
        <f>IF(SUM(R8:S8)=0,0,AVERAGE(R8:S8))</f>
        <v>76746549.793449998</v>
      </c>
    </row>
    <row r="9" spans="1:22" ht="28.8" x14ac:dyDescent="0.3">
      <c r="A9" s="4" t="s">
        <v>7</v>
      </c>
      <c r="B9" s="44" t="s">
        <v>8</v>
      </c>
      <c r="C9" s="45">
        <v>78291808</v>
      </c>
      <c r="D9" s="45">
        <v>77598403.810000002</v>
      </c>
      <c r="E9" s="45">
        <v>78808832</v>
      </c>
      <c r="F9" s="45">
        <v>80148426</v>
      </c>
      <c r="G9" s="45">
        <v>83591984</v>
      </c>
      <c r="H9" s="46">
        <v>84294612</v>
      </c>
      <c r="I9" s="47">
        <v>79687890.761999995</v>
      </c>
      <c r="J9" s="44"/>
      <c r="K9" s="48">
        <v>83858854</v>
      </c>
      <c r="L9" s="48">
        <v>82168544</v>
      </c>
      <c r="M9" s="48">
        <v>80785628</v>
      </c>
      <c r="N9" s="48">
        <v>81140149</v>
      </c>
      <c r="O9" s="48">
        <v>81342264</v>
      </c>
      <c r="P9" s="49">
        <f>IF(SUM(K9:O9)=0,0,AVERAGE(K9:O9))</f>
        <v>81859087.799999997</v>
      </c>
      <c r="R9" s="5">
        <v>76462345.093400002</v>
      </c>
      <c r="S9" s="5">
        <v>76765411.090499997</v>
      </c>
      <c r="T9" s="6">
        <f>IF(SUM(R9:S9)=0,0,AVERAGE(R9:S9))</f>
        <v>76613878.091949999</v>
      </c>
    </row>
    <row r="10" spans="1:22" ht="43.2" x14ac:dyDescent="0.3">
      <c r="A10" s="4" t="s">
        <v>9</v>
      </c>
      <c r="B10" s="44" t="s">
        <v>10</v>
      </c>
      <c r="C10" s="45"/>
      <c r="D10" s="45"/>
      <c r="E10" s="45"/>
      <c r="F10" s="45"/>
      <c r="G10" s="45"/>
      <c r="H10" s="46"/>
      <c r="I10" s="47">
        <v>0</v>
      </c>
      <c r="J10" s="44"/>
      <c r="K10" s="48"/>
      <c r="L10" s="48"/>
      <c r="M10" s="48"/>
      <c r="N10" s="48"/>
      <c r="O10" s="48"/>
      <c r="P10" s="49">
        <f>IF(SUM(K10:O10)=0,0,AVERAGE(K10:O10))</f>
        <v>0</v>
      </c>
      <c r="R10" s="5"/>
      <c r="S10" s="5"/>
      <c r="T10" s="6">
        <f>IF(SUM(O10:S10)=0,0,AVERAGE(O10:S10))</f>
        <v>0</v>
      </c>
    </row>
    <row r="11" spans="1:22" ht="28.8" x14ac:dyDescent="0.3">
      <c r="A11" s="4" t="s">
        <v>11</v>
      </c>
      <c r="B11" s="44" t="s">
        <v>31</v>
      </c>
      <c r="C11" s="45">
        <v>78291808</v>
      </c>
      <c r="D11" s="45">
        <v>77598403.810000002</v>
      </c>
      <c r="E11" s="45">
        <v>78808832</v>
      </c>
      <c r="F11" s="45">
        <v>80148426</v>
      </c>
      <c r="G11" s="45">
        <v>83591984</v>
      </c>
      <c r="H11" s="45">
        <v>84294612</v>
      </c>
      <c r="I11" s="47">
        <v>79687890.761999995</v>
      </c>
      <c r="J11" s="44"/>
      <c r="K11" s="50">
        <f t="shared" ref="K11:O11" si="0">K9-K10</f>
        <v>83858854</v>
      </c>
      <c r="L11" s="50">
        <f t="shared" si="0"/>
        <v>82168544</v>
      </c>
      <c r="M11" s="50">
        <f t="shared" si="0"/>
        <v>80785628</v>
      </c>
      <c r="N11" s="50">
        <f t="shared" si="0"/>
        <v>81140149</v>
      </c>
      <c r="O11" s="50">
        <f t="shared" si="0"/>
        <v>81342264</v>
      </c>
      <c r="P11" s="51">
        <f t="shared" ref="P11" si="1">P9-P10</f>
        <v>81859087.799999997</v>
      </c>
      <c r="R11" s="7">
        <f t="shared" ref="R11:S11" si="2">R9-R10</f>
        <v>76462345.093400002</v>
      </c>
      <c r="S11" s="7">
        <f t="shared" si="2"/>
        <v>76765411.090499997</v>
      </c>
      <c r="T11" s="8">
        <f>T9-T10</f>
        <v>76613878.091949999</v>
      </c>
    </row>
    <row r="12" spans="1:22" x14ac:dyDescent="0.3">
      <c r="A12" s="4" t="s">
        <v>12</v>
      </c>
      <c r="B12" s="44" t="s">
        <v>13</v>
      </c>
      <c r="C12" s="45">
        <v>77457009</v>
      </c>
      <c r="D12" s="45">
        <v>73683490</v>
      </c>
      <c r="E12" s="45">
        <v>78049427</v>
      </c>
      <c r="F12" s="45">
        <v>79919925</v>
      </c>
      <c r="G12" s="45">
        <v>82731372</v>
      </c>
      <c r="H12" s="46">
        <v>84214727</v>
      </c>
      <c r="I12" s="47">
        <v>78368244.599999994</v>
      </c>
      <c r="J12" s="44"/>
      <c r="K12" s="48">
        <v>81102524.30480063</v>
      </c>
      <c r="L12" s="48">
        <v>79434937.620893031</v>
      </c>
      <c r="M12" s="48">
        <v>77270822.148400247</v>
      </c>
      <c r="N12" s="48">
        <v>78280120.459886715</v>
      </c>
      <c r="O12" s="48">
        <v>77748075.220228553</v>
      </c>
      <c r="P12" s="49">
        <f>IF(SUM(K12:O12)=0,0,AVERAGE(K12:O12))</f>
        <v>78767295.950841829</v>
      </c>
      <c r="R12" s="5">
        <v>74366635</v>
      </c>
      <c r="S12" s="5">
        <v>74024363</v>
      </c>
      <c r="T12" s="6">
        <f>IF(SUM(R12:S12)=0,0,AVERAGE(R12:S12))</f>
        <v>74195499</v>
      </c>
    </row>
    <row r="13" spans="1:22" ht="43.2" x14ac:dyDescent="0.3">
      <c r="A13" s="4" t="s">
        <v>14</v>
      </c>
      <c r="B13" s="44" t="s">
        <v>15</v>
      </c>
      <c r="C13" s="45">
        <v>0</v>
      </c>
      <c r="D13" s="45">
        <v>0</v>
      </c>
      <c r="E13" s="45">
        <v>0</v>
      </c>
      <c r="F13" s="45">
        <v>0</v>
      </c>
      <c r="G13" s="45"/>
      <c r="H13" s="46"/>
      <c r="I13" s="47">
        <v>0</v>
      </c>
      <c r="J13" s="44"/>
      <c r="K13" s="52"/>
      <c r="L13" s="48"/>
      <c r="M13" s="48"/>
      <c r="N13" s="48"/>
      <c r="O13" s="48"/>
      <c r="P13" s="49">
        <f>IF(SUM(K13:O13)=0,0,AVERAGE(K13:O13))</f>
        <v>0</v>
      </c>
      <c r="R13" s="9"/>
      <c r="S13" s="5"/>
      <c r="T13" s="6">
        <f>IF(SUM(O13:S13)=0,0,AVERAGE(O13:S13))</f>
        <v>0</v>
      </c>
    </row>
    <row r="14" spans="1:22" ht="28.8" x14ac:dyDescent="0.3">
      <c r="A14" s="4" t="s">
        <v>16</v>
      </c>
      <c r="B14" s="44" t="s">
        <v>32</v>
      </c>
      <c r="C14" s="45">
        <v>77457009</v>
      </c>
      <c r="D14" s="45">
        <v>73683490</v>
      </c>
      <c r="E14" s="45">
        <v>78049427</v>
      </c>
      <c r="F14" s="45">
        <v>79919925</v>
      </c>
      <c r="G14" s="45">
        <v>82731372</v>
      </c>
      <c r="H14" s="45">
        <v>84214727</v>
      </c>
      <c r="I14" s="47">
        <v>78368244.599999994</v>
      </c>
      <c r="J14" s="44"/>
      <c r="K14" s="50">
        <f t="shared" ref="K14:O14" si="3">K12-K13</f>
        <v>81102524.30480063</v>
      </c>
      <c r="L14" s="50">
        <f t="shared" si="3"/>
        <v>79434937.620893031</v>
      </c>
      <c r="M14" s="50">
        <f t="shared" si="3"/>
        <v>77270822.148400247</v>
      </c>
      <c r="N14" s="50">
        <f t="shared" si="3"/>
        <v>78280120.459886715</v>
      </c>
      <c r="O14" s="50">
        <f t="shared" si="3"/>
        <v>77748075.220228553</v>
      </c>
      <c r="P14" s="51">
        <f t="shared" ref="P14" si="4">P12-P13</f>
        <v>78767295.950841829</v>
      </c>
      <c r="R14" s="7">
        <f t="shared" ref="R14:T14" si="5">R12-R13</f>
        <v>74366635</v>
      </c>
      <c r="S14" s="7">
        <f t="shared" si="5"/>
        <v>74024363</v>
      </c>
      <c r="T14" s="8">
        <f t="shared" si="5"/>
        <v>74195499</v>
      </c>
    </row>
    <row r="15" spans="1:22" ht="28.2" x14ac:dyDescent="0.3">
      <c r="A15" s="4" t="s">
        <v>17</v>
      </c>
      <c r="B15" s="44" t="s">
        <v>33</v>
      </c>
      <c r="C15" s="53">
        <v>1.0107775785661954</v>
      </c>
      <c r="D15" s="53">
        <v>1.05313149268581</v>
      </c>
      <c r="E15" s="53">
        <v>1.00972979596634</v>
      </c>
      <c r="F15" s="53">
        <v>1.0028591243047338</v>
      </c>
      <c r="G15" s="53">
        <v>1.0104024867374375</v>
      </c>
      <c r="H15" s="53">
        <v>1.00094858705651</v>
      </c>
      <c r="I15" s="54">
        <v>1.0168390419963547</v>
      </c>
      <c r="J15" s="44"/>
      <c r="K15" s="55">
        <f t="shared" ref="K15:O15" si="6">IF(K14=0,"",K11/K14)</f>
        <v>1.033985744818996</v>
      </c>
      <c r="L15" s="55">
        <f t="shared" si="6"/>
        <v>1.0344131494400264</v>
      </c>
      <c r="M15" s="55">
        <f t="shared" si="6"/>
        <v>1.0454868442430896</v>
      </c>
      <c r="N15" s="55">
        <f t="shared" si="6"/>
        <v>1.0365358219086909</v>
      </c>
      <c r="O15" s="55">
        <f t="shared" si="6"/>
        <v>1.0462286528584865</v>
      </c>
      <c r="P15" s="56">
        <f t="shared" ref="P15" si="7">IF(P14=0,"",P11/P14)</f>
        <v>1.0392522278673593</v>
      </c>
      <c r="R15" s="10">
        <f t="shared" ref="R15:S15" si="8">IF(R14=0,"",R11/R14)</f>
        <v>1.0281807842105535</v>
      </c>
      <c r="S15" s="10">
        <f t="shared" si="8"/>
        <v>1.037028999364709</v>
      </c>
      <c r="T15" s="11">
        <f>IF(T14=0,"",T11/T14)</f>
        <v>1.032594687340131</v>
      </c>
    </row>
    <row r="16" spans="1:22" ht="14.4" customHeight="1" x14ac:dyDescent="0.3">
      <c r="A16" s="12"/>
      <c r="B16" s="57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  <c r="V16" s="15"/>
    </row>
    <row r="17" spans="1:24" x14ac:dyDescent="0.3">
      <c r="A17" s="4" t="s">
        <v>19</v>
      </c>
      <c r="B17" s="44" t="s">
        <v>20</v>
      </c>
      <c r="C17" s="60">
        <v>1.0295000000000001</v>
      </c>
      <c r="D17" s="60">
        <v>1.0246</v>
      </c>
      <c r="E17" s="60">
        <v>1.0241</v>
      </c>
      <c r="F17" s="60">
        <v>1.0199</v>
      </c>
      <c r="G17" s="60">
        <v>1.0225</v>
      </c>
      <c r="H17" s="61">
        <v>1.0217000000000001</v>
      </c>
      <c r="I17" s="62">
        <v>1.0241199999999999</v>
      </c>
      <c r="J17" s="44"/>
      <c r="K17" s="63">
        <v>1.0197870892492007</v>
      </c>
      <c r="L17" s="63">
        <v>1.0197870892492007</v>
      </c>
      <c r="M17" s="63">
        <v>1.0197870892492007</v>
      </c>
      <c r="N17" s="63">
        <v>1.0197870892492007</v>
      </c>
      <c r="O17" s="63">
        <v>1.0197870892492007</v>
      </c>
      <c r="P17" s="64">
        <f>IF(SUM(K17:O17)=0,0,AVERAGE(K17:O17))</f>
        <v>1.0197870892492007</v>
      </c>
      <c r="R17" s="16">
        <f>R8/R9</f>
        <v>1.0018694236375487</v>
      </c>
      <c r="S17" s="16">
        <f t="shared" ref="S17" si="9">S8/S9</f>
        <v>1.0015945057280511</v>
      </c>
      <c r="T17" s="25">
        <f>SUM(R17:S17)/2</f>
        <v>1.0017319646827998</v>
      </c>
      <c r="V17" s="24" t="s">
        <v>29</v>
      </c>
      <c r="W17" s="22"/>
      <c r="X17" s="22"/>
    </row>
    <row r="18" spans="1:24" ht="14.4" customHeight="1" x14ac:dyDescent="0.3">
      <c r="A18" s="12"/>
      <c r="B18" s="57" t="s">
        <v>21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</row>
    <row r="19" spans="1:24" ht="15" thickBot="1" x14ac:dyDescent="0.35">
      <c r="A19" s="13" t="s">
        <v>22</v>
      </c>
      <c r="B19" s="65" t="s">
        <v>34</v>
      </c>
      <c r="C19" s="66">
        <f t="shared" ref="C19:I19" si="10">IF(C15="","",C15*C17)</f>
        <v>1.0405955171338983</v>
      </c>
      <c r="D19" s="66">
        <f t="shared" si="10"/>
        <v>1.0790385274058809</v>
      </c>
      <c r="E19" s="66">
        <f t="shared" si="10"/>
        <v>1.0340642840491288</v>
      </c>
      <c r="F19" s="66">
        <f t="shared" si="10"/>
        <v>1.0228160208783981</v>
      </c>
      <c r="G19" s="66">
        <f t="shared" si="10"/>
        <v>1.0331365426890298</v>
      </c>
      <c r="H19" s="66">
        <f t="shared" si="10"/>
        <v>1.0226691713956364</v>
      </c>
      <c r="I19" s="72">
        <f t="shared" si="10"/>
        <v>1.0413651996893067</v>
      </c>
      <c r="J19" s="65"/>
      <c r="K19" s="67">
        <f t="shared" ref="K19:R19" si="11">IF(K15="","",K15*K17)</f>
        <v>1.0544453130341307</v>
      </c>
      <c r="L19" s="67">
        <f t="shared" si="11"/>
        <v>1.0548811747485429</v>
      </c>
      <c r="M19" s="67">
        <f t="shared" si="11"/>
        <v>1.0661739857389927</v>
      </c>
      <c r="N19" s="67">
        <f t="shared" si="11"/>
        <v>1.0570458487267917</v>
      </c>
      <c r="O19" s="67">
        <f t="shared" si="11"/>
        <v>1.0669304725876685</v>
      </c>
      <c r="P19" s="68">
        <f t="shared" si="11"/>
        <v>1.0598160044526013</v>
      </c>
      <c r="Q19" s="15"/>
      <c r="R19" s="14">
        <f t="shared" si="11"/>
        <v>1.03010288967223</v>
      </c>
      <c r="S19" s="14">
        <f>IF(S15="","",S15*S17)</f>
        <v>1.0386825480443511</v>
      </c>
      <c r="T19" s="15">
        <f>SUM(R19:S19)/2</f>
        <v>1.0343927188582906</v>
      </c>
    </row>
    <row r="21" spans="1:24" x14ac:dyDescent="0.3">
      <c r="B21" s="23" t="s">
        <v>23</v>
      </c>
      <c r="C21" s="23"/>
      <c r="D21" s="23"/>
      <c r="E21" s="23"/>
      <c r="F21" s="23"/>
      <c r="G21" s="23"/>
      <c r="H21" s="23"/>
      <c r="I21" s="23"/>
      <c r="J21" s="23"/>
      <c r="K21" s="17"/>
      <c r="L21" s="17"/>
      <c r="O21" s="18"/>
      <c r="P21" s="18"/>
      <c r="Q21" s="19" t="s">
        <v>26</v>
      </c>
      <c r="R21" s="18">
        <v>1.0598000000000001</v>
      </c>
      <c r="S21" s="18">
        <v>1.0598000000000001</v>
      </c>
      <c r="T21" s="18">
        <v>1.0598000000000001</v>
      </c>
    </row>
    <row r="22" spans="1:24" x14ac:dyDescent="0.3">
      <c r="B22" s="17" t="s">
        <v>24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24" x14ac:dyDescent="0.3">
      <c r="P23" s="136" t="s">
        <v>27</v>
      </c>
      <c r="Q23" s="137"/>
      <c r="R23" s="20">
        <f>R19-R21</f>
        <v>-2.9697110327770115E-2</v>
      </c>
      <c r="S23" s="20">
        <f>S19-S21</f>
        <v>-2.1117451955648958E-2</v>
      </c>
      <c r="T23" s="20">
        <f>T19-T21</f>
        <v>-2.5407281141709426E-2</v>
      </c>
    </row>
    <row r="25" spans="1:24" x14ac:dyDescent="0.3">
      <c r="O25" s="18"/>
      <c r="P25" s="18"/>
      <c r="Q25" s="19" t="s">
        <v>28</v>
      </c>
      <c r="R25" s="18">
        <v>0.02</v>
      </c>
      <c r="S25" s="18">
        <v>1.6E-2</v>
      </c>
      <c r="T25" s="18"/>
    </row>
    <row r="28" spans="1:24" x14ac:dyDescent="0.3">
      <c r="K28">
        <f>K11/K14</f>
        <v>1.033985744818996</v>
      </c>
      <c r="L28">
        <f t="shared" ref="L28:O28" si="12">L11/L14</f>
        <v>1.0344131494400264</v>
      </c>
      <c r="M28">
        <f t="shared" si="12"/>
        <v>1.0454868442430896</v>
      </c>
      <c r="N28">
        <f t="shared" si="12"/>
        <v>1.0365358219086909</v>
      </c>
      <c r="O28">
        <f t="shared" si="12"/>
        <v>1.0462286528584865</v>
      </c>
    </row>
    <row r="30" spans="1:24" x14ac:dyDescent="0.3">
      <c r="C30" s="21"/>
    </row>
  </sheetData>
  <mergeCells count="12">
    <mergeCell ref="P23:Q23"/>
    <mergeCell ref="B7:P7"/>
    <mergeCell ref="B16:P16"/>
    <mergeCell ref="B18:P18"/>
    <mergeCell ref="T5:T6"/>
    <mergeCell ref="A1:P1"/>
    <mergeCell ref="A2:P2"/>
    <mergeCell ref="A3:P3"/>
    <mergeCell ref="A5:B6"/>
    <mergeCell ref="K5:O5"/>
    <mergeCell ref="P5:P6"/>
    <mergeCell ref="I5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9C27-5C0B-4BB4-A3BA-3C0AF93D6B22}">
  <dimension ref="A1:M137"/>
  <sheetViews>
    <sheetView tabSelected="1" workbookViewId="0">
      <selection activeCell="K17" sqref="K17"/>
    </sheetView>
  </sheetViews>
  <sheetFormatPr defaultRowHeight="14.4" x14ac:dyDescent="0.3"/>
  <cols>
    <col min="2" max="2" width="32" customWidth="1"/>
    <col min="3" max="9" width="10.88671875" customWidth="1"/>
    <col min="13" max="13" width="10.6640625" bestFit="1" customWidth="1"/>
  </cols>
  <sheetData>
    <row r="1" spans="1:13" x14ac:dyDescent="0.3">
      <c r="A1" s="94"/>
      <c r="B1" s="121" t="s">
        <v>55</v>
      </c>
      <c r="C1" s="95"/>
      <c r="D1" s="95"/>
      <c r="E1" s="95"/>
      <c r="F1" s="95"/>
      <c r="G1" s="95"/>
      <c r="H1" s="95"/>
      <c r="I1" s="96"/>
    </row>
    <row r="2" spans="1:13" x14ac:dyDescent="0.3">
      <c r="A2" s="97"/>
      <c r="B2" s="122"/>
      <c r="C2" s="76" t="s">
        <v>36</v>
      </c>
      <c r="D2" s="76"/>
      <c r="E2" s="76"/>
      <c r="F2" s="76"/>
      <c r="G2" s="76"/>
      <c r="H2" s="76"/>
      <c r="I2" s="123"/>
    </row>
    <row r="3" spans="1:13" x14ac:dyDescent="0.3">
      <c r="A3" s="97"/>
      <c r="B3" s="122"/>
      <c r="C3" s="73">
        <v>2015</v>
      </c>
      <c r="D3" s="73">
        <v>2016</v>
      </c>
      <c r="E3" s="73">
        <v>2017</v>
      </c>
      <c r="F3" s="73">
        <v>2018</v>
      </c>
      <c r="G3" s="73">
        <v>2019</v>
      </c>
      <c r="H3" s="73">
        <v>2020</v>
      </c>
      <c r="I3" s="124">
        <v>2021</v>
      </c>
    </row>
    <row r="4" spans="1:13" x14ac:dyDescent="0.3">
      <c r="A4" s="125" t="s">
        <v>51</v>
      </c>
      <c r="B4" s="18" t="s">
        <v>38</v>
      </c>
      <c r="C4" s="111">
        <v>45032394.061693341</v>
      </c>
      <c r="D4" s="111">
        <v>41123650.067999989</v>
      </c>
      <c r="E4" s="111">
        <v>41163974.729999997</v>
      </c>
      <c r="F4" s="111">
        <v>41144306.029100001</v>
      </c>
      <c r="G4" s="74">
        <v>41923173.9186</v>
      </c>
      <c r="H4" s="74">
        <v>38541018.644699998</v>
      </c>
      <c r="I4" s="126">
        <v>36139136.1492</v>
      </c>
    </row>
    <row r="5" spans="1:13" x14ac:dyDescent="0.3">
      <c r="A5" s="125" t="s">
        <v>9</v>
      </c>
      <c r="B5" s="18" t="s">
        <v>39</v>
      </c>
      <c r="C5" s="111">
        <v>44914624.691093333</v>
      </c>
      <c r="D5" s="111">
        <v>41014051.938000008</v>
      </c>
      <c r="E5" s="111">
        <v>41088639.039999992</v>
      </c>
      <c r="F5" s="111">
        <v>41037462.877000004</v>
      </c>
      <c r="G5" s="74">
        <v>41809134.6712</v>
      </c>
      <c r="H5" s="74">
        <v>38398078.129399993</v>
      </c>
      <c r="I5" s="126">
        <v>36016733.261499994</v>
      </c>
    </row>
    <row r="6" spans="1:13" x14ac:dyDescent="0.3">
      <c r="A6" s="125"/>
      <c r="B6" s="18"/>
      <c r="C6" s="74"/>
      <c r="D6" s="74"/>
      <c r="E6" s="74"/>
      <c r="F6" s="74"/>
      <c r="G6" s="74"/>
      <c r="H6" s="74"/>
      <c r="I6" s="127"/>
    </row>
    <row r="7" spans="1:13" x14ac:dyDescent="0.3">
      <c r="A7" s="125" t="s">
        <v>11</v>
      </c>
      <c r="B7" s="119" t="s">
        <v>52</v>
      </c>
      <c r="C7" s="120">
        <f t="shared" ref="C7:E7" si="0">C4/C5</f>
        <v>1.0026220717953225</v>
      </c>
      <c r="D7" s="120">
        <f t="shared" si="0"/>
        <v>1.0026722092751446</v>
      </c>
      <c r="E7" s="120">
        <f t="shared" si="0"/>
        <v>1.0018334919763749</v>
      </c>
      <c r="F7" s="120">
        <f>F4/F5</f>
        <v>1.0026035515991871</v>
      </c>
      <c r="G7" s="120">
        <f t="shared" ref="G7:I7" si="1">G4/G5</f>
        <v>1.0027276155868052</v>
      </c>
      <c r="H7" s="120">
        <f t="shared" si="1"/>
        <v>1.0037225955637232</v>
      </c>
      <c r="I7" s="128">
        <f t="shared" si="1"/>
        <v>1.0033985005472679</v>
      </c>
    </row>
    <row r="8" spans="1:13" x14ac:dyDescent="0.3">
      <c r="A8" s="125"/>
      <c r="B8" s="18"/>
      <c r="C8" s="74"/>
      <c r="D8" s="74"/>
      <c r="E8" s="74"/>
      <c r="F8" s="74"/>
      <c r="G8" s="18"/>
      <c r="H8" s="74"/>
      <c r="I8" s="129"/>
    </row>
    <row r="9" spans="1:13" x14ac:dyDescent="0.3">
      <c r="A9" s="125" t="s">
        <v>12</v>
      </c>
      <c r="B9" s="135" t="s">
        <v>53</v>
      </c>
      <c r="C9" s="75">
        <v>1.034</v>
      </c>
      <c r="D9" s="75">
        <v>1.034</v>
      </c>
      <c r="E9" s="75">
        <v>1.034</v>
      </c>
      <c r="F9" s="75">
        <v>1.034</v>
      </c>
      <c r="G9" s="75">
        <v>1.034</v>
      </c>
      <c r="H9" s="75">
        <v>1.034</v>
      </c>
      <c r="I9" s="130">
        <v>1.034</v>
      </c>
    </row>
    <row r="10" spans="1:13" x14ac:dyDescent="0.3">
      <c r="A10" s="125"/>
      <c r="B10" s="18"/>
      <c r="C10" s="18"/>
      <c r="D10" s="18"/>
      <c r="E10" s="18"/>
      <c r="F10" s="18"/>
      <c r="G10" s="18"/>
      <c r="H10" s="18"/>
      <c r="I10" s="129"/>
    </row>
    <row r="11" spans="1:13" ht="15" thickBot="1" x14ac:dyDescent="0.35">
      <c r="A11" s="131" t="s">
        <v>14</v>
      </c>
      <c r="B11" s="132" t="s">
        <v>54</v>
      </c>
      <c r="C11" s="133">
        <f t="shared" ref="C11:E11" si="2">C7-C9</f>
        <v>-3.1377928204677552E-2</v>
      </c>
      <c r="D11" s="133">
        <f t="shared" si="2"/>
        <v>-3.1327790724855475E-2</v>
      </c>
      <c r="E11" s="133">
        <f t="shared" si="2"/>
        <v>-3.2166508023625084E-2</v>
      </c>
      <c r="F11" s="133">
        <f>F7-F9</f>
        <v>-3.1396448400812904E-2</v>
      </c>
      <c r="G11" s="133">
        <f t="shared" ref="G11:I11" si="3">G7-G9</f>
        <v>-3.1272384413194798E-2</v>
      </c>
      <c r="H11" s="133">
        <f t="shared" si="3"/>
        <v>-3.02774044362768E-2</v>
      </c>
      <c r="I11" s="134">
        <f t="shared" si="3"/>
        <v>-3.0601499452732162E-2</v>
      </c>
    </row>
    <row r="12" spans="1:13" ht="15" thickBot="1" x14ac:dyDescent="0.35"/>
    <row r="13" spans="1:13" x14ac:dyDescent="0.3">
      <c r="A13" s="94"/>
      <c r="B13" s="95"/>
      <c r="C13" s="95"/>
      <c r="D13" s="95"/>
      <c r="E13" s="95"/>
      <c r="F13" s="95"/>
      <c r="G13" s="95"/>
      <c r="H13" s="96"/>
    </row>
    <row r="14" spans="1:13" x14ac:dyDescent="0.3">
      <c r="A14" s="97"/>
      <c r="B14" s="116" t="s">
        <v>49</v>
      </c>
      <c r="C14" s="115">
        <v>2015</v>
      </c>
      <c r="D14" s="115"/>
      <c r="E14" s="115"/>
      <c r="F14" s="115"/>
      <c r="G14" s="98"/>
      <c r="H14" s="99"/>
      <c r="M14" s="138"/>
    </row>
    <row r="15" spans="1:13" ht="40.200000000000003" x14ac:dyDescent="0.3">
      <c r="A15" s="97"/>
      <c r="B15" s="117"/>
      <c r="C15" s="78" t="s">
        <v>40</v>
      </c>
      <c r="D15" s="78" t="s">
        <v>41</v>
      </c>
      <c r="E15" s="78" t="s">
        <v>42</v>
      </c>
      <c r="F15" s="77"/>
      <c r="G15" s="98"/>
      <c r="H15" s="99"/>
    </row>
    <row r="16" spans="1:13" x14ac:dyDescent="0.3">
      <c r="A16" s="97"/>
      <c r="B16" s="91" t="s">
        <v>43</v>
      </c>
      <c r="C16" s="79">
        <v>27257055.649999999</v>
      </c>
      <c r="D16" s="80">
        <f>C16/C20</f>
        <v>0.32457908732529051</v>
      </c>
      <c r="E16" s="81">
        <v>1.0044999999999999</v>
      </c>
      <c r="F16" s="82">
        <f>E16*D16</f>
        <v>0.32603969321825432</v>
      </c>
      <c r="G16" s="98"/>
      <c r="H16" s="99"/>
    </row>
    <row r="17" spans="1:8" x14ac:dyDescent="0.3">
      <c r="A17" s="97"/>
      <c r="B17" s="91" t="s">
        <v>37</v>
      </c>
      <c r="C17" s="79">
        <v>45032394.061693341</v>
      </c>
      <c r="D17" s="80">
        <f>C17/C20</f>
        <v>0.536249166172035</v>
      </c>
      <c r="E17" s="83">
        <v>1.034</v>
      </c>
      <c r="F17" s="82">
        <f>E17*D17</f>
        <v>0.5544816378218842</v>
      </c>
      <c r="G17" s="98"/>
      <c r="H17" s="99"/>
    </row>
    <row r="18" spans="1:8" x14ac:dyDescent="0.3">
      <c r="A18" s="97"/>
      <c r="B18" s="91" t="s">
        <v>44</v>
      </c>
      <c r="C18" s="79">
        <v>701890.80647332966</v>
      </c>
      <c r="D18" s="80">
        <f>C18/C20</f>
        <v>8.3581689927365813E-3</v>
      </c>
      <c r="E18" s="83">
        <v>1</v>
      </c>
      <c r="F18" s="82">
        <f t="shared" ref="F18" si="4">E18*D18</f>
        <v>8.3581689927365813E-3</v>
      </c>
      <c r="G18" s="98"/>
      <c r="H18" s="99"/>
    </row>
    <row r="19" spans="1:8" x14ac:dyDescent="0.3">
      <c r="A19" s="97"/>
      <c r="B19" s="91" t="s">
        <v>45</v>
      </c>
      <c r="C19" s="79">
        <v>10985282.481833329</v>
      </c>
      <c r="D19" s="80">
        <f>C19/C20</f>
        <v>0.13081357750993786</v>
      </c>
      <c r="E19" s="83">
        <v>1</v>
      </c>
      <c r="F19" s="82">
        <f>E19*D19</f>
        <v>0.13081357750993786</v>
      </c>
      <c r="G19" s="98"/>
      <c r="H19" s="99"/>
    </row>
    <row r="20" spans="1:8" x14ac:dyDescent="0.3">
      <c r="A20" s="97"/>
      <c r="B20" s="92" t="s">
        <v>46</v>
      </c>
      <c r="C20" s="79">
        <f>SUM(C16:C19)</f>
        <v>83976623</v>
      </c>
      <c r="D20" s="84">
        <f>SUM(D16:D17)</f>
        <v>0.8608282534973255</v>
      </c>
      <c r="E20" s="85">
        <f>SUM(E16:E17)</f>
        <v>2.0385</v>
      </c>
      <c r="F20" s="86">
        <f>SUM(F16:F19)</f>
        <v>1.019693077542813</v>
      </c>
      <c r="G20" s="98"/>
      <c r="H20" s="99"/>
    </row>
    <row r="21" spans="1:8" x14ac:dyDescent="0.3">
      <c r="A21" s="97"/>
      <c r="B21" s="100"/>
      <c r="C21" s="101"/>
      <c r="D21" s="87"/>
      <c r="E21" s="102"/>
      <c r="F21" s="103"/>
      <c r="G21" s="98"/>
      <c r="H21" s="99"/>
    </row>
    <row r="22" spans="1:8" x14ac:dyDescent="0.3">
      <c r="A22" s="97"/>
      <c r="B22" s="116" t="s">
        <v>50</v>
      </c>
      <c r="C22" s="115">
        <v>2015</v>
      </c>
      <c r="D22" s="115"/>
      <c r="E22" s="115"/>
      <c r="F22" s="115"/>
      <c r="G22" s="115"/>
      <c r="H22" s="99"/>
    </row>
    <row r="23" spans="1:8" ht="53.4" x14ac:dyDescent="0.3">
      <c r="A23" s="97"/>
      <c r="B23" s="117"/>
      <c r="C23" s="78" t="s">
        <v>47</v>
      </c>
      <c r="D23" s="78" t="s">
        <v>48</v>
      </c>
      <c r="E23" s="78" t="s">
        <v>41</v>
      </c>
      <c r="F23" s="78" t="s">
        <v>42</v>
      </c>
      <c r="G23" s="78"/>
      <c r="H23" s="99"/>
    </row>
    <row r="24" spans="1:8" x14ac:dyDescent="0.3">
      <c r="A24" s="97"/>
      <c r="B24" s="104" t="s">
        <v>43</v>
      </c>
      <c r="C24" s="79">
        <v>27257055.649999999</v>
      </c>
      <c r="D24" s="88">
        <v>27257055.649999999</v>
      </c>
      <c r="E24" s="80">
        <f>C24/C28</f>
        <v>0.32457908732529051</v>
      </c>
      <c r="F24" s="83">
        <f>C24/D24</f>
        <v>1</v>
      </c>
      <c r="G24" s="82">
        <f>F24*E24</f>
        <v>0.32457908732529051</v>
      </c>
      <c r="H24" s="99"/>
    </row>
    <row r="25" spans="1:8" x14ac:dyDescent="0.3">
      <c r="A25" s="97"/>
      <c r="B25" s="104" t="s">
        <v>37</v>
      </c>
      <c r="C25" s="79">
        <v>45032394.061693341</v>
      </c>
      <c r="D25" s="89">
        <v>44914624.691093333</v>
      </c>
      <c r="E25" s="80">
        <f>C25/C28</f>
        <v>0.536249166172035</v>
      </c>
      <c r="F25" s="118">
        <f>C25/D25</f>
        <v>1.0026220717953225</v>
      </c>
      <c r="G25" s="82">
        <f>F25*E25</f>
        <v>0.53765524998591985</v>
      </c>
      <c r="H25" s="99"/>
    </row>
    <row r="26" spans="1:8" x14ac:dyDescent="0.3">
      <c r="A26" s="97"/>
      <c r="B26" s="104" t="s">
        <v>44</v>
      </c>
      <c r="C26" s="79">
        <v>701890.80647332966</v>
      </c>
      <c r="D26" s="79">
        <v>701890.80647332966</v>
      </c>
      <c r="E26" s="80">
        <f>C26/C28</f>
        <v>8.3581689927365813E-3</v>
      </c>
      <c r="F26" s="83">
        <f>C26/D26</f>
        <v>1</v>
      </c>
      <c r="G26" s="82">
        <f t="shared" ref="G26" si="5">F26*E26</f>
        <v>8.3581689927365813E-3</v>
      </c>
      <c r="H26" s="99"/>
    </row>
    <row r="27" spans="1:8" x14ac:dyDescent="0.3">
      <c r="A27" s="97"/>
      <c r="B27" s="104" t="s">
        <v>45</v>
      </c>
      <c r="C27" s="79">
        <v>10985282.481833329</v>
      </c>
      <c r="D27" s="79">
        <v>10985282.481833329</v>
      </c>
      <c r="E27" s="80">
        <f>C27/C28</f>
        <v>0.13081357750993786</v>
      </c>
      <c r="F27" s="83">
        <f>C27/D27</f>
        <v>1</v>
      </c>
      <c r="G27" s="82">
        <f>F27*E27</f>
        <v>0.13081357750993786</v>
      </c>
      <c r="H27" s="99"/>
    </row>
    <row r="28" spans="1:8" x14ac:dyDescent="0.3">
      <c r="A28" s="97"/>
      <c r="B28" s="100" t="s">
        <v>46</v>
      </c>
      <c r="C28" s="79">
        <f>SUM(C24:C27)</f>
        <v>83976623</v>
      </c>
      <c r="D28" s="90">
        <f>SUM(D24:D27)</f>
        <v>83858853.629399985</v>
      </c>
      <c r="E28" s="84">
        <f>SUM(E24:E25)</f>
        <v>0.8608282534973255</v>
      </c>
      <c r="F28" s="85">
        <f>SUM(F24:F25)</f>
        <v>2.0026220717953223</v>
      </c>
      <c r="G28" s="110">
        <f>SUM(G24:G27)</f>
        <v>1.0014060838138847</v>
      </c>
      <c r="H28" s="99"/>
    </row>
    <row r="29" spans="1:8" ht="15" thickBot="1" x14ac:dyDescent="0.35">
      <c r="A29" s="105"/>
      <c r="B29" s="106"/>
      <c r="C29" s="106"/>
      <c r="D29" s="106"/>
      <c r="E29" s="106"/>
      <c r="F29" s="106"/>
      <c r="G29" s="106"/>
      <c r="H29" s="107"/>
    </row>
    <row r="30" spans="1:8" ht="15" thickBot="1" x14ac:dyDescent="0.35"/>
    <row r="31" spans="1:8" x14ac:dyDescent="0.3">
      <c r="A31" s="94"/>
      <c r="B31" s="95"/>
      <c r="C31" s="95"/>
      <c r="D31" s="95"/>
      <c r="E31" s="95"/>
      <c r="F31" s="95"/>
      <c r="G31" s="95"/>
      <c r="H31" s="96"/>
    </row>
    <row r="32" spans="1:8" x14ac:dyDescent="0.3">
      <c r="A32" s="97"/>
      <c r="B32" s="116" t="s">
        <v>49</v>
      </c>
      <c r="C32" s="114">
        <v>2016</v>
      </c>
      <c r="D32" s="114"/>
      <c r="E32" s="114"/>
      <c r="F32" s="114"/>
      <c r="G32" s="98"/>
      <c r="H32" s="99"/>
    </row>
    <row r="33" spans="1:8" ht="40.200000000000003" x14ac:dyDescent="0.3">
      <c r="A33" s="97"/>
      <c r="B33" s="117"/>
      <c r="C33" s="78" t="s">
        <v>40</v>
      </c>
      <c r="D33" s="78" t="s">
        <v>41</v>
      </c>
      <c r="E33" s="78" t="s">
        <v>42</v>
      </c>
      <c r="F33" s="77"/>
      <c r="G33" s="98"/>
      <c r="H33" s="99"/>
    </row>
    <row r="34" spans="1:8" x14ac:dyDescent="0.3">
      <c r="A34" s="97"/>
      <c r="B34" s="91" t="s">
        <v>43</v>
      </c>
      <c r="C34" s="79">
        <v>27338511</v>
      </c>
      <c r="D34" s="80">
        <f>C34/C38</f>
        <v>0.33226942582150187</v>
      </c>
      <c r="E34" s="81">
        <v>1.0044999999999999</v>
      </c>
      <c r="F34" s="82">
        <f>E34*D34</f>
        <v>0.33376463823769864</v>
      </c>
      <c r="G34" s="98"/>
      <c r="H34" s="99"/>
    </row>
    <row r="35" spans="1:8" x14ac:dyDescent="0.3">
      <c r="A35" s="97"/>
      <c r="B35" s="91" t="s">
        <v>37</v>
      </c>
      <c r="C35" s="79">
        <v>41123650.067999989</v>
      </c>
      <c r="D35" s="80">
        <f>C35/C38</f>
        <v>0.49981257559267672</v>
      </c>
      <c r="E35" s="83">
        <v>1.034</v>
      </c>
      <c r="F35" s="82">
        <f>E35*D35</f>
        <v>0.51680620316282777</v>
      </c>
      <c r="G35" s="98"/>
      <c r="H35" s="99"/>
    </row>
    <row r="36" spans="1:8" x14ac:dyDescent="0.3">
      <c r="A36" s="97"/>
      <c r="B36" s="91" t="s">
        <v>44</v>
      </c>
      <c r="C36" s="79">
        <v>719199.93200001121</v>
      </c>
      <c r="D36" s="80">
        <f>C36/C38</f>
        <v>8.7410813433294494E-3</v>
      </c>
      <c r="E36" s="83">
        <v>1</v>
      </c>
      <c r="F36" s="82">
        <f t="shared" ref="F36" si="6">E36*D36</f>
        <v>8.7410813433294494E-3</v>
      </c>
      <c r="G36" s="98"/>
      <c r="H36" s="99"/>
    </row>
    <row r="37" spans="1:8" x14ac:dyDescent="0.3">
      <c r="A37" s="97"/>
      <c r="B37" s="91" t="s">
        <v>45</v>
      </c>
      <c r="C37" s="79">
        <v>13096781</v>
      </c>
      <c r="D37" s="80">
        <f>C37/C38</f>
        <v>0.15917691724249194</v>
      </c>
      <c r="E37" s="83">
        <v>1</v>
      </c>
      <c r="F37" s="82">
        <f>E37*D37</f>
        <v>0.15917691724249194</v>
      </c>
      <c r="G37" s="98"/>
      <c r="H37" s="99"/>
    </row>
    <row r="38" spans="1:8" x14ac:dyDescent="0.3">
      <c r="A38" s="97"/>
      <c r="B38" s="92" t="s">
        <v>46</v>
      </c>
      <c r="C38" s="79">
        <f>SUM(C34:C37)</f>
        <v>82278142</v>
      </c>
      <c r="D38" s="84">
        <f>SUM(D34:D35)</f>
        <v>0.83208200141417854</v>
      </c>
      <c r="E38" s="85">
        <f>SUM(E34:E35)</f>
        <v>2.0385</v>
      </c>
      <c r="F38" s="86">
        <f>SUM(F34:F37)</f>
        <v>1.0184888399863476</v>
      </c>
      <c r="G38" s="98"/>
      <c r="H38" s="99"/>
    </row>
    <row r="39" spans="1:8" x14ac:dyDescent="0.3">
      <c r="A39" s="97"/>
      <c r="B39" s="100"/>
      <c r="C39" s="101"/>
      <c r="D39" s="87"/>
      <c r="E39" s="102"/>
      <c r="F39" s="103"/>
      <c r="G39" s="98"/>
      <c r="H39" s="99"/>
    </row>
    <row r="40" spans="1:8" x14ac:dyDescent="0.3">
      <c r="A40" s="97"/>
      <c r="B40" s="116" t="s">
        <v>50</v>
      </c>
      <c r="C40" s="114">
        <v>2016</v>
      </c>
      <c r="D40" s="114"/>
      <c r="E40" s="114"/>
      <c r="F40" s="114"/>
      <c r="G40" s="114"/>
      <c r="H40" s="99"/>
    </row>
    <row r="41" spans="1:8" ht="53.4" x14ac:dyDescent="0.3">
      <c r="A41" s="97"/>
      <c r="B41" s="117"/>
      <c r="C41" s="78" t="s">
        <v>47</v>
      </c>
      <c r="D41" s="78" t="s">
        <v>48</v>
      </c>
      <c r="E41" s="78" t="s">
        <v>41</v>
      </c>
      <c r="F41" s="78" t="s">
        <v>42</v>
      </c>
      <c r="G41" s="78"/>
      <c r="H41" s="99"/>
    </row>
    <row r="42" spans="1:8" x14ac:dyDescent="0.3">
      <c r="A42" s="97"/>
      <c r="B42" s="104" t="s">
        <v>43</v>
      </c>
      <c r="C42" s="79">
        <v>27338511</v>
      </c>
      <c r="D42" s="88">
        <v>27338511</v>
      </c>
      <c r="E42" s="80">
        <f>C42/C46</f>
        <v>0.33226942582150187</v>
      </c>
      <c r="F42" s="83">
        <f>C42/D42</f>
        <v>1</v>
      </c>
      <c r="G42" s="82">
        <f>F42*E42</f>
        <v>0.33226942582150187</v>
      </c>
      <c r="H42" s="99"/>
    </row>
    <row r="43" spans="1:8" x14ac:dyDescent="0.3">
      <c r="A43" s="97"/>
      <c r="B43" s="104" t="s">
        <v>37</v>
      </c>
      <c r="C43" s="79">
        <v>41123650.067999989</v>
      </c>
      <c r="D43" s="89">
        <v>41014051.938000008</v>
      </c>
      <c r="E43" s="80">
        <f>C43/C46</f>
        <v>0.49981257559267672</v>
      </c>
      <c r="F43" s="118">
        <f>C43/D43</f>
        <v>1.0026722092751446</v>
      </c>
      <c r="G43" s="82">
        <f>F43*E43</f>
        <v>0.50114817939300937</v>
      </c>
      <c r="H43" s="99"/>
    </row>
    <row r="44" spans="1:8" x14ac:dyDescent="0.3">
      <c r="A44" s="97"/>
      <c r="B44" s="104" t="s">
        <v>44</v>
      </c>
      <c r="C44" s="79">
        <v>719199.93200001121</v>
      </c>
      <c r="D44" s="79">
        <v>719199.93200001121</v>
      </c>
      <c r="E44" s="80">
        <f>C44/C46</f>
        <v>8.7410813433294494E-3</v>
      </c>
      <c r="F44" s="83">
        <f>C44/D44</f>
        <v>1</v>
      </c>
      <c r="G44" s="82">
        <f t="shared" ref="G44" si="7">F44*E44</f>
        <v>8.7410813433294494E-3</v>
      </c>
      <c r="H44" s="99"/>
    </row>
    <row r="45" spans="1:8" x14ac:dyDescent="0.3">
      <c r="A45" s="97"/>
      <c r="B45" s="104" t="s">
        <v>45</v>
      </c>
      <c r="C45" s="79">
        <v>13096781</v>
      </c>
      <c r="D45" s="79">
        <v>13096781</v>
      </c>
      <c r="E45" s="80">
        <f>C45/C46</f>
        <v>0.15917691724249194</v>
      </c>
      <c r="F45" s="83">
        <f>C45/D45</f>
        <v>1</v>
      </c>
      <c r="G45" s="82">
        <f>F45*E45</f>
        <v>0.15917691724249194</v>
      </c>
      <c r="H45" s="99"/>
    </row>
    <row r="46" spans="1:8" x14ac:dyDescent="0.3">
      <c r="A46" s="97"/>
      <c r="B46" s="100" t="s">
        <v>46</v>
      </c>
      <c r="C46" s="79">
        <f>SUM(C42:C45)</f>
        <v>82278142</v>
      </c>
      <c r="D46" s="90">
        <f>SUM(D42:D45)</f>
        <v>82168543.87000002</v>
      </c>
      <c r="E46" s="84">
        <f>SUM(E42:E43)</f>
        <v>0.83208200141417854</v>
      </c>
      <c r="F46" s="85">
        <f>SUM(F42:F43)</f>
        <v>2.0026722092751443</v>
      </c>
      <c r="G46" s="110">
        <f>SUM(G42:G45)</f>
        <v>1.0013356038003325</v>
      </c>
      <c r="H46" s="99"/>
    </row>
    <row r="47" spans="1:8" ht="15" thickBot="1" x14ac:dyDescent="0.35">
      <c r="A47" s="105"/>
      <c r="B47" s="106"/>
      <c r="C47" s="106"/>
      <c r="D47" s="106"/>
      <c r="E47" s="106"/>
      <c r="F47" s="106"/>
      <c r="G47" s="106"/>
      <c r="H47" s="107"/>
    </row>
    <row r="48" spans="1:8" ht="15" thickBot="1" x14ac:dyDescent="0.35"/>
    <row r="49" spans="1:8" x14ac:dyDescent="0.3">
      <c r="A49" s="94"/>
      <c r="B49" s="95"/>
      <c r="C49" s="95"/>
      <c r="D49" s="95"/>
      <c r="E49" s="95"/>
      <c r="F49" s="95"/>
      <c r="G49" s="95"/>
      <c r="H49" s="96"/>
    </row>
    <row r="50" spans="1:8" x14ac:dyDescent="0.3">
      <c r="A50" s="97"/>
      <c r="B50" s="116" t="s">
        <v>49</v>
      </c>
      <c r="C50" s="113">
        <v>2017</v>
      </c>
      <c r="D50" s="113"/>
      <c r="E50" s="113"/>
      <c r="F50" s="113"/>
      <c r="G50" s="98"/>
      <c r="H50" s="99"/>
    </row>
    <row r="51" spans="1:8" ht="40.200000000000003" x14ac:dyDescent="0.3">
      <c r="A51" s="97"/>
      <c r="B51" s="117"/>
      <c r="C51" s="78" t="s">
        <v>40</v>
      </c>
      <c r="D51" s="78" t="s">
        <v>41</v>
      </c>
      <c r="E51" s="78" t="s">
        <v>42</v>
      </c>
      <c r="F51" s="77"/>
      <c r="G51" s="98"/>
      <c r="H51" s="99"/>
    </row>
    <row r="52" spans="1:8" x14ac:dyDescent="0.3">
      <c r="A52" s="97"/>
      <c r="B52" s="91" t="s">
        <v>43</v>
      </c>
      <c r="C52" s="79">
        <v>27252044</v>
      </c>
      <c r="D52" s="80">
        <f>C52/C56</f>
        <v>0.33702348688846728</v>
      </c>
      <c r="E52" s="81">
        <v>1.0044999999999999</v>
      </c>
      <c r="F52" s="82">
        <f>E52*D52</f>
        <v>0.33854009257946538</v>
      </c>
      <c r="G52" s="98"/>
      <c r="H52" s="99"/>
    </row>
    <row r="53" spans="1:8" x14ac:dyDescent="0.3">
      <c r="A53" s="97"/>
      <c r="B53" s="91" t="s">
        <v>37</v>
      </c>
      <c r="C53" s="79">
        <v>41163974.729999997</v>
      </c>
      <c r="D53" s="80">
        <f>C53/C56</f>
        <v>0.50907103693555433</v>
      </c>
      <c r="E53" s="83">
        <v>1.034</v>
      </c>
      <c r="F53" s="82">
        <f>E53*D53</f>
        <v>0.52637945219136317</v>
      </c>
      <c r="G53" s="98"/>
      <c r="H53" s="99"/>
    </row>
    <row r="54" spans="1:8" x14ac:dyDescent="0.3">
      <c r="A54" s="97"/>
      <c r="B54" s="91" t="s">
        <v>44</v>
      </c>
      <c r="C54" s="79">
        <v>634267.13000000012</v>
      </c>
      <c r="D54" s="80">
        <f>C54/C56</f>
        <v>7.843922451150483E-3</v>
      </c>
      <c r="E54" s="83">
        <v>1</v>
      </c>
      <c r="F54" s="82">
        <f t="shared" ref="F54" si="8">E54*D54</f>
        <v>7.843922451150483E-3</v>
      </c>
      <c r="G54" s="98"/>
      <c r="H54" s="99"/>
    </row>
    <row r="55" spans="1:8" x14ac:dyDescent="0.3">
      <c r="A55" s="97"/>
      <c r="B55" s="91" t="s">
        <v>45</v>
      </c>
      <c r="C55" s="79">
        <v>11810678.019999998</v>
      </c>
      <c r="D55" s="80">
        <f>C55/C56</f>
        <v>0.14606155372482804</v>
      </c>
      <c r="E55" s="83">
        <v>1</v>
      </c>
      <c r="F55" s="82">
        <f>E55*D55</f>
        <v>0.14606155372482804</v>
      </c>
      <c r="G55" s="98"/>
      <c r="H55" s="99"/>
    </row>
    <row r="56" spans="1:8" x14ac:dyDescent="0.3">
      <c r="A56" s="97"/>
      <c r="B56" s="92" t="s">
        <v>46</v>
      </c>
      <c r="C56" s="79">
        <f>SUM(C52:C55)</f>
        <v>80860963.87999998</v>
      </c>
      <c r="D56" s="84">
        <f>SUM(D52:D53)</f>
        <v>0.84609452382402162</v>
      </c>
      <c r="E56" s="85">
        <f>SUM(E52:E53)</f>
        <v>2.0385</v>
      </c>
      <c r="F56" s="86">
        <f>SUM(F52:F55)</f>
        <v>1.018825020946807</v>
      </c>
      <c r="G56" s="98"/>
      <c r="H56" s="99"/>
    </row>
    <row r="57" spans="1:8" x14ac:dyDescent="0.3">
      <c r="A57" s="97"/>
      <c r="B57" s="100"/>
      <c r="C57" s="101"/>
      <c r="D57" s="87"/>
      <c r="E57" s="102"/>
      <c r="F57" s="103"/>
      <c r="G57" s="98"/>
      <c r="H57" s="99"/>
    </row>
    <row r="58" spans="1:8" x14ac:dyDescent="0.3">
      <c r="A58" s="97"/>
      <c r="B58" s="116" t="s">
        <v>50</v>
      </c>
      <c r="C58" s="113">
        <v>2017</v>
      </c>
      <c r="D58" s="113"/>
      <c r="E58" s="113"/>
      <c r="F58" s="113"/>
      <c r="G58" s="113"/>
      <c r="H58" s="99"/>
    </row>
    <row r="59" spans="1:8" ht="53.4" x14ac:dyDescent="0.3">
      <c r="A59" s="97"/>
      <c r="B59" s="117"/>
      <c r="C59" s="78" t="s">
        <v>47</v>
      </c>
      <c r="D59" s="78" t="s">
        <v>48</v>
      </c>
      <c r="E59" s="78" t="s">
        <v>41</v>
      </c>
      <c r="F59" s="78" t="s">
        <v>42</v>
      </c>
      <c r="G59" s="78"/>
      <c r="H59" s="99"/>
    </row>
    <row r="60" spans="1:8" x14ac:dyDescent="0.3">
      <c r="A60" s="97"/>
      <c r="B60" s="104" t="s">
        <v>43</v>
      </c>
      <c r="C60" s="79">
        <v>27252044</v>
      </c>
      <c r="D60" s="79">
        <v>27252044</v>
      </c>
      <c r="E60" s="80">
        <f>C60/C64</f>
        <v>0.33702348688846728</v>
      </c>
      <c r="F60" s="83">
        <f>C60/D60</f>
        <v>1</v>
      </c>
      <c r="G60" s="82">
        <f>F60*E60</f>
        <v>0.33702348688846728</v>
      </c>
      <c r="H60" s="99"/>
    </row>
    <row r="61" spans="1:8" x14ac:dyDescent="0.3">
      <c r="A61" s="97"/>
      <c r="B61" s="104" t="s">
        <v>37</v>
      </c>
      <c r="C61" s="79">
        <v>41163974.729999997</v>
      </c>
      <c r="D61" s="89">
        <v>41088639.039999992</v>
      </c>
      <c r="E61" s="80">
        <f>C61/C64</f>
        <v>0.50907103693555433</v>
      </c>
      <c r="F61" s="118">
        <f>C61/D61</f>
        <v>1.0018334919763749</v>
      </c>
      <c r="G61" s="82">
        <f>F61*E61</f>
        <v>0.5100044145971806</v>
      </c>
      <c r="H61" s="99"/>
    </row>
    <row r="62" spans="1:8" x14ac:dyDescent="0.3">
      <c r="A62" s="97"/>
      <c r="B62" s="104" t="s">
        <v>44</v>
      </c>
      <c r="C62" s="79">
        <v>634267.13000000012</v>
      </c>
      <c r="D62" s="79">
        <v>634267.13000000012</v>
      </c>
      <c r="E62" s="80">
        <f>C62/C64</f>
        <v>7.843922451150483E-3</v>
      </c>
      <c r="F62" s="83">
        <f>C62/D62</f>
        <v>1</v>
      </c>
      <c r="G62" s="82">
        <f t="shared" ref="G62" si="9">F62*E62</f>
        <v>7.843922451150483E-3</v>
      </c>
      <c r="H62" s="99"/>
    </row>
    <row r="63" spans="1:8" x14ac:dyDescent="0.3">
      <c r="A63" s="97"/>
      <c r="B63" s="104" t="s">
        <v>45</v>
      </c>
      <c r="C63" s="79">
        <v>11810678.019999998</v>
      </c>
      <c r="D63" s="79">
        <v>11810678.019999998</v>
      </c>
      <c r="E63" s="80">
        <f>C63/C64</f>
        <v>0.14606155372482804</v>
      </c>
      <c r="F63" s="83">
        <f>C63/D63</f>
        <v>1</v>
      </c>
      <c r="G63" s="82">
        <f>F63*E63</f>
        <v>0.14606155372482804</v>
      </c>
      <c r="H63" s="99"/>
    </row>
    <row r="64" spans="1:8" x14ac:dyDescent="0.3">
      <c r="A64" s="97"/>
      <c r="B64" s="100" t="s">
        <v>46</v>
      </c>
      <c r="C64" s="79">
        <f>SUM(C60:C63)</f>
        <v>80860963.87999998</v>
      </c>
      <c r="D64" s="90">
        <f>SUM(D60:D63)</f>
        <v>80785628.189999983</v>
      </c>
      <c r="E64" s="84">
        <f>SUM(E60:E61)</f>
        <v>0.84609452382402162</v>
      </c>
      <c r="F64" s="85">
        <f>SUM(F60:F61)</f>
        <v>2.0018334919763747</v>
      </c>
      <c r="G64" s="110">
        <f>SUM(G60:G63)</f>
        <v>1.0009333776616265</v>
      </c>
      <c r="H64" s="99"/>
    </row>
    <row r="65" spans="1:8" ht="15" thickBot="1" x14ac:dyDescent="0.35">
      <c r="A65" s="105"/>
      <c r="B65" s="106"/>
      <c r="C65" s="106"/>
      <c r="D65" s="106"/>
      <c r="E65" s="106"/>
      <c r="F65" s="106"/>
      <c r="G65" s="106"/>
      <c r="H65" s="107"/>
    </row>
    <row r="66" spans="1:8" ht="15" thickBot="1" x14ac:dyDescent="0.35"/>
    <row r="67" spans="1:8" x14ac:dyDescent="0.3">
      <c r="A67" s="94"/>
      <c r="B67" s="95"/>
      <c r="C67" s="95"/>
      <c r="D67" s="95"/>
      <c r="E67" s="95"/>
      <c r="F67" s="95"/>
      <c r="G67" s="95"/>
      <c r="H67" s="96"/>
    </row>
    <row r="68" spans="1:8" x14ac:dyDescent="0.3">
      <c r="A68" s="97"/>
      <c r="B68" s="116" t="s">
        <v>49</v>
      </c>
      <c r="C68" s="112">
        <v>2018</v>
      </c>
      <c r="D68" s="112"/>
      <c r="E68" s="112"/>
      <c r="F68" s="112"/>
      <c r="G68" s="98"/>
      <c r="H68" s="99"/>
    </row>
    <row r="69" spans="1:8" ht="40.200000000000003" x14ac:dyDescent="0.3">
      <c r="A69" s="97"/>
      <c r="B69" s="117"/>
      <c r="C69" s="78" t="s">
        <v>40</v>
      </c>
      <c r="D69" s="78" t="s">
        <v>41</v>
      </c>
      <c r="E69" s="78" t="s">
        <v>42</v>
      </c>
      <c r="F69" s="77"/>
      <c r="G69" s="98"/>
      <c r="H69" s="99"/>
    </row>
    <row r="70" spans="1:8" x14ac:dyDescent="0.3">
      <c r="A70" s="97"/>
      <c r="B70" s="91" t="s">
        <v>43</v>
      </c>
      <c r="C70" s="79">
        <v>27402463</v>
      </c>
      <c r="D70" s="80">
        <f>C70/C74</f>
        <v>0.33727357084113463</v>
      </c>
      <c r="E70" s="81">
        <v>1.0044999999999999</v>
      </c>
      <c r="F70" s="82">
        <f>E70*D70</f>
        <v>0.33879130190991974</v>
      </c>
      <c r="G70" s="98"/>
      <c r="H70" s="99"/>
    </row>
    <row r="71" spans="1:8" x14ac:dyDescent="0.3">
      <c r="A71" s="97"/>
      <c r="B71" s="91" t="s">
        <v>37</v>
      </c>
      <c r="C71" s="79">
        <v>41144306.029100001</v>
      </c>
      <c r="D71" s="80">
        <f>C71/C74</f>
        <v>0.50641020897336786</v>
      </c>
      <c r="E71" s="83">
        <v>1.034</v>
      </c>
      <c r="F71" s="82">
        <f>E71*D71</f>
        <v>0.52362815607846236</v>
      </c>
      <c r="G71" s="98"/>
      <c r="H71" s="99"/>
    </row>
    <row r="72" spans="1:8" x14ac:dyDescent="0.3">
      <c r="A72" s="97"/>
      <c r="B72" s="91" t="s">
        <v>44</v>
      </c>
      <c r="C72" s="79">
        <v>630782.87</v>
      </c>
      <c r="D72" s="80">
        <f>C72/C74</f>
        <v>7.7637689353077209E-3</v>
      </c>
      <c r="E72" s="83">
        <v>1</v>
      </c>
      <c r="F72" s="82">
        <f t="shared" ref="F72" si="10">E72*D72</f>
        <v>7.7637689353077209E-3</v>
      </c>
      <c r="G72" s="98"/>
      <c r="H72" s="99"/>
    </row>
    <row r="73" spans="1:8" x14ac:dyDescent="0.3">
      <c r="A73" s="97"/>
      <c r="B73" s="91" t="s">
        <v>45</v>
      </c>
      <c r="C73" s="79">
        <v>12069439.768999999</v>
      </c>
      <c r="D73" s="80">
        <f>C73/C74</f>
        <v>0.14855245125018976</v>
      </c>
      <c r="E73" s="83">
        <v>1</v>
      </c>
      <c r="F73" s="82">
        <f>E73*D73</f>
        <v>0.14855245125018976</v>
      </c>
      <c r="G73" s="98"/>
      <c r="H73" s="99"/>
    </row>
    <row r="74" spans="1:8" x14ac:dyDescent="0.3">
      <c r="A74" s="97"/>
      <c r="B74" s="92" t="s">
        <v>46</v>
      </c>
      <c r="C74" s="79">
        <f>SUM(C70:C73)</f>
        <v>81246991.668099999</v>
      </c>
      <c r="D74" s="84">
        <f>SUM(D70:D71)</f>
        <v>0.84368377981450249</v>
      </c>
      <c r="E74" s="85">
        <f>SUM(E70:E71)</f>
        <v>2.0385</v>
      </c>
      <c r="F74" s="86">
        <f>SUM(F70:F73)</f>
        <v>1.0187356781738797</v>
      </c>
      <c r="G74" s="98"/>
      <c r="H74" s="99"/>
    </row>
    <row r="75" spans="1:8" x14ac:dyDescent="0.3">
      <c r="A75" s="97"/>
      <c r="B75" s="100"/>
      <c r="C75" s="101"/>
      <c r="D75" s="87"/>
      <c r="E75" s="102"/>
      <c r="F75" s="103"/>
      <c r="G75" s="98"/>
      <c r="H75" s="99"/>
    </row>
    <row r="76" spans="1:8" x14ac:dyDescent="0.3">
      <c r="A76" s="97"/>
      <c r="B76" s="116" t="s">
        <v>50</v>
      </c>
      <c r="C76" s="112">
        <v>2018</v>
      </c>
      <c r="D76" s="112"/>
      <c r="E76" s="112"/>
      <c r="F76" s="112"/>
      <c r="G76" s="112"/>
      <c r="H76" s="99"/>
    </row>
    <row r="77" spans="1:8" ht="53.4" x14ac:dyDescent="0.3">
      <c r="A77" s="97"/>
      <c r="B77" s="117"/>
      <c r="C77" s="78" t="s">
        <v>47</v>
      </c>
      <c r="D77" s="78" t="s">
        <v>48</v>
      </c>
      <c r="E77" s="78" t="s">
        <v>41</v>
      </c>
      <c r="F77" s="78" t="s">
        <v>42</v>
      </c>
      <c r="G77" s="78"/>
      <c r="H77" s="99"/>
    </row>
    <row r="78" spans="1:8" x14ac:dyDescent="0.3">
      <c r="A78" s="97"/>
      <c r="B78" s="104" t="s">
        <v>43</v>
      </c>
      <c r="C78" s="79">
        <v>27402463</v>
      </c>
      <c r="D78" s="79">
        <v>27402463</v>
      </c>
      <c r="E78" s="80">
        <f>C78/C82</f>
        <v>0.33727357084113463</v>
      </c>
      <c r="F78" s="83">
        <f>C78/D78</f>
        <v>1</v>
      </c>
      <c r="G78" s="82">
        <f>F78*E78</f>
        <v>0.33727357084113463</v>
      </c>
      <c r="H78" s="99"/>
    </row>
    <row r="79" spans="1:8" x14ac:dyDescent="0.3">
      <c r="A79" s="97"/>
      <c r="B79" s="104" t="s">
        <v>37</v>
      </c>
      <c r="C79" s="79">
        <v>41144306.029100001</v>
      </c>
      <c r="D79" s="89">
        <v>41037462.877000004</v>
      </c>
      <c r="E79" s="80">
        <f>C79/C82</f>
        <v>0.50641020897336786</v>
      </c>
      <c r="F79" s="118">
        <f>C79/D79</f>
        <v>1.0026035515991871</v>
      </c>
      <c r="G79" s="82">
        <f>F79*E79</f>
        <v>0.5077286740827851</v>
      </c>
      <c r="H79" s="99"/>
    </row>
    <row r="80" spans="1:8" x14ac:dyDescent="0.3">
      <c r="A80" s="97"/>
      <c r="B80" s="104" t="s">
        <v>44</v>
      </c>
      <c r="C80" s="79">
        <v>630782.87</v>
      </c>
      <c r="D80" s="79">
        <v>630782.87</v>
      </c>
      <c r="E80" s="80">
        <f>C80/C82</f>
        <v>7.7637689353077209E-3</v>
      </c>
      <c r="F80" s="83">
        <f>C80/D80</f>
        <v>1</v>
      </c>
      <c r="G80" s="82">
        <f t="shared" ref="G80" si="11">F80*E80</f>
        <v>7.7637689353077209E-3</v>
      </c>
      <c r="H80" s="99"/>
    </row>
    <row r="81" spans="1:8" x14ac:dyDescent="0.3">
      <c r="A81" s="97"/>
      <c r="B81" s="104" t="s">
        <v>45</v>
      </c>
      <c r="C81" s="79">
        <v>12069439.768999999</v>
      </c>
      <c r="D81" s="79">
        <v>12069439.768999999</v>
      </c>
      <c r="E81" s="80">
        <f>C81/C82</f>
        <v>0.14855245125018976</v>
      </c>
      <c r="F81" s="83">
        <f>C81/D81</f>
        <v>1</v>
      </c>
      <c r="G81" s="82">
        <f>F81*E81</f>
        <v>0.14855245125018976</v>
      </c>
      <c r="H81" s="99"/>
    </row>
    <row r="82" spans="1:8" x14ac:dyDescent="0.3">
      <c r="A82" s="97"/>
      <c r="B82" s="100" t="s">
        <v>46</v>
      </c>
      <c r="C82" s="79">
        <f>SUM(C78:C81)</f>
        <v>81246991.668099999</v>
      </c>
      <c r="D82" s="90">
        <f>SUM(D78:D81)</f>
        <v>81140148.516000003</v>
      </c>
      <c r="E82" s="84">
        <f>SUM(E78:E79)</f>
        <v>0.84368377981450249</v>
      </c>
      <c r="F82" s="85">
        <f>SUM(F78:F79)</f>
        <v>2.0026035515991873</v>
      </c>
      <c r="G82" s="110">
        <f>SUM(G78:G81)</f>
        <v>1.0013184651094171</v>
      </c>
      <c r="H82" s="99"/>
    </row>
    <row r="83" spans="1:8" ht="15" thickBot="1" x14ac:dyDescent="0.35">
      <c r="A83" s="105"/>
      <c r="B83" s="106"/>
      <c r="C83" s="106"/>
      <c r="D83" s="106"/>
      <c r="E83" s="106"/>
      <c r="F83" s="106"/>
      <c r="G83" s="106"/>
      <c r="H83" s="107"/>
    </row>
    <row r="84" spans="1:8" ht="15" thickBot="1" x14ac:dyDescent="0.35"/>
    <row r="85" spans="1:8" x14ac:dyDescent="0.3">
      <c r="A85" s="94"/>
      <c r="B85" s="95"/>
      <c r="C85" s="95"/>
      <c r="D85" s="95"/>
      <c r="E85" s="95"/>
      <c r="F85" s="95"/>
      <c r="G85" s="95"/>
      <c r="H85" s="96"/>
    </row>
    <row r="86" spans="1:8" x14ac:dyDescent="0.3">
      <c r="A86" s="97"/>
      <c r="B86" s="116" t="s">
        <v>49</v>
      </c>
      <c r="C86" s="93">
        <v>2019</v>
      </c>
      <c r="D86" s="93"/>
      <c r="E86" s="93"/>
      <c r="F86" s="93"/>
      <c r="G86" s="98"/>
      <c r="H86" s="99"/>
    </row>
    <row r="87" spans="1:8" ht="40.200000000000003" x14ac:dyDescent="0.3">
      <c r="A87" s="97"/>
      <c r="B87" s="117"/>
      <c r="C87" s="78" t="s">
        <v>40</v>
      </c>
      <c r="D87" s="78" t="s">
        <v>41</v>
      </c>
      <c r="E87" s="78" t="s">
        <v>42</v>
      </c>
      <c r="F87" s="77"/>
      <c r="G87" s="98"/>
      <c r="H87" s="99"/>
    </row>
    <row r="88" spans="1:8" x14ac:dyDescent="0.3">
      <c r="A88" s="97"/>
      <c r="B88" s="91" t="s">
        <v>43</v>
      </c>
      <c r="C88" s="79">
        <v>27040995</v>
      </c>
      <c r="D88" s="80">
        <f>C88/C92</f>
        <v>0.33205323742681392</v>
      </c>
      <c r="E88" s="81">
        <v>1.0044999999999999</v>
      </c>
      <c r="F88" s="82">
        <f>E88*D88</f>
        <v>0.33354747699523457</v>
      </c>
      <c r="G88" s="98"/>
      <c r="H88" s="99"/>
    </row>
    <row r="89" spans="1:8" x14ac:dyDescent="0.3">
      <c r="A89" s="97"/>
      <c r="B89" s="91" t="s">
        <v>37</v>
      </c>
      <c r="C89" s="79">
        <v>41923173.9186</v>
      </c>
      <c r="D89" s="80">
        <f>C89/C92</f>
        <v>0.51480079127556133</v>
      </c>
      <c r="E89" s="83">
        <v>1.034</v>
      </c>
      <c r="F89" s="82">
        <f>E89*D89</f>
        <v>0.53230401817893047</v>
      </c>
      <c r="G89" s="98"/>
      <c r="H89" s="99"/>
    </row>
    <row r="90" spans="1:8" x14ac:dyDescent="0.3">
      <c r="A90" s="97"/>
      <c r="B90" s="91" t="s">
        <v>44</v>
      </c>
      <c r="C90" s="79">
        <v>606999</v>
      </c>
      <c r="D90" s="80">
        <f>C90/C92</f>
        <v>7.4537191795212643E-3</v>
      </c>
      <c r="E90" s="83">
        <v>1</v>
      </c>
      <c r="F90" s="82">
        <f t="shared" ref="F90" si="12">E90*D90</f>
        <v>7.4537191795212643E-3</v>
      </c>
      <c r="G90" s="98"/>
      <c r="H90" s="99"/>
    </row>
    <row r="91" spans="1:8" x14ac:dyDescent="0.3">
      <c r="A91" s="97"/>
      <c r="B91" s="91" t="s">
        <v>45</v>
      </c>
      <c r="C91" s="79">
        <v>11864553.683</v>
      </c>
      <c r="D91" s="80">
        <f>C91/C92</f>
        <v>0.14569225211810358</v>
      </c>
      <c r="E91" s="83">
        <v>1</v>
      </c>
      <c r="F91" s="82">
        <f>E91*D91</f>
        <v>0.14569225211810358</v>
      </c>
      <c r="G91" s="98"/>
      <c r="H91" s="99"/>
    </row>
    <row r="92" spans="1:8" x14ac:dyDescent="0.3">
      <c r="A92" s="97"/>
      <c r="B92" s="92" t="s">
        <v>46</v>
      </c>
      <c r="C92" s="79">
        <f>SUM(C88:C91)</f>
        <v>81435721.601599991</v>
      </c>
      <c r="D92" s="84">
        <f>SUM(D88:D89)</f>
        <v>0.84685402870237525</v>
      </c>
      <c r="E92" s="85">
        <f>SUM(E88:E89)</f>
        <v>2.0385</v>
      </c>
      <c r="F92" s="86">
        <f>SUM(F88:F91)</f>
        <v>1.01899746647179</v>
      </c>
      <c r="G92" s="98"/>
      <c r="H92" s="99"/>
    </row>
    <row r="93" spans="1:8" x14ac:dyDescent="0.3">
      <c r="A93" s="97"/>
      <c r="B93" s="100"/>
      <c r="C93" s="101"/>
      <c r="D93" s="87"/>
      <c r="E93" s="102"/>
      <c r="F93" s="103"/>
      <c r="G93" s="98"/>
      <c r="H93" s="99"/>
    </row>
    <row r="94" spans="1:8" x14ac:dyDescent="0.3">
      <c r="A94" s="97"/>
      <c r="B94" s="116" t="s">
        <v>50</v>
      </c>
      <c r="C94" s="93">
        <v>2019</v>
      </c>
      <c r="D94" s="93"/>
      <c r="E94" s="93"/>
      <c r="F94" s="93"/>
      <c r="G94" s="93"/>
      <c r="H94" s="99"/>
    </row>
    <row r="95" spans="1:8" ht="53.4" x14ac:dyDescent="0.3">
      <c r="A95" s="97"/>
      <c r="B95" s="117"/>
      <c r="C95" s="78" t="s">
        <v>47</v>
      </c>
      <c r="D95" s="78" t="s">
        <v>48</v>
      </c>
      <c r="E95" s="78" t="s">
        <v>41</v>
      </c>
      <c r="F95" s="78" t="s">
        <v>42</v>
      </c>
      <c r="G95" s="78"/>
      <c r="H95" s="99"/>
    </row>
    <row r="96" spans="1:8" x14ac:dyDescent="0.3">
      <c r="A96" s="97"/>
      <c r="B96" s="104" t="s">
        <v>43</v>
      </c>
      <c r="C96" s="79">
        <v>27040995</v>
      </c>
      <c r="D96" s="88">
        <v>27040995</v>
      </c>
      <c r="E96" s="80">
        <f>C96/C100</f>
        <v>0.33205323742681392</v>
      </c>
      <c r="F96" s="83">
        <f>C96/D96</f>
        <v>1</v>
      </c>
      <c r="G96" s="82">
        <f>F96*E96</f>
        <v>0.33205323742681392</v>
      </c>
      <c r="H96" s="99"/>
    </row>
    <row r="97" spans="1:8" x14ac:dyDescent="0.3">
      <c r="A97" s="97"/>
      <c r="B97" s="104" t="s">
        <v>37</v>
      </c>
      <c r="C97" s="79">
        <v>41923173.9186</v>
      </c>
      <c r="D97" s="89">
        <v>41809134.6712</v>
      </c>
      <c r="E97" s="80">
        <f>C97/C100</f>
        <v>0.51480079127556133</v>
      </c>
      <c r="F97" s="118">
        <f>C97/D97</f>
        <v>1.0027276155868052</v>
      </c>
      <c r="G97" s="82">
        <f>F97*E97</f>
        <v>0.51620496993794418</v>
      </c>
      <c r="H97" s="99"/>
    </row>
    <row r="98" spans="1:8" x14ac:dyDescent="0.3">
      <c r="A98" s="97"/>
      <c r="B98" s="104" t="s">
        <v>44</v>
      </c>
      <c r="C98" s="79">
        <v>606999</v>
      </c>
      <c r="D98" s="79">
        <v>606999</v>
      </c>
      <c r="E98" s="80">
        <f>C98/C100</f>
        <v>7.4537191795212643E-3</v>
      </c>
      <c r="F98" s="83">
        <f>C98/D98</f>
        <v>1</v>
      </c>
      <c r="G98" s="82">
        <f t="shared" ref="G98" si="13">F98*E98</f>
        <v>7.4537191795212643E-3</v>
      </c>
      <c r="H98" s="99"/>
    </row>
    <row r="99" spans="1:8" x14ac:dyDescent="0.3">
      <c r="A99" s="97"/>
      <c r="B99" s="104" t="s">
        <v>45</v>
      </c>
      <c r="C99" s="79">
        <v>11864553.683</v>
      </c>
      <c r="D99" s="79">
        <v>11864553.683</v>
      </c>
      <c r="E99" s="80">
        <f>C99/C100</f>
        <v>0.14569225211810358</v>
      </c>
      <c r="F99" s="83">
        <f>C99/D99</f>
        <v>1</v>
      </c>
      <c r="G99" s="82">
        <f>F99*E99</f>
        <v>0.14569225211810358</v>
      </c>
      <c r="H99" s="99"/>
    </row>
    <row r="100" spans="1:8" x14ac:dyDescent="0.3">
      <c r="A100" s="97"/>
      <c r="B100" s="100" t="s">
        <v>46</v>
      </c>
      <c r="C100" s="79">
        <f>SUM(C96:C99)</f>
        <v>81435721.601599991</v>
      </c>
      <c r="D100" s="90">
        <f>SUM(D96:D99)</f>
        <v>81321682.354200006</v>
      </c>
      <c r="E100" s="84">
        <f>SUM(E96:E97)</f>
        <v>0.84685402870237525</v>
      </c>
      <c r="F100" s="85">
        <f>SUM(F96:F97)</f>
        <v>2.0027276155868052</v>
      </c>
      <c r="G100" s="110">
        <f>SUM(G96:G99)</f>
        <v>1.0014041786623831</v>
      </c>
      <c r="H100" s="99"/>
    </row>
    <row r="101" spans="1:8" ht="15" thickBot="1" x14ac:dyDescent="0.35">
      <c r="A101" s="105"/>
      <c r="B101" s="106"/>
      <c r="C101" s="106"/>
      <c r="D101" s="106"/>
      <c r="E101" s="106"/>
      <c r="F101" s="106"/>
      <c r="G101" s="106"/>
      <c r="H101" s="107"/>
    </row>
    <row r="102" spans="1:8" ht="15" thickBot="1" x14ac:dyDescent="0.35"/>
    <row r="103" spans="1:8" x14ac:dyDescent="0.3">
      <c r="A103" s="94"/>
      <c r="B103" s="95"/>
      <c r="C103" s="95"/>
      <c r="D103" s="95"/>
      <c r="E103" s="95"/>
      <c r="F103" s="95"/>
      <c r="G103" s="95"/>
      <c r="H103" s="96"/>
    </row>
    <row r="104" spans="1:8" x14ac:dyDescent="0.3">
      <c r="A104" s="97"/>
      <c r="B104" s="116" t="s">
        <v>49</v>
      </c>
      <c r="C104" s="108">
        <v>2020</v>
      </c>
      <c r="D104" s="108"/>
      <c r="E104" s="108"/>
      <c r="F104" s="108"/>
      <c r="G104" s="98"/>
      <c r="H104" s="99"/>
    </row>
    <row r="105" spans="1:8" ht="40.200000000000003" x14ac:dyDescent="0.3">
      <c r="A105" s="97"/>
      <c r="B105" s="117"/>
      <c r="C105" s="78" t="s">
        <v>40</v>
      </c>
      <c r="D105" s="78" t="s">
        <v>41</v>
      </c>
      <c r="E105" s="78" t="s">
        <v>42</v>
      </c>
      <c r="F105" s="77"/>
      <c r="G105" s="98"/>
      <c r="H105" s="99"/>
    </row>
    <row r="106" spans="1:8" x14ac:dyDescent="0.3">
      <c r="A106" s="97"/>
      <c r="B106" s="91" t="s">
        <v>43</v>
      </c>
      <c r="C106" s="79">
        <v>25549617</v>
      </c>
      <c r="D106" s="80">
        <f>C106/C110</f>
        <v>0.33352289984933298</v>
      </c>
      <c r="E106" s="81">
        <v>1.0044999999999999</v>
      </c>
      <c r="F106" s="82">
        <f>E106*D106</f>
        <v>0.33502375289865494</v>
      </c>
      <c r="G106" s="98"/>
      <c r="H106" s="99"/>
    </row>
    <row r="107" spans="1:8" x14ac:dyDescent="0.3">
      <c r="A107" s="97"/>
      <c r="B107" s="91" t="s">
        <v>37</v>
      </c>
      <c r="C107" s="79">
        <v>38541018.644699998</v>
      </c>
      <c r="D107" s="80">
        <f>C107/C110</f>
        <v>0.50311174142170323</v>
      </c>
      <c r="E107" s="83">
        <v>1.034</v>
      </c>
      <c r="F107" s="82">
        <f>E107*D107</f>
        <v>0.52021754063004111</v>
      </c>
      <c r="G107" s="98"/>
      <c r="H107" s="99"/>
    </row>
    <row r="108" spans="1:8" x14ac:dyDescent="0.3">
      <c r="A108" s="97"/>
      <c r="B108" s="91" t="s">
        <v>44</v>
      </c>
      <c r="C108" s="79">
        <v>597035.13</v>
      </c>
      <c r="D108" s="80">
        <f>C108/C110</f>
        <v>7.7936545142544989E-3</v>
      </c>
      <c r="E108" s="83">
        <v>1</v>
      </c>
      <c r="F108" s="82">
        <f t="shared" ref="F108" si="14">E108*D108</f>
        <v>7.7936545142544989E-3</v>
      </c>
      <c r="G108" s="98"/>
      <c r="H108" s="99"/>
    </row>
    <row r="109" spans="1:8" x14ac:dyDescent="0.3">
      <c r="A109" s="97"/>
      <c r="B109" s="91" t="s">
        <v>45</v>
      </c>
      <c r="C109" s="79">
        <v>11917614.834000003</v>
      </c>
      <c r="D109" s="80">
        <f>C109/C110</f>
        <v>0.15557170421470928</v>
      </c>
      <c r="E109" s="83">
        <v>1</v>
      </c>
      <c r="F109" s="82">
        <f>E109*D109</f>
        <v>0.15557170421470928</v>
      </c>
      <c r="G109" s="98"/>
      <c r="H109" s="99"/>
    </row>
    <row r="110" spans="1:8" x14ac:dyDescent="0.3">
      <c r="A110" s="97"/>
      <c r="B110" s="92" t="s">
        <v>46</v>
      </c>
      <c r="C110" s="79">
        <f>SUM(C106:C109)</f>
        <v>76605285.608700007</v>
      </c>
      <c r="D110" s="84">
        <f>SUM(D106:D107)</f>
        <v>0.83663464127103615</v>
      </c>
      <c r="E110" s="85">
        <f>SUM(E106:E107)</f>
        <v>2.0385</v>
      </c>
      <c r="F110" s="86">
        <f>SUM(F106:F109)</f>
        <v>1.0186066522576598</v>
      </c>
      <c r="G110" s="98"/>
      <c r="H110" s="99"/>
    </row>
    <row r="111" spans="1:8" x14ac:dyDescent="0.3">
      <c r="A111" s="97"/>
      <c r="B111" s="100"/>
      <c r="C111" s="101"/>
      <c r="D111" s="87"/>
      <c r="E111" s="102"/>
      <c r="F111" s="103"/>
      <c r="G111" s="98"/>
      <c r="H111" s="99"/>
    </row>
    <row r="112" spans="1:8" x14ac:dyDescent="0.3">
      <c r="A112" s="97"/>
      <c r="B112" s="116" t="s">
        <v>50</v>
      </c>
      <c r="C112" s="108">
        <v>2020</v>
      </c>
      <c r="D112" s="108"/>
      <c r="E112" s="108"/>
      <c r="F112" s="108"/>
      <c r="G112" s="108"/>
      <c r="H112" s="99"/>
    </row>
    <row r="113" spans="1:8" ht="53.4" x14ac:dyDescent="0.3">
      <c r="A113" s="97"/>
      <c r="B113" s="117"/>
      <c r="C113" s="78" t="s">
        <v>47</v>
      </c>
      <c r="D113" s="78" t="s">
        <v>48</v>
      </c>
      <c r="E113" s="78" t="s">
        <v>41</v>
      </c>
      <c r="F113" s="78" t="s">
        <v>42</v>
      </c>
      <c r="G113" s="78"/>
      <c r="H113" s="99"/>
    </row>
    <row r="114" spans="1:8" x14ac:dyDescent="0.3">
      <c r="A114" s="97"/>
      <c r="B114" s="104" t="s">
        <v>43</v>
      </c>
      <c r="C114" s="79">
        <v>25549617</v>
      </c>
      <c r="D114" s="79">
        <v>25549617</v>
      </c>
      <c r="E114" s="80">
        <f>C114/C118</f>
        <v>0.33352289984933298</v>
      </c>
      <c r="F114" s="83">
        <f>C114/D114</f>
        <v>1</v>
      </c>
      <c r="G114" s="82">
        <f>F114*E114</f>
        <v>0.33352289984933298</v>
      </c>
      <c r="H114" s="99"/>
    </row>
    <row r="115" spans="1:8" x14ac:dyDescent="0.3">
      <c r="A115" s="97"/>
      <c r="B115" s="104" t="s">
        <v>37</v>
      </c>
      <c r="C115" s="79">
        <v>38541018.644699998</v>
      </c>
      <c r="D115" s="89">
        <v>38398078.129399993</v>
      </c>
      <c r="E115" s="80">
        <f>C115/C118</f>
        <v>0.50311174142170323</v>
      </c>
      <c r="F115" s="118">
        <f>C115/D115</f>
        <v>1.0037225955637232</v>
      </c>
      <c r="G115" s="82">
        <f>F115*E115</f>
        <v>0.50498462295837676</v>
      </c>
      <c r="H115" s="99"/>
    </row>
    <row r="116" spans="1:8" x14ac:dyDescent="0.3">
      <c r="A116" s="97"/>
      <c r="B116" s="104" t="s">
        <v>44</v>
      </c>
      <c r="C116" s="79">
        <v>597035.13</v>
      </c>
      <c r="D116" s="79">
        <v>597035.13</v>
      </c>
      <c r="E116" s="80">
        <f>C116/C118</f>
        <v>7.7936545142544989E-3</v>
      </c>
      <c r="F116" s="83">
        <f>C116/D116</f>
        <v>1</v>
      </c>
      <c r="G116" s="82">
        <f t="shared" ref="G116" si="15">F116*E116</f>
        <v>7.7936545142544989E-3</v>
      </c>
      <c r="H116" s="99"/>
    </row>
    <row r="117" spans="1:8" x14ac:dyDescent="0.3">
      <c r="A117" s="97"/>
      <c r="B117" s="104" t="s">
        <v>45</v>
      </c>
      <c r="C117" s="79">
        <v>11917614.834000003</v>
      </c>
      <c r="D117" s="79">
        <v>11917614.834000003</v>
      </c>
      <c r="E117" s="80">
        <f>C117/C118</f>
        <v>0.15557170421470928</v>
      </c>
      <c r="F117" s="83">
        <f>C117/D117</f>
        <v>1</v>
      </c>
      <c r="G117" s="82">
        <f>F117*E117</f>
        <v>0.15557170421470928</v>
      </c>
      <c r="H117" s="99"/>
    </row>
    <row r="118" spans="1:8" x14ac:dyDescent="0.3">
      <c r="A118" s="97"/>
      <c r="B118" s="100" t="s">
        <v>46</v>
      </c>
      <c r="C118" s="79">
        <f>SUM(C114:C117)</f>
        <v>76605285.608700007</v>
      </c>
      <c r="D118" s="90">
        <f>SUM(D114:D117)</f>
        <v>76462345.093400002</v>
      </c>
      <c r="E118" s="84">
        <f>SUM(E114:E115)</f>
        <v>0.83663464127103615</v>
      </c>
      <c r="F118" s="85">
        <f>SUM(F114:F115)</f>
        <v>2.0037225955637235</v>
      </c>
      <c r="G118" s="110">
        <f>SUM(G114:G117)</f>
        <v>1.0018728815366735</v>
      </c>
      <c r="H118" s="99"/>
    </row>
    <row r="119" spans="1:8" ht="15" thickBot="1" x14ac:dyDescent="0.35">
      <c r="A119" s="105"/>
      <c r="B119" s="106"/>
      <c r="C119" s="106"/>
      <c r="D119" s="106"/>
      <c r="E119" s="106"/>
      <c r="F119" s="106"/>
      <c r="G119" s="106"/>
      <c r="H119" s="107"/>
    </row>
    <row r="120" spans="1:8" ht="15" thickBot="1" x14ac:dyDescent="0.35"/>
    <row r="121" spans="1:8" x14ac:dyDescent="0.3">
      <c r="A121" s="94"/>
      <c r="B121" s="95"/>
      <c r="C121" s="95"/>
      <c r="D121" s="95"/>
      <c r="E121" s="95"/>
      <c r="F121" s="95"/>
      <c r="G121" s="95"/>
      <c r="H121" s="96"/>
    </row>
    <row r="122" spans="1:8" x14ac:dyDescent="0.3">
      <c r="A122" s="97"/>
      <c r="B122" s="116" t="s">
        <v>49</v>
      </c>
      <c r="C122" s="109">
        <v>2021</v>
      </c>
      <c r="D122" s="109"/>
      <c r="E122" s="109"/>
      <c r="F122" s="109"/>
      <c r="G122" s="98"/>
      <c r="H122" s="99"/>
    </row>
    <row r="123" spans="1:8" ht="40.200000000000003" x14ac:dyDescent="0.3">
      <c r="A123" s="97"/>
      <c r="B123" s="117"/>
      <c r="C123" s="78" t="s">
        <v>40</v>
      </c>
      <c r="D123" s="78" t="s">
        <v>41</v>
      </c>
      <c r="E123" s="78" t="s">
        <v>42</v>
      </c>
      <c r="F123" s="77"/>
      <c r="G123" s="98"/>
      <c r="H123" s="99"/>
    </row>
    <row r="124" spans="1:8" x14ac:dyDescent="0.3">
      <c r="A124" s="97"/>
      <c r="B124" s="91" t="s">
        <v>43</v>
      </c>
      <c r="C124" s="79">
        <v>27670464</v>
      </c>
      <c r="D124" s="80">
        <f>C124/C128</f>
        <v>0.35988100803393114</v>
      </c>
      <c r="E124" s="81">
        <v>1.0044999999999999</v>
      </c>
      <c r="F124" s="82">
        <f>E124*D124</f>
        <v>0.36150047257008383</v>
      </c>
      <c r="G124" s="98"/>
      <c r="H124" s="99"/>
    </row>
    <row r="125" spans="1:8" x14ac:dyDescent="0.3">
      <c r="A125" s="97"/>
      <c r="B125" s="91" t="s">
        <v>37</v>
      </c>
      <c r="C125" s="79">
        <v>36139136.1492</v>
      </c>
      <c r="D125" s="80">
        <f>C125/C128</f>
        <v>0.47002423764377704</v>
      </c>
      <c r="E125" s="83">
        <v>1.034</v>
      </c>
      <c r="F125" s="82">
        <f>E125*D125</f>
        <v>0.48600506172366548</v>
      </c>
      <c r="G125" s="98"/>
      <c r="H125" s="99"/>
    </row>
    <row r="126" spans="1:8" x14ac:dyDescent="0.3">
      <c r="A126" s="97"/>
      <c r="B126" s="91" t="s">
        <v>44</v>
      </c>
      <c r="C126" s="79">
        <v>567063</v>
      </c>
      <c r="D126" s="80">
        <f>C126/C128</f>
        <v>7.3751999264900329E-3</v>
      </c>
      <c r="E126" s="83">
        <v>1</v>
      </c>
      <c r="F126" s="82">
        <f t="shared" ref="F126" si="16">E126*D126</f>
        <v>7.3751999264900329E-3</v>
      </c>
      <c r="G126" s="98"/>
      <c r="H126" s="99"/>
    </row>
    <row r="127" spans="1:8" x14ac:dyDescent="0.3">
      <c r="A127" s="97"/>
      <c r="B127" s="91" t="s">
        <v>45</v>
      </c>
      <c r="C127" s="79">
        <v>12511150.829</v>
      </c>
      <c r="D127" s="80">
        <f>C127/C128</f>
        <v>0.16271955439580174</v>
      </c>
      <c r="E127" s="83">
        <v>1</v>
      </c>
      <c r="F127" s="82">
        <f>E127*D127</f>
        <v>0.16271955439580174</v>
      </c>
      <c r="G127" s="98"/>
      <c r="H127" s="99"/>
    </row>
    <row r="128" spans="1:8" x14ac:dyDescent="0.3">
      <c r="A128" s="97"/>
      <c r="B128" s="92" t="s">
        <v>46</v>
      </c>
      <c r="C128" s="79">
        <f>SUM(C124:C127)</f>
        <v>76887813.978200004</v>
      </c>
      <c r="D128" s="84">
        <f>SUM(D124:D125)</f>
        <v>0.82990524567770818</v>
      </c>
      <c r="E128" s="85">
        <f>SUM(E124:E125)</f>
        <v>2.0385</v>
      </c>
      <c r="F128" s="86">
        <f>SUM(F124:F127)</f>
        <v>1.0176002886160411</v>
      </c>
      <c r="G128" s="98"/>
      <c r="H128" s="99"/>
    </row>
    <row r="129" spans="1:8" x14ac:dyDescent="0.3">
      <c r="A129" s="97"/>
      <c r="B129" s="100"/>
      <c r="C129" s="101"/>
      <c r="D129" s="87"/>
      <c r="E129" s="102"/>
      <c r="F129" s="103"/>
      <c r="G129" s="98"/>
      <c r="H129" s="99"/>
    </row>
    <row r="130" spans="1:8" x14ac:dyDescent="0.3">
      <c r="A130" s="97"/>
      <c r="B130" s="116" t="s">
        <v>50</v>
      </c>
      <c r="C130" s="109">
        <v>2021</v>
      </c>
      <c r="D130" s="109"/>
      <c r="E130" s="109"/>
      <c r="F130" s="109"/>
      <c r="G130" s="109"/>
      <c r="H130" s="99"/>
    </row>
    <row r="131" spans="1:8" ht="53.4" x14ac:dyDescent="0.3">
      <c r="A131" s="97"/>
      <c r="B131" s="117"/>
      <c r="C131" s="78" t="s">
        <v>47</v>
      </c>
      <c r="D131" s="78" t="s">
        <v>48</v>
      </c>
      <c r="E131" s="78" t="s">
        <v>41</v>
      </c>
      <c r="F131" s="78" t="s">
        <v>42</v>
      </c>
      <c r="G131" s="78"/>
      <c r="H131" s="99"/>
    </row>
    <row r="132" spans="1:8" x14ac:dyDescent="0.3">
      <c r="A132" s="97"/>
      <c r="B132" s="104" t="s">
        <v>43</v>
      </c>
      <c r="C132" s="79">
        <v>27670464</v>
      </c>
      <c r="D132" s="79">
        <v>27670464</v>
      </c>
      <c r="E132" s="80">
        <f>C132/C136</f>
        <v>0.35988100803393114</v>
      </c>
      <c r="F132" s="83">
        <f>C132/D132</f>
        <v>1</v>
      </c>
      <c r="G132" s="82">
        <f>F132*E132</f>
        <v>0.35988100803393114</v>
      </c>
      <c r="H132" s="99"/>
    </row>
    <row r="133" spans="1:8" x14ac:dyDescent="0.3">
      <c r="A133" s="97"/>
      <c r="B133" s="104" t="s">
        <v>37</v>
      </c>
      <c r="C133" s="79">
        <v>36139136.1492</v>
      </c>
      <c r="D133" s="89">
        <v>36016733.261499994</v>
      </c>
      <c r="E133" s="80">
        <f>C133/C136</f>
        <v>0.47002423764377704</v>
      </c>
      <c r="F133" s="118">
        <f>C133/D133</f>
        <v>1.0033985005472679</v>
      </c>
      <c r="G133" s="82">
        <f>F133*E133</f>
        <v>0.47162161527263857</v>
      </c>
      <c r="H133" s="99"/>
    </row>
    <row r="134" spans="1:8" x14ac:dyDescent="0.3">
      <c r="A134" s="97"/>
      <c r="B134" s="104" t="s">
        <v>44</v>
      </c>
      <c r="C134" s="79">
        <v>567063</v>
      </c>
      <c r="D134" s="79">
        <v>567063</v>
      </c>
      <c r="E134" s="80">
        <f>C134/C136</f>
        <v>7.3751999264900329E-3</v>
      </c>
      <c r="F134" s="83">
        <f>C134/D134</f>
        <v>1</v>
      </c>
      <c r="G134" s="82">
        <f t="shared" ref="G134" si="17">F134*E134</f>
        <v>7.3751999264900329E-3</v>
      </c>
      <c r="H134" s="99"/>
    </row>
    <row r="135" spans="1:8" x14ac:dyDescent="0.3">
      <c r="A135" s="97"/>
      <c r="B135" s="104" t="s">
        <v>45</v>
      </c>
      <c r="C135" s="79">
        <v>12511150.829</v>
      </c>
      <c r="D135" s="79">
        <v>12511150.829</v>
      </c>
      <c r="E135" s="80">
        <f>C135/C136</f>
        <v>0.16271955439580174</v>
      </c>
      <c r="F135" s="83">
        <f>C135/D135</f>
        <v>1</v>
      </c>
      <c r="G135" s="82">
        <f>F135*E135</f>
        <v>0.16271955439580174</v>
      </c>
      <c r="H135" s="99"/>
    </row>
    <row r="136" spans="1:8" x14ac:dyDescent="0.3">
      <c r="A136" s="97"/>
      <c r="B136" s="100" t="s">
        <v>46</v>
      </c>
      <c r="C136" s="79">
        <f>SUM(C132:C135)</f>
        <v>76887813.978200004</v>
      </c>
      <c r="D136" s="90">
        <f>SUM(D132:D135)</f>
        <v>76765411.090499997</v>
      </c>
      <c r="E136" s="84">
        <f>SUM(E132:E133)</f>
        <v>0.82990524567770818</v>
      </c>
      <c r="F136" s="85">
        <f>SUM(F132:F133)</f>
        <v>2.0033985005472679</v>
      </c>
      <c r="G136" s="110">
        <f>SUM(G132:G135)</f>
        <v>1.0015973776288614</v>
      </c>
      <c r="H136" s="99"/>
    </row>
    <row r="137" spans="1:8" ht="15" thickBot="1" x14ac:dyDescent="0.35">
      <c r="A137" s="105"/>
      <c r="B137" s="106"/>
      <c r="C137" s="106"/>
      <c r="D137" s="106"/>
      <c r="E137" s="106"/>
      <c r="F137" s="106"/>
      <c r="G137" s="106"/>
      <c r="H137" s="107"/>
    </row>
  </sheetData>
  <mergeCells count="29">
    <mergeCell ref="B122:B123"/>
    <mergeCell ref="C122:F122"/>
    <mergeCell ref="B130:B131"/>
    <mergeCell ref="C130:G130"/>
    <mergeCell ref="B94:B95"/>
    <mergeCell ref="C94:G94"/>
    <mergeCell ref="B104:B105"/>
    <mergeCell ref="C104:F104"/>
    <mergeCell ref="B112:B113"/>
    <mergeCell ref="C112:G112"/>
    <mergeCell ref="B68:B69"/>
    <mergeCell ref="C68:F68"/>
    <mergeCell ref="B76:B77"/>
    <mergeCell ref="C76:G76"/>
    <mergeCell ref="B86:B87"/>
    <mergeCell ref="C86:F86"/>
    <mergeCell ref="B40:B41"/>
    <mergeCell ref="C40:G40"/>
    <mergeCell ref="B50:B51"/>
    <mergeCell ref="C50:F50"/>
    <mergeCell ref="B58:B59"/>
    <mergeCell ref="C58:G58"/>
    <mergeCell ref="C2:I2"/>
    <mergeCell ref="B14:B15"/>
    <mergeCell ref="C14:F14"/>
    <mergeCell ref="B22:B23"/>
    <mergeCell ref="C22:G22"/>
    <mergeCell ref="B32:B33"/>
    <mergeCell ref="C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dcterms:created xsi:type="dcterms:W3CDTF">2022-12-20T15:15:22Z</dcterms:created>
  <dcterms:modified xsi:type="dcterms:W3CDTF">2022-12-20T21:28:09Z</dcterms:modified>
</cp:coreProperties>
</file>